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24226"/>
  <mc:AlternateContent xmlns:mc="http://schemas.openxmlformats.org/markup-compatibility/2006">
    <mc:Choice Requires="x15">
      <x15ac:absPath xmlns:x15ac="http://schemas.microsoft.com/office/spreadsheetml/2010/11/ac" url="C:\VFACTS\Output\2022\Sep22\Std Reports\"/>
    </mc:Choice>
  </mc:AlternateContent>
  <xr:revisionPtr revIDLastSave="0" documentId="13_ncr:1_{1A5D120D-C47A-4D7C-B589-16E2360178A0}" xr6:coauthVersionLast="47" xr6:coauthVersionMax="47" xr10:uidLastSave="{00000000-0000-0000-0000-000000000000}"/>
  <bookViews>
    <workbookView xWindow="-24720" yWindow="870" windowWidth="22560" windowHeight="14130" xr2:uid="{00000000-000D-0000-FFFF-FFFF00000000}"/>
  </bookViews>
  <sheets>
    <sheet name="Retail Sales By State" sheetId="51" r:id="rId1"/>
    <sheet name="Total Market Segmentation" sheetId="45" r:id="rId2"/>
    <sheet name="Retail Sales By Marque" sheetId="26" r:id="rId3"/>
    <sheet name="Retail Share By Marque" sheetId="33" r:id="rId4"/>
    <sheet name="Retail Sales By Buyer Type" sheetId="46" r:id="rId5"/>
    <sheet name="Retail Sales By Fuel Type" sheetId="47" r:id="rId6"/>
    <sheet name="Retail Sales By Country Of Orig" sheetId="44" r:id="rId7"/>
    <sheet name="Segment Model Passenger" sheetId="48" r:id="rId8"/>
    <sheet name="Marque Passenger" sheetId="50" r:id="rId9"/>
    <sheet name="Segment Model SUV" sheetId="55" r:id="rId10"/>
    <sheet name="Marque SUV" sheetId="58" r:id="rId11"/>
    <sheet name="Segment Model Light Commercial" sheetId="54" r:id="rId12"/>
    <sheet name="Marque Light Commercial" sheetId="57" r:id="rId13"/>
    <sheet name="Segment Model Heavy Commercial" sheetId="53" r:id="rId14"/>
    <sheet name="Marque Heavy Commercial" sheetId="56" r:id="rId15"/>
    <sheet name="Retail Sales By Marque &amp; Model" sheetId="49" r:id="rId16"/>
  </sheets>
  <definedNames>
    <definedName name="DATA" localSheetId="14">#REF!</definedName>
    <definedName name="DATA" localSheetId="12">#REF!</definedName>
    <definedName name="DATA" localSheetId="10">#REF!</definedName>
    <definedName name="DATA" localSheetId="13">#REF!</definedName>
    <definedName name="DATA" localSheetId="11">#REF!</definedName>
    <definedName name="DATA" localSheetId="9">#REF!</definedName>
    <definedName name="DATA">#REF!</definedName>
    <definedName name="_xlnm.Print_Area" localSheetId="0">'Retail Sales By State'!$A$1:$L$40</definedName>
    <definedName name="_xlnm.Print_Titles" localSheetId="14">'Marque Heavy Commercial'!$1:$3</definedName>
    <definedName name="_xlnm.Print_Titles" localSheetId="12">'Marque Light Commercial'!$1:$3</definedName>
    <definedName name="_xlnm.Print_Titles" localSheetId="8">'Marque Passenger'!$1:$3</definedName>
    <definedName name="_xlnm.Print_Titles" localSheetId="10">'Marque SUV'!$1:$3</definedName>
    <definedName name="_xlnm.Print_Titles" localSheetId="15">'Retail Sales By Marque &amp; Model'!$1:$5</definedName>
    <definedName name="_xlnm.Print_Titles" localSheetId="13">'Segment Model Heavy Commercial'!$1:$3</definedName>
    <definedName name="_xlnm.Print_Titles" localSheetId="11">'Segment Model Light Commercial'!$1:$3</definedName>
    <definedName name="_xlnm.Print_Titles" localSheetId="7">'Segment Model Passenger'!$1:$3</definedName>
    <definedName name="_xlnm.Print_Titles" localSheetId="9">'Segment Model SUV'!$1:$3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 i="49" l="1"/>
  <c r="H8" i="49"/>
  <c r="J8" i="49" s="1"/>
  <c r="G8" i="49"/>
  <c r="H9" i="49"/>
  <c r="J9" i="49" s="1"/>
  <c r="G9" i="49"/>
  <c r="I9" i="49" s="1"/>
  <c r="H10" i="49"/>
  <c r="J10" i="49" s="1"/>
  <c r="G10" i="49"/>
  <c r="I10" i="49" s="1"/>
  <c r="H11" i="49"/>
  <c r="J11" i="49" s="1"/>
  <c r="G11" i="49"/>
  <c r="I11" i="49" s="1"/>
  <c r="H12" i="49"/>
  <c r="J12" i="49" s="1"/>
  <c r="G12" i="49"/>
  <c r="I12" i="49" s="1"/>
  <c r="I15" i="49"/>
  <c r="H15" i="49"/>
  <c r="J15" i="49" s="1"/>
  <c r="G15" i="49"/>
  <c r="I16" i="49"/>
  <c r="H16" i="49"/>
  <c r="J16" i="49" s="1"/>
  <c r="G16" i="49"/>
  <c r="H19" i="49"/>
  <c r="J19" i="49" s="1"/>
  <c r="G19" i="49"/>
  <c r="I19" i="49" s="1"/>
  <c r="H20" i="49"/>
  <c r="J20" i="49" s="1"/>
  <c r="G20" i="49"/>
  <c r="I20" i="49" s="1"/>
  <c r="H21" i="49"/>
  <c r="J21" i="49" s="1"/>
  <c r="G21" i="49"/>
  <c r="I21" i="49" s="1"/>
  <c r="H24" i="49"/>
  <c r="J24" i="49" s="1"/>
  <c r="G24" i="49"/>
  <c r="I24" i="49" s="1"/>
  <c r="I25" i="49"/>
  <c r="H25" i="49"/>
  <c r="J25" i="49" s="1"/>
  <c r="G25" i="49"/>
  <c r="I26" i="49"/>
  <c r="H26" i="49"/>
  <c r="J26" i="49" s="1"/>
  <c r="G26" i="49"/>
  <c r="H27" i="49"/>
  <c r="J27" i="49" s="1"/>
  <c r="G27" i="49"/>
  <c r="I27" i="49" s="1"/>
  <c r="H28" i="49"/>
  <c r="J28" i="49" s="1"/>
  <c r="G28" i="49"/>
  <c r="I28" i="49" s="1"/>
  <c r="H29" i="49"/>
  <c r="J29" i="49" s="1"/>
  <c r="G29" i="49"/>
  <c r="I29" i="49" s="1"/>
  <c r="H30" i="49"/>
  <c r="J30" i="49" s="1"/>
  <c r="G30" i="49"/>
  <c r="I30" i="49" s="1"/>
  <c r="H31" i="49"/>
  <c r="J31" i="49" s="1"/>
  <c r="G31" i="49"/>
  <c r="I31" i="49" s="1"/>
  <c r="H32" i="49"/>
  <c r="J32" i="49" s="1"/>
  <c r="G32" i="49"/>
  <c r="I32" i="49" s="1"/>
  <c r="I33" i="49"/>
  <c r="H33" i="49"/>
  <c r="J33" i="49" s="1"/>
  <c r="G33" i="49"/>
  <c r="H34" i="49"/>
  <c r="J34" i="49" s="1"/>
  <c r="G34" i="49"/>
  <c r="I34" i="49" s="1"/>
  <c r="H35" i="49"/>
  <c r="J35" i="49" s="1"/>
  <c r="G35" i="49"/>
  <c r="I35" i="49" s="1"/>
  <c r="H36" i="49"/>
  <c r="J36" i="49" s="1"/>
  <c r="G36" i="49"/>
  <c r="I36" i="49" s="1"/>
  <c r="H37" i="49"/>
  <c r="J37" i="49" s="1"/>
  <c r="G37" i="49"/>
  <c r="I37" i="49" s="1"/>
  <c r="H38" i="49"/>
  <c r="J38" i="49" s="1"/>
  <c r="G38" i="49"/>
  <c r="I38" i="49" s="1"/>
  <c r="H39" i="49"/>
  <c r="J39" i="49" s="1"/>
  <c r="G39" i="49"/>
  <c r="I39" i="49" s="1"/>
  <c r="I40" i="49"/>
  <c r="H40" i="49"/>
  <c r="J40" i="49" s="1"/>
  <c r="G40" i="49"/>
  <c r="H41" i="49"/>
  <c r="J41" i="49" s="1"/>
  <c r="G41" i="49"/>
  <c r="I41" i="49" s="1"/>
  <c r="H44" i="49"/>
  <c r="J44" i="49" s="1"/>
  <c r="G44" i="49"/>
  <c r="I44" i="49" s="1"/>
  <c r="H45" i="49"/>
  <c r="J45" i="49" s="1"/>
  <c r="G45" i="49"/>
  <c r="I45" i="49" s="1"/>
  <c r="I46" i="49"/>
  <c r="H46" i="49"/>
  <c r="J46" i="49" s="1"/>
  <c r="G46" i="49"/>
  <c r="H47" i="49"/>
  <c r="J47" i="49" s="1"/>
  <c r="G47" i="49"/>
  <c r="I47" i="49" s="1"/>
  <c r="H50" i="49"/>
  <c r="J50" i="49" s="1"/>
  <c r="G50" i="49"/>
  <c r="I50" i="49" s="1"/>
  <c r="H51" i="49"/>
  <c r="J51" i="49" s="1"/>
  <c r="G51" i="49"/>
  <c r="I51" i="49" s="1"/>
  <c r="H52" i="49"/>
  <c r="J52" i="49" s="1"/>
  <c r="G52" i="49"/>
  <c r="I52" i="49" s="1"/>
  <c r="H53" i="49"/>
  <c r="J53" i="49" s="1"/>
  <c r="G53" i="49"/>
  <c r="I53" i="49" s="1"/>
  <c r="H54" i="49"/>
  <c r="J54" i="49" s="1"/>
  <c r="G54" i="49"/>
  <c r="I54" i="49" s="1"/>
  <c r="J55" i="49"/>
  <c r="I55" i="49"/>
  <c r="H55" i="49"/>
  <c r="G55" i="49"/>
  <c r="H56" i="49"/>
  <c r="J56" i="49" s="1"/>
  <c r="G56" i="49"/>
  <c r="I56" i="49" s="1"/>
  <c r="I57" i="49"/>
  <c r="H57" i="49"/>
  <c r="J57" i="49" s="1"/>
  <c r="G57" i="49"/>
  <c r="I58" i="49"/>
  <c r="H58" i="49"/>
  <c r="J58" i="49" s="1"/>
  <c r="G58" i="49"/>
  <c r="I59" i="49"/>
  <c r="H59" i="49"/>
  <c r="J59" i="49" s="1"/>
  <c r="G59" i="49"/>
  <c r="I60" i="49"/>
  <c r="H60" i="49"/>
  <c r="J60" i="49" s="1"/>
  <c r="G60" i="49"/>
  <c r="H61" i="49"/>
  <c r="J61" i="49" s="1"/>
  <c r="G61" i="49"/>
  <c r="I61" i="49" s="1"/>
  <c r="J62" i="49"/>
  <c r="I62" i="49"/>
  <c r="H62" i="49"/>
  <c r="G62" i="49"/>
  <c r="J63" i="49"/>
  <c r="I63" i="49"/>
  <c r="H63" i="49"/>
  <c r="G63" i="49"/>
  <c r="H64" i="49"/>
  <c r="J64" i="49" s="1"/>
  <c r="G64" i="49"/>
  <c r="I64" i="49" s="1"/>
  <c r="H65" i="49"/>
  <c r="J65" i="49" s="1"/>
  <c r="G65" i="49"/>
  <c r="I65" i="49" s="1"/>
  <c r="H66" i="49"/>
  <c r="J66" i="49" s="1"/>
  <c r="G66" i="49"/>
  <c r="I66" i="49" s="1"/>
  <c r="H67" i="49"/>
  <c r="J67" i="49" s="1"/>
  <c r="G67" i="49"/>
  <c r="I67" i="49" s="1"/>
  <c r="H68" i="49"/>
  <c r="J68" i="49" s="1"/>
  <c r="G68" i="49"/>
  <c r="I68" i="49" s="1"/>
  <c r="H69" i="49"/>
  <c r="J69" i="49" s="1"/>
  <c r="G69" i="49"/>
  <c r="I69" i="49" s="1"/>
  <c r="H70" i="49"/>
  <c r="J70" i="49" s="1"/>
  <c r="G70" i="49"/>
  <c r="I70" i="49" s="1"/>
  <c r="H71" i="49"/>
  <c r="J71" i="49" s="1"/>
  <c r="G71" i="49"/>
  <c r="I71" i="49" s="1"/>
  <c r="H72" i="49"/>
  <c r="J72" i="49" s="1"/>
  <c r="G72" i="49"/>
  <c r="I72" i="49" s="1"/>
  <c r="J75" i="49"/>
  <c r="I75" i="49"/>
  <c r="H75" i="49"/>
  <c r="G75" i="49"/>
  <c r="H76" i="49"/>
  <c r="J76" i="49" s="1"/>
  <c r="G76" i="49"/>
  <c r="I76" i="49" s="1"/>
  <c r="J77" i="49"/>
  <c r="I77" i="49"/>
  <c r="H77" i="49"/>
  <c r="G77" i="49"/>
  <c r="H78" i="49"/>
  <c r="J78" i="49" s="1"/>
  <c r="G78" i="49"/>
  <c r="I78" i="49" s="1"/>
  <c r="H81" i="49"/>
  <c r="J81" i="49" s="1"/>
  <c r="G81" i="49"/>
  <c r="I81" i="49" s="1"/>
  <c r="H82" i="49"/>
  <c r="J82" i="49" s="1"/>
  <c r="G82" i="49"/>
  <c r="I82" i="49" s="1"/>
  <c r="H85" i="49"/>
  <c r="J85" i="49" s="1"/>
  <c r="G85" i="49"/>
  <c r="I85" i="49" s="1"/>
  <c r="I86" i="49"/>
  <c r="H86" i="49"/>
  <c r="J86" i="49" s="1"/>
  <c r="G86" i="49"/>
  <c r="J87" i="49"/>
  <c r="I87" i="49"/>
  <c r="H87" i="49"/>
  <c r="G87" i="49"/>
  <c r="I88" i="49"/>
  <c r="H88" i="49"/>
  <c r="J88" i="49" s="1"/>
  <c r="G88" i="49"/>
  <c r="H89" i="49"/>
  <c r="J89" i="49" s="1"/>
  <c r="G89" i="49"/>
  <c r="I89" i="49" s="1"/>
  <c r="J92" i="49"/>
  <c r="I92" i="49"/>
  <c r="H92" i="49"/>
  <c r="G92" i="49"/>
  <c r="J93" i="49"/>
  <c r="I93" i="49"/>
  <c r="H93" i="49"/>
  <c r="G93" i="49"/>
  <c r="J94" i="49"/>
  <c r="I94" i="49"/>
  <c r="H94" i="49"/>
  <c r="G94" i="49"/>
  <c r="J95" i="49"/>
  <c r="I95" i="49"/>
  <c r="H95" i="49"/>
  <c r="G95" i="49"/>
  <c r="H98" i="49"/>
  <c r="J98" i="49" s="1"/>
  <c r="G98" i="49"/>
  <c r="I98" i="49" s="1"/>
  <c r="H99" i="49"/>
  <c r="J99" i="49" s="1"/>
  <c r="G99" i="49"/>
  <c r="I99" i="49" s="1"/>
  <c r="H100" i="49"/>
  <c r="J100" i="49" s="1"/>
  <c r="G100" i="49"/>
  <c r="I100" i="49" s="1"/>
  <c r="I103" i="49"/>
  <c r="H103" i="49"/>
  <c r="J103" i="49" s="1"/>
  <c r="G103" i="49"/>
  <c r="I104" i="49"/>
  <c r="H104" i="49"/>
  <c r="J104" i="49" s="1"/>
  <c r="G104" i="49"/>
  <c r="H107" i="49"/>
  <c r="J107" i="49" s="1"/>
  <c r="G107" i="49"/>
  <c r="I107" i="49" s="1"/>
  <c r="H108" i="49"/>
  <c r="J108" i="49" s="1"/>
  <c r="G108" i="49"/>
  <c r="I108" i="49" s="1"/>
  <c r="H111" i="49"/>
  <c r="J111" i="49" s="1"/>
  <c r="G111" i="49"/>
  <c r="I111" i="49" s="1"/>
  <c r="H112" i="49"/>
  <c r="J112" i="49" s="1"/>
  <c r="G112" i="49"/>
  <c r="I112" i="49" s="1"/>
  <c r="H115" i="49"/>
  <c r="J115" i="49" s="1"/>
  <c r="G115" i="49"/>
  <c r="I115" i="49" s="1"/>
  <c r="H116" i="49"/>
  <c r="J116" i="49" s="1"/>
  <c r="G116" i="49"/>
  <c r="I116" i="49" s="1"/>
  <c r="I119" i="49"/>
  <c r="H119" i="49"/>
  <c r="J119" i="49" s="1"/>
  <c r="G119" i="49"/>
  <c r="H120" i="49"/>
  <c r="J120" i="49" s="1"/>
  <c r="G120" i="49"/>
  <c r="I120" i="49" s="1"/>
  <c r="H121" i="49"/>
  <c r="J121" i="49" s="1"/>
  <c r="G121" i="49"/>
  <c r="I121" i="49" s="1"/>
  <c r="H122" i="49"/>
  <c r="J122" i="49" s="1"/>
  <c r="G122" i="49"/>
  <c r="I122" i="49" s="1"/>
  <c r="H123" i="49"/>
  <c r="J123" i="49" s="1"/>
  <c r="G123" i="49"/>
  <c r="I123" i="49" s="1"/>
  <c r="I124" i="49"/>
  <c r="H124" i="49"/>
  <c r="J124" i="49" s="1"/>
  <c r="G124" i="49"/>
  <c r="H125" i="49"/>
  <c r="J125" i="49" s="1"/>
  <c r="G125" i="49"/>
  <c r="I125" i="49" s="1"/>
  <c r="H126" i="49"/>
  <c r="J126" i="49" s="1"/>
  <c r="G126" i="49"/>
  <c r="I126" i="49" s="1"/>
  <c r="H127" i="49"/>
  <c r="J127" i="49" s="1"/>
  <c r="G127" i="49"/>
  <c r="I127" i="49" s="1"/>
  <c r="H128" i="49"/>
  <c r="J128" i="49" s="1"/>
  <c r="G128" i="49"/>
  <c r="I128" i="49" s="1"/>
  <c r="H129" i="49"/>
  <c r="J129" i="49" s="1"/>
  <c r="G129" i="49"/>
  <c r="I129" i="49" s="1"/>
  <c r="H130" i="49"/>
  <c r="J130" i="49" s="1"/>
  <c r="G130" i="49"/>
  <c r="I130" i="49" s="1"/>
  <c r="H131" i="49"/>
  <c r="J131" i="49" s="1"/>
  <c r="G131" i="49"/>
  <c r="I131" i="49" s="1"/>
  <c r="H132" i="49"/>
  <c r="J132" i="49" s="1"/>
  <c r="G132" i="49"/>
  <c r="I132" i="49" s="1"/>
  <c r="H135" i="49"/>
  <c r="J135" i="49" s="1"/>
  <c r="G135" i="49"/>
  <c r="I135" i="49" s="1"/>
  <c r="H136" i="49"/>
  <c r="J136" i="49" s="1"/>
  <c r="G136" i="49"/>
  <c r="I136" i="49" s="1"/>
  <c r="H139" i="49"/>
  <c r="J139" i="49" s="1"/>
  <c r="G139" i="49"/>
  <c r="I139" i="49" s="1"/>
  <c r="H140" i="49"/>
  <c r="J140" i="49" s="1"/>
  <c r="G140" i="49"/>
  <c r="I140" i="49" s="1"/>
  <c r="H141" i="49"/>
  <c r="J141" i="49" s="1"/>
  <c r="G141" i="49"/>
  <c r="I141" i="49" s="1"/>
  <c r="H142" i="49"/>
  <c r="J142" i="49" s="1"/>
  <c r="G142" i="49"/>
  <c r="I142" i="49" s="1"/>
  <c r="H145" i="49"/>
  <c r="J145" i="49" s="1"/>
  <c r="G145" i="49"/>
  <c r="I145" i="49" s="1"/>
  <c r="H146" i="49"/>
  <c r="J146" i="49" s="1"/>
  <c r="G146" i="49"/>
  <c r="I146" i="49" s="1"/>
  <c r="J147" i="49"/>
  <c r="I147" i="49"/>
  <c r="H147" i="49"/>
  <c r="G147" i="49"/>
  <c r="H148" i="49"/>
  <c r="J148" i="49" s="1"/>
  <c r="G148" i="49"/>
  <c r="I148" i="49" s="1"/>
  <c r="H149" i="49"/>
  <c r="J149" i="49" s="1"/>
  <c r="G149" i="49"/>
  <c r="I149" i="49" s="1"/>
  <c r="H150" i="49"/>
  <c r="J150" i="49" s="1"/>
  <c r="G150" i="49"/>
  <c r="I150" i="49" s="1"/>
  <c r="H153" i="49"/>
  <c r="J153" i="49" s="1"/>
  <c r="G153" i="49"/>
  <c r="I153" i="49" s="1"/>
  <c r="H154" i="49"/>
  <c r="J154" i="49" s="1"/>
  <c r="G154" i="49"/>
  <c r="I154" i="49" s="1"/>
  <c r="H155" i="49"/>
  <c r="J155" i="49" s="1"/>
  <c r="G155" i="49"/>
  <c r="I155" i="49" s="1"/>
  <c r="H156" i="49"/>
  <c r="J156" i="49" s="1"/>
  <c r="G156" i="49"/>
  <c r="I156" i="49" s="1"/>
  <c r="H157" i="49"/>
  <c r="J157" i="49" s="1"/>
  <c r="G157" i="49"/>
  <c r="I157" i="49" s="1"/>
  <c r="H158" i="49"/>
  <c r="J158" i="49" s="1"/>
  <c r="G158" i="49"/>
  <c r="I158" i="49" s="1"/>
  <c r="H159" i="49"/>
  <c r="J159" i="49" s="1"/>
  <c r="G159" i="49"/>
  <c r="I159" i="49" s="1"/>
  <c r="H160" i="49"/>
  <c r="J160" i="49" s="1"/>
  <c r="G160" i="49"/>
  <c r="I160" i="49" s="1"/>
  <c r="H161" i="49"/>
  <c r="J161" i="49" s="1"/>
  <c r="G161" i="49"/>
  <c r="I161" i="49" s="1"/>
  <c r="H164" i="49"/>
  <c r="J164" i="49" s="1"/>
  <c r="G164" i="49"/>
  <c r="I164" i="49" s="1"/>
  <c r="H165" i="49"/>
  <c r="J165" i="49" s="1"/>
  <c r="G165" i="49"/>
  <c r="I165" i="49" s="1"/>
  <c r="H166" i="49"/>
  <c r="J166" i="49" s="1"/>
  <c r="G166" i="49"/>
  <c r="I166" i="49" s="1"/>
  <c r="H167" i="49"/>
  <c r="J167" i="49" s="1"/>
  <c r="G167" i="49"/>
  <c r="I167" i="49" s="1"/>
  <c r="H170" i="49"/>
  <c r="J170" i="49" s="1"/>
  <c r="G170" i="49"/>
  <c r="I170" i="49" s="1"/>
  <c r="I171" i="49"/>
  <c r="H171" i="49"/>
  <c r="J171" i="49" s="1"/>
  <c r="G171" i="49"/>
  <c r="H172" i="49"/>
  <c r="J172" i="49" s="1"/>
  <c r="G172" i="49"/>
  <c r="I172" i="49" s="1"/>
  <c r="H173" i="49"/>
  <c r="J173" i="49" s="1"/>
  <c r="G173" i="49"/>
  <c r="I173" i="49" s="1"/>
  <c r="H174" i="49"/>
  <c r="J174" i="49" s="1"/>
  <c r="G174" i="49"/>
  <c r="I174" i="49" s="1"/>
  <c r="I175" i="49"/>
  <c r="H175" i="49"/>
  <c r="J175" i="49" s="1"/>
  <c r="G175" i="49"/>
  <c r="H176" i="49"/>
  <c r="J176" i="49" s="1"/>
  <c r="G176" i="49"/>
  <c r="I176" i="49" s="1"/>
  <c r="H177" i="49"/>
  <c r="J177" i="49" s="1"/>
  <c r="G177" i="49"/>
  <c r="I177" i="49" s="1"/>
  <c r="I180" i="49"/>
  <c r="H180" i="49"/>
  <c r="J180" i="49" s="1"/>
  <c r="G180" i="49"/>
  <c r="J181" i="49"/>
  <c r="I181" i="49"/>
  <c r="H181" i="49"/>
  <c r="G181" i="49"/>
  <c r="H182" i="49"/>
  <c r="J182" i="49" s="1"/>
  <c r="G182" i="49"/>
  <c r="I182" i="49" s="1"/>
  <c r="H183" i="49"/>
  <c r="J183" i="49" s="1"/>
  <c r="G183" i="49"/>
  <c r="I183" i="49" s="1"/>
  <c r="H184" i="49"/>
  <c r="J184" i="49" s="1"/>
  <c r="G184" i="49"/>
  <c r="I184" i="49" s="1"/>
  <c r="H185" i="49"/>
  <c r="J185" i="49" s="1"/>
  <c r="G185" i="49"/>
  <c r="I185" i="49" s="1"/>
  <c r="H186" i="49"/>
  <c r="J186" i="49" s="1"/>
  <c r="G186" i="49"/>
  <c r="I186" i="49" s="1"/>
  <c r="H187" i="49"/>
  <c r="J187" i="49" s="1"/>
  <c r="G187" i="49"/>
  <c r="I187" i="49" s="1"/>
  <c r="I188" i="49"/>
  <c r="H188" i="49"/>
  <c r="J188" i="49" s="1"/>
  <c r="G188" i="49"/>
  <c r="H189" i="49"/>
  <c r="J189" i="49" s="1"/>
  <c r="G189" i="49"/>
  <c r="I189" i="49" s="1"/>
  <c r="H190" i="49"/>
  <c r="J190" i="49" s="1"/>
  <c r="G190" i="49"/>
  <c r="I190" i="49" s="1"/>
  <c r="H191" i="49"/>
  <c r="J191" i="49" s="1"/>
  <c r="G191" i="49"/>
  <c r="I191" i="49" s="1"/>
  <c r="H192" i="49"/>
  <c r="J192" i="49" s="1"/>
  <c r="G192" i="49"/>
  <c r="I192" i="49" s="1"/>
  <c r="H193" i="49"/>
  <c r="J193" i="49" s="1"/>
  <c r="G193" i="49"/>
  <c r="I193" i="49" s="1"/>
  <c r="H194" i="49"/>
  <c r="J194" i="49" s="1"/>
  <c r="G194" i="49"/>
  <c r="I194" i="49" s="1"/>
  <c r="I195" i="49"/>
  <c r="H195" i="49"/>
  <c r="J195" i="49" s="1"/>
  <c r="G195" i="49"/>
  <c r="H196" i="49"/>
  <c r="J196" i="49" s="1"/>
  <c r="G196" i="49"/>
  <c r="I196" i="49" s="1"/>
  <c r="H197" i="49"/>
  <c r="J197" i="49" s="1"/>
  <c r="G197" i="49"/>
  <c r="I197" i="49" s="1"/>
  <c r="I200" i="49"/>
  <c r="H200" i="49"/>
  <c r="J200" i="49" s="1"/>
  <c r="G200" i="49"/>
  <c r="H201" i="49"/>
  <c r="J201" i="49" s="1"/>
  <c r="G201" i="49"/>
  <c r="I201" i="49" s="1"/>
  <c r="I202" i="49"/>
  <c r="H202" i="49"/>
  <c r="J202" i="49" s="1"/>
  <c r="G202" i="49"/>
  <c r="I203" i="49"/>
  <c r="H203" i="49"/>
  <c r="J203" i="49" s="1"/>
  <c r="G203" i="49"/>
  <c r="H204" i="49"/>
  <c r="J204" i="49" s="1"/>
  <c r="G204" i="49"/>
  <c r="I204" i="49" s="1"/>
  <c r="H205" i="49"/>
  <c r="J205" i="49" s="1"/>
  <c r="G205" i="49"/>
  <c r="I205" i="49" s="1"/>
  <c r="I208" i="49"/>
  <c r="H208" i="49"/>
  <c r="J208" i="49" s="1"/>
  <c r="G208" i="49"/>
  <c r="I209" i="49"/>
  <c r="H209" i="49"/>
  <c r="J209" i="49" s="1"/>
  <c r="G209" i="49"/>
  <c r="H212" i="49"/>
  <c r="J212" i="49" s="1"/>
  <c r="G212" i="49"/>
  <c r="I212" i="49" s="1"/>
  <c r="H213" i="49"/>
  <c r="J213" i="49" s="1"/>
  <c r="G213" i="49"/>
  <c r="I213" i="49" s="1"/>
  <c r="H214" i="49"/>
  <c r="J214" i="49" s="1"/>
  <c r="G214" i="49"/>
  <c r="I214" i="49" s="1"/>
  <c r="H215" i="49"/>
  <c r="J215" i="49" s="1"/>
  <c r="G215" i="49"/>
  <c r="I215" i="49" s="1"/>
  <c r="H218" i="49"/>
  <c r="J218" i="49" s="1"/>
  <c r="G218" i="49"/>
  <c r="I218" i="49" s="1"/>
  <c r="H219" i="49"/>
  <c r="J219" i="49" s="1"/>
  <c r="G219" i="49"/>
  <c r="I219" i="49" s="1"/>
  <c r="H220" i="49"/>
  <c r="J220" i="49" s="1"/>
  <c r="G220" i="49"/>
  <c r="I220" i="49" s="1"/>
  <c r="H221" i="49"/>
  <c r="J221" i="49" s="1"/>
  <c r="G221" i="49"/>
  <c r="I221" i="49" s="1"/>
  <c r="J224" i="49"/>
  <c r="I224" i="49"/>
  <c r="H224" i="49"/>
  <c r="G224" i="49"/>
  <c r="J225" i="49"/>
  <c r="I225" i="49"/>
  <c r="H225" i="49"/>
  <c r="G225" i="49"/>
  <c r="H228" i="49"/>
  <c r="J228" i="49" s="1"/>
  <c r="G228" i="49"/>
  <c r="I228" i="49" s="1"/>
  <c r="H229" i="49"/>
  <c r="J229" i="49" s="1"/>
  <c r="G229" i="49"/>
  <c r="I229" i="49" s="1"/>
  <c r="H230" i="49"/>
  <c r="J230" i="49" s="1"/>
  <c r="G230" i="49"/>
  <c r="I230" i="49" s="1"/>
  <c r="H231" i="49"/>
  <c r="J231" i="49" s="1"/>
  <c r="G231" i="49"/>
  <c r="I231" i="49" s="1"/>
  <c r="H232" i="49"/>
  <c r="J232" i="49" s="1"/>
  <c r="G232" i="49"/>
  <c r="I232" i="49" s="1"/>
  <c r="H235" i="49"/>
  <c r="J235" i="49" s="1"/>
  <c r="G235" i="49"/>
  <c r="I235" i="49" s="1"/>
  <c r="H236" i="49"/>
  <c r="J236" i="49" s="1"/>
  <c r="G236" i="49"/>
  <c r="I236" i="49" s="1"/>
  <c r="H237" i="49"/>
  <c r="J237" i="49" s="1"/>
  <c r="G237" i="49"/>
  <c r="I237" i="49" s="1"/>
  <c r="H238" i="49"/>
  <c r="J238" i="49" s="1"/>
  <c r="G238" i="49"/>
  <c r="I238" i="49" s="1"/>
  <c r="I239" i="49"/>
  <c r="H239" i="49"/>
  <c r="J239" i="49" s="1"/>
  <c r="G239" i="49"/>
  <c r="I240" i="49"/>
  <c r="H240" i="49"/>
  <c r="J240" i="49" s="1"/>
  <c r="G240" i="49"/>
  <c r="I241" i="49"/>
  <c r="H241" i="49"/>
  <c r="J241" i="49" s="1"/>
  <c r="G241" i="49"/>
  <c r="H242" i="49"/>
  <c r="J242" i="49" s="1"/>
  <c r="G242" i="49"/>
  <c r="I242" i="49" s="1"/>
  <c r="H245" i="49"/>
  <c r="J245" i="49" s="1"/>
  <c r="G245" i="49"/>
  <c r="I245" i="49" s="1"/>
  <c r="H246" i="49"/>
  <c r="J246" i="49" s="1"/>
  <c r="G246" i="49"/>
  <c r="I246" i="49" s="1"/>
  <c r="H247" i="49"/>
  <c r="J247" i="49" s="1"/>
  <c r="G247" i="49"/>
  <c r="I247" i="49" s="1"/>
  <c r="H248" i="49"/>
  <c r="J248" i="49" s="1"/>
  <c r="G248" i="49"/>
  <c r="I248" i="49" s="1"/>
  <c r="H249" i="49"/>
  <c r="J249" i="49" s="1"/>
  <c r="G249" i="49"/>
  <c r="I249" i="49" s="1"/>
  <c r="H250" i="49"/>
  <c r="J250" i="49" s="1"/>
  <c r="G250" i="49"/>
  <c r="I250" i="49" s="1"/>
  <c r="H253" i="49"/>
  <c r="J253" i="49" s="1"/>
  <c r="G253" i="49"/>
  <c r="I253" i="49" s="1"/>
  <c r="H254" i="49"/>
  <c r="J254" i="49" s="1"/>
  <c r="G254" i="49"/>
  <c r="I254" i="49" s="1"/>
  <c r="H257" i="49"/>
  <c r="J257" i="49" s="1"/>
  <c r="G257" i="49"/>
  <c r="I257" i="49" s="1"/>
  <c r="H258" i="49"/>
  <c r="J258" i="49" s="1"/>
  <c r="G258" i="49"/>
  <c r="I258" i="49" s="1"/>
  <c r="J259" i="49"/>
  <c r="I259" i="49"/>
  <c r="H259" i="49"/>
  <c r="G259" i="49"/>
  <c r="H260" i="49"/>
  <c r="J260" i="49" s="1"/>
  <c r="G260" i="49"/>
  <c r="I260" i="49" s="1"/>
  <c r="H261" i="49"/>
  <c r="J261" i="49" s="1"/>
  <c r="G261" i="49"/>
  <c r="I261" i="49" s="1"/>
  <c r="H262" i="49"/>
  <c r="J262" i="49" s="1"/>
  <c r="G262" i="49"/>
  <c r="I262" i="49" s="1"/>
  <c r="H263" i="49"/>
  <c r="J263" i="49" s="1"/>
  <c r="G263" i="49"/>
  <c r="I263" i="49" s="1"/>
  <c r="H264" i="49"/>
  <c r="J264" i="49" s="1"/>
  <c r="G264" i="49"/>
  <c r="I264" i="49" s="1"/>
  <c r="H265" i="49"/>
  <c r="J265" i="49" s="1"/>
  <c r="G265" i="49"/>
  <c r="I265" i="49" s="1"/>
  <c r="H266" i="49"/>
  <c r="J266" i="49" s="1"/>
  <c r="G266" i="49"/>
  <c r="I266" i="49" s="1"/>
  <c r="H267" i="49"/>
  <c r="J267" i="49" s="1"/>
  <c r="G267" i="49"/>
  <c r="I267" i="49" s="1"/>
  <c r="H268" i="49"/>
  <c r="J268" i="49" s="1"/>
  <c r="G268" i="49"/>
  <c r="I268" i="49" s="1"/>
  <c r="I271" i="49"/>
  <c r="H271" i="49"/>
  <c r="J271" i="49" s="1"/>
  <c r="G271" i="49"/>
  <c r="H272" i="49"/>
  <c r="J272" i="49" s="1"/>
  <c r="G272" i="49"/>
  <c r="I272" i="49" s="1"/>
  <c r="H273" i="49"/>
  <c r="J273" i="49" s="1"/>
  <c r="G273" i="49"/>
  <c r="I273" i="49" s="1"/>
  <c r="H276" i="49"/>
  <c r="J276" i="49" s="1"/>
  <c r="G276" i="49"/>
  <c r="I276" i="49" s="1"/>
  <c r="H277" i="49"/>
  <c r="J277" i="49" s="1"/>
  <c r="G277" i="49"/>
  <c r="I277" i="49" s="1"/>
  <c r="H278" i="49"/>
  <c r="J278" i="49" s="1"/>
  <c r="G278" i="49"/>
  <c r="I278" i="49" s="1"/>
  <c r="H279" i="49"/>
  <c r="J279" i="49" s="1"/>
  <c r="G279" i="49"/>
  <c r="I279" i="49" s="1"/>
  <c r="H280" i="49"/>
  <c r="J280" i="49" s="1"/>
  <c r="G280" i="49"/>
  <c r="I280" i="49" s="1"/>
  <c r="H281" i="49"/>
  <c r="J281" i="49" s="1"/>
  <c r="G281" i="49"/>
  <c r="I281" i="49" s="1"/>
  <c r="H282" i="49"/>
  <c r="J282" i="49" s="1"/>
  <c r="G282" i="49"/>
  <c r="I282" i="49" s="1"/>
  <c r="H283" i="49"/>
  <c r="J283" i="49" s="1"/>
  <c r="G283" i="49"/>
  <c r="I283" i="49" s="1"/>
  <c r="H286" i="49"/>
  <c r="J286" i="49" s="1"/>
  <c r="G286" i="49"/>
  <c r="I286" i="49" s="1"/>
  <c r="H287" i="49"/>
  <c r="J287" i="49" s="1"/>
  <c r="G287" i="49"/>
  <c r="I287" i="49" s="1"/>
  <c r="H288" i="49"/>
  <c r="J288" i="49" s="1"/>
  <c r="G288" i="49"/>
  <c r="I288" i="49" s="1"/>
  <c r="H289" i="49"/>
  <c r="J289" i="49" s="1"/>
  <c r="G289" i="49"/>
  <c r="I289" i="49" s="1"/>
  <c r="H290" i="49"/>
  <c r="J290" i="49" s="1"/>
  <c r="G290" i="49"/>
  <c r="I290" i="49" s="1"/>
  <c r="H291" i="49"/>
  <c r="J291" i="49" s="1"/>
  <c r="G291" i="49"/>
  <c r="I291" i="49" s="1"/>
  <c r="H292" i="49"/>
  <c r="J292" i="49" s="1"/>
  <c r="G292" i="49"/>
  <c r="I292" i="49" s="1"/>
  <c r="H293" i="49"/>
  <c r="J293" i="49" s="1"/>
  <c r="G293" i="49"/>
  <c r="I293" i="49" s="1"/>
  <c r="I296" i="49"/>
  <c r="H296" i="49"/>
  <c r="J296" i="49" s="1"/>
  <c r="G296" i="49"/>
  <c r="H297" i="49"/>
  <c r="J297" i="49" s="1"/>
  <c r="G297" i="49"/>
  <c r="I297" i="49" s="1"/>
  <c r="H298" i="49"/>
  <c r="J298" i="49" s="1"/>
  <c r="G298" i="49"/>
  <c r="I298" i="49" s="1"/>
  <c r="H299" i="49"/>
  <c r="J299" i="49" s="1"/>
  <c r="G299" i="49"/>
  <c r="I299" i="49" s="1"/>
  <c r="H300" i="49"/>
  <c r="J300" i="49" s="1"/>
  <c r="G300" i="49"/>
  <c r="I300" i="49" s="1"/>
  <c r="H301" i="49"/>
  <c r="J301" i="49" s="1"/>
  <c r="G301" i="49"/>
  <c r="I301" i="49" s="1"/>
  <c r="H302" i="49"/>
  <c r="J302" i="49" s="1"/>
  <c r="G302" i="49"/>
  <c r="I302" i="49" s="1"/>
  <c r="H303" i="49"/>
  <c r="J303" i="49" s="1"/>
  <c r="G303" i="49"/>
  <c r="I303" i="49" s="1"/>
  <c r="H304" i="49"/>
  <c r="J304" i="49" s="1"/>
  <c r="G304" i="49"/>
  <c r="I304" i="49" s="1"/>
  <c r="H305" i="49"/>
  <c r="J305" i="49" s="1"/>
  <c r="G305" i="49"/>
  <c r="I305" i="49" s="1"/>
  <c r="H306" i="49"/>
  <c r="J306" i="49" s="1"/>
  <c r="G306" i="49"/>
  <c r="I306" i="49" s="1"/>
  <c r="H309" i="49"/>
  <c r="J309" i="49" s="1"/>
  <c r="G309" i="49"/>
  <c r="I309" i="49" s="1"/>
  <c r="I310" i="49"/>
  <c r="H310" i="49"/>
  <c r="J310" i="49" s="1"/>
  <c r="G310" i="49"/>
  <c r="H311" i="49"/>
  <c r="J311" i="49" s="1"/>
  <c r="G311" i="49"/>
  <c r="I311" i="49" s="1"/>
  <c r="H312" i="49"/>
  <c r="J312" i="49" s="1"/>
  <c r="G312" i="49"/>
  <c r="I312" i="49" s="1"/>
  <c r="H315" i="49"/>
  <c r="J315" i="49" s="1"/>
  <c r="G315" i="49"/>
  <c r="I315" i="49" s="1"/>
  <c r="H316" i="49"/>
  <c r="J316" i="49" s="1"/>
  <c r="G316" i="49"/>
  <c r="I316" i="49" s="1"/>
  <c r="H319" i="49"/>
  <c r="J319" i="49" s="1"/>
  <c r="G319" i="49"/>
  <c r="I319" i="49" s="1"/>
  <c r="H320" i="49"/>
  <c r="J320" i="49" s="1"/>
  <c r="G320" i="49"/>
  <c r="I320" i="49" s="1"/>
  <c r="H321" i="49"/>
  <c r="J321" i="49" s="1"/>
  <c r="G321" i="49"/>
  <c r="I321" i="49" s="1"/>
  <c r="I324" i="49"/>
  <c r="H324" i="49"/>
  <c r="J324" i="49" s="1"/>
  <c r="G324" i="49"/>
  <c r="H325" i="49"/>
  <c r="J325" i="49" s="1"/>
  <c r="G325" i="49"/>
  <c r="I325" i="49" s="1"/>
  <c r="H326" i="49"/>
  <c r="J326" i="49" s="1"/>
  <c r="G326" i="49"/>
  <c r="I326" i="49" s="1"/>
  <c r="H327" i="49"/>
  <c r="J327" i="49" s="1"/>
  <c r="G327" i="49"/>
  <c r="I327" i="49" s="1"/>
  <c r="H328" i="49"/>
  <c r="J328" i="49" s="1"/>
  <c r="G328" i="49"/>
  <c r="I328" i="49" s="1"/>
  <c r="H331" i="49"/>
  <c r="J331" i="49" s="1"/>
  <c r="G331" i="49"/>
  <c r="I331" i="49" s="1"/>
  <c r="H332" i="49"/>
  <c r="J332" i="49" s="1"/>
  <c r="G332" i="49"/>
  <c r="I332" i="49" s="1"/>
  <c r="H333" i="49"/>
  <c r="J333" i="49" s="1"/>
  <c r="G333" i="49"/>
  <c r="I333" i="49" s="1"/>
  <c r="H334" i="49"/>
  <c r="J334" i="49" s="1"/>
  <c r="G334" i="49"/>
  <c r="I334" i="49" s="1"/>
  <c r="H335" i="49"/>
  <c r="J335" i="49" s="1"/>
  <c r="G335" i="49"/>
  <c r="I335" i="49" s="1"/>
  <c r="H336" i="49"/>
  <c r="J336" i="49" s="1"/>
  <c r="G336" i="49"/>
  <c r="I336" i="49" s="1"/>
  <c r="H337" i="49"/>
  <c r="J337" i="49" s="1"/>
  <c r="G337" i="49"/>
  <c r="I337" i="49" s="1"/>
  <c r="H338" i="49"/>
  <c r="J338" i="49" s="1"/>
  <c r="G338" i="49"/>
  <c r="I338" i="49" s="1"/>
  <c r="H339" i="49"/>
  <c r="J339" i="49" s="1"/>
  <c r="G339" i="49"/>
  <c r="I339" i="49" s="1"/>
  <c r="H340" i="49"/>
  <c r="J340" i="49" s="1"/>
  <c r="G340" i="49"/>
  <c r="I340" i="49" s="1"/>
  <c r="H341" i="49"/>
  <c r="J341" i="49" s="1"/>
  <c r="G341" i="49"/>
  <c r="I341" i="49" s="1"/>
  <c r="H342" i="49"/>
  <c r="J342" i="49" s="1"/>
  <c r="G342" i="49"/>
  <c r="I342" i="49" s="1"/>
  <c r="H343" i="49"/>
  <c r="J343" i="49" s="1"/>
  <c r="G343" i="49"/>
  <c r="I343" i="49" s="1"/>
  <c r="H346" i="49"/>
  <c r="J346" i="49" s="1"/>
  <c r="G346" i="49"/>
  <c r="I346" i="49" s="1"/>
  <c r="H347" i="49"/>
  <c r="J347" i="49" s="1"/>
  <c r="G347" i="49"/>
  <c r="I347" i="49" s="1"/>
  <c r="H350" i="49"/>
  <c r="J350" i="49" s="1"/>
  <c r="G350" i="49"/>
  <c r="I350" i="49" s="1"/>
  <c r="H351" i="49"/>
  <c r="J351" i="49" s="1"/>
  <c r="G351" i="49"/>
  <c r="I351" i="49" s="1"/>
  <c r="H352" i="49"/>
  <c r="J352" i="49" s="1"/>
  <c r="G352" i="49"/>
  <c r="I352" i="49" s="1"/>
  <c r="H353" i="49"/>
  <c r="J353" i="49" s="1"/>
  <c r="G353" i="49"/>
  <c r="I353" i="49" s="1"/>
  <c r="H354" i="49"/>
  <c r="J354" i="49" s="1"/>
  <c r="G354" i="49"/>
  <c r="I354" i="49" s="1"/>
  <c r="H355" i="49"/>
  <c r="J355" i="49" s="1"/>
  <c r="G355" i="49"/>
  <c r="I355" i="49" s="1"/>
  <c r="H356" i="49"/>
  <c r="J356" i="49" s="1"/>
  <c r="G356" i="49"/>
  <c r="I356" i="49" s="1"/>
  <c r="H357" i="49"/>
  <c r="J357" i="49" s="1"/>
  <c r="G357" i="49"/>
  <c r="I357" i="49" s="1"/>
  <c r="H358" i="49"/>
  <c r="J358" i="49" s="1"/>
  <c r="G358" i="49"/>
  <c r="I358" i="49" s="1"/>
  <c r="H359" i="49"/>
  <c r="J359" i="49" s="1"/>
  <c r="G359" i="49"/>
  <c r="I359" i="49" s="1"/>
  <c r="H360" i="49"/>
  <c r="J360" i="49" s="1"/>
  <c r="G360" i="49"/>
  <c r="I360" i="49" s="1"/>
  <c r="J361" i="49"/>
  <c r="I361" i="49"/>
  <c r="H361" i="49"/>
  <c r="G361" i="49"/>
  <c r="I362" i="49"/>
  <c r="H362" i="49"/>
  <c r="J362" i="49" s="1"/>
  <c r="G362" i="49"/>
  <c r="J363" i="49"/>
  <c r="I363" i="49"/>
  <c r="H363" i="49"/>
  <c r="G363" i="49"/>
  <c r="H364" i="49"/>
  <c r="J364" i="49" s="1"/>
  <c r="G364" i="49"/>
  <c r="I364" i="49" s="1"/>
  <c r="H365" i="49"/>
  <c r="J365" i="49" s="1"/>
  <c r="G365" i="49"/>
  <c r="I365" i="49" s="1"/>
  <c r="H366" i="49"/>
  <c r="J366" i="49" s="1"/>
  <c r="G366" i="49"/>
  <c r="I366" i="49" s="1"/>
  <c r="H367" i="49"/>
  <c r="J367" i="49" s="1"/>
  <c r="G367" i="49"/>
  <c r="I367" i="49" s="1"/>
  <c r="H368" i="49"/>
  <c r="J368" i="49" s="1"/>
  <c r="G368" i="49"/>
  <c r="I368" i="49" s="1"/>
  <c r="H369" i="49"/>
  <c r="J369" i="49" s="1"/>
  <c r="G369" i="49"/>
  <c r="I369" i="49" s="1"/>
  <c r="H370" i="49"/>
  <c r="J370" i="49" s="1"/>
  <c r="G370" i="49"/>
  <c r="I370" i="49" s="1"/>
  <c r="H371" i="49"/>
  <c r="J371" i="49" s="1"/>
  <c r="G371" i="49"/>
  <c r="I371" i="49" s="1"/>
  <c r="H372" i="49"/>
  <c r="J372" i="49" s="1"/>
  <c r="G372" i="49"/>
  <c r="I372" i="49" s="1"/>
  <c r="H373" i="49"/>
  <c r="J373" i="49" s="1"/>
  <c r="G373" i="49"/>
  <c r="I373" i="49" s="1"/>
  <c r="H376" i="49"/>
  <c r="J376" i="49" s="1"/>
  <c r="G376" i="49"/>
  <c r="I376" i="49" s="1"/>
  <c r="H377" i="49"/>
  <c r="J377" i="49" s="1"/>
  <c r="G377" i="49"/>
  <c r="I377" i="49" s="1"/>
  <c r="H378" i="49"/>
  <c r="J378" i="49" s="1"/>
  <c r="G378" i="49"/>
  <c r="I378" i="49" s="1"/>
  <c r="H381" i="49"/>
  <c r="J381" i="49" s="1"/>
  <c r="G381" i="49"/>
  <c r="I381" i="49" s="1"/>
  <c r="H382" i="49"/>
  <c r="J382" i="49" s="1"/>
  <c r="G382" i="49"/>
  <c r="I382" i="49" s="1"/>
  <c r="I383" i="49"/>
  <c r="H383" i="49"/>
  <c r="J383" i="49" s="1"/>
  <c r="G383" i="49"/>
  <c r="H384" i="49"/>
  <c r="J384" i="49" s="1"/>
  <c r="G384" i="49"/>
  <c r="I384" i="49" s="1"/>
  <c r="H385" i="49"/>
  <c r="J385" i="49" s="1"/>
  <c r="G385" i="49"/>
  <c r="I385" i="49" s="1"/>
  <c r="J386" i="49"/>
  <c r="I386" i="49"/>
  <c r="H386" i="49"/>
  <c r="G386" i="49"/>
  <c r="H387" i="49"/>
  <c r="J387" i="49" s="1"/>
  <c r="G387" i="49"/>
  <c r="I387" i="49" s="1"/>
  <c r="I388" i="49"/>
  <c r="H388" i="49"/>
  <c r="J388" i="49" s="1"/>
  <c r="G388" i="49"/>
  <c r="H389" i="49"/>
  <c r="J389" i="49" s="1"/>
  <c r="G389" i="49"/>
  <c r="I389" i="49" s="1"/>
  <c r="H392" i="49"/>
  <c r="J392" i="49" s="1"/>
  <c r="G392" i="49"/>
  <c r="I392" i="49" s="1"/>
  <c r="H393" i="49"/>
  <c r="J393" i="49" s="1"/>
  <c r="G393" i="49"/>
  <c r="I393" i="49" s="1"/>
  <c r="H394" i="49"/>
  <c r="J394" i="49" s="1"/>
  <c r="G394" i="49"/>
  <c r="I394" i="49" s="1"/>
  <c r="H395" i="49"/>
  <c r="J395" i="49" s="1"/>
  <c r="G395" i="49"/>
  <c r="I395" i="49" s="1"/>
  <c r="H398" i="49"/>
  <c r="J398" i="49" s="1"/>
  <c r="G398" i="49"/>
  <c r="I398" i="49" s="1"/>
  <c r="H399" i="49"/>
  <c r="J399" i="49" s="1"/>
  <c r="G399" i="49"/>
  <c r="I399" i="49" s="1"/>
  <c r="H400" i="49"/>
  <c r="J400" i="49" s="1"/>
  <c r="G400" i="49"/>
  <c r="I400" i="49" s="1"/>
  <c r="H401" i="49"/>
  <c r="J401" i="49" s="1"/>
  <c r="G401" i="49"/>
  <c r="I401" i="49" s="1"/>
  <c r="H402" i="49"/>
  <c r="J402" i="49" s="1"/>
  <c r="G402" i="49"/>
  <c r="I402" i="49" s="1"/>
  <c r="H405" i="49"/>
  <c r="J405" i="49" s="1"/>
  <c r="G405" i="49"/>
  <c r="I405" i="49" s="1"/>
  <c r="H406" i="49"/>
  <c r="J406" i="49" s="1"/>
  <c r="G406" i="49"/>
  <c r="I406" i="49" s="1"/>
  <c r="H407" i="49"/>
  <c r="J407" i="49" s="1"/>
  <c r="G407" i="49"/>
  <c r="I407" i="49" s="1"/>
  <c r="H408" i="49"/>
  <c r="J408" i="49" s="1"/>
  <c r="G408" i="49"/>
  <c r="I408" i="49" s="1"/>
  <c r="H409" i="49"/>
  <c r="J409" i="49" s="1"/>
  <c r="G409" i="49"/>
  <c r="I409" i="49" s="1"/>
  <c r="H410" i="49"/>
  <c r="J410" i="49" s="1"/>
  <c r="G410" i="49"/>
  <c r="I410" i="49" s="1"/>
  <c r="H411" i="49"/>
  <c r="J411" i="49" s="1"/>
  <c r="G411" i="49"/>
  <c r="I411" i="49" s="1"/>
  <c r="H412" i="49"/>
  <c r="J412" i="49" s="1"/>
  <c r="G412" i="49"/>
  <c r="I412" i="49" s="1"/>
  <c r="H413" i="49"/>
  <c r="J413" i="49" s="1"/>
  <c r="G413" i="49"/>
  <c r="I413" i="49" s="1"/>
  <c r="H414" i="49"/>
  <c r="J414" i="49" s="1"/>
  <c r="G414" i="49"/>
  <c r="I414" i="49" s="1"/>
  <c r="H417" i="49"/>
  <c r="J417" i="49" s="1"/>
  <c r="G417" i="49"/>
  <c r="I417" i="49" s="1"/>
  <c r="I418" i="49"/>
  <c r="H418" i="49"/>
  <c r="J418" i="49" s="1"/>
  <c r="G418" i="49"/>
  <c r="H419" i="49"/>
  <c r="J419" i="49" s="1"/>
  <c r="G419" i="49"/>
  <c r="I419" i="49" s="1"/>
  <c r="H420" i="49"/>
  <c r="J420" i="49" s="1"/>
  <c r="G420" i="49"/>
  <c r="I420" i="49" s="1"/>
  <c r="H421" i="49"/>
  <c r="J421" i="49" s="1"/>
  <c r="G421" i="49"/>
  <c r="I421" i="49" s="1"/>
  <c r="H422" i="49"/>
  <c r="J422" i="49" s="1"/>
  <c r="G422" i="49"/>
  <c r="I422" i="49" s="1"/>
  <c r="H423" i="49"/>
  <c r="J423" i="49" s="1"/>
  <c r="G423" i="49"/>
  <c r="I423" i="49" s="1"/>
  <c r="H424" i="49"/>
  <c r="J424" i="49" s="1"/>
  <c r="G424" i="49"/>
  <c r="I424" i="49" s="1"/>
  <c r="H425" i="49"/>
  <c r="J425" i="49" s="1"/>
  <c r="G425" i="49"/>
  <c r="I425" i="49" s="1"/>
  <c r="H426" i="49"/>
  <c r="J426" i="49" s="1"/>
  <c r="G426" i="49"/>
  <c r="I426" i="49" s="1"/>
  <c r="J427" i="49"/>
  <c r="I427" i="49"/>
  <c r="H427" i="49"/>
  <c r="G427" i="49"/>
  <c r="H428" i="49"/>
  <c r="J428" i="49" s="1"/>
  <c r="G428" i="49"/>
  <c r="I428" i="49" s="1"/>
  <c r="H431" i="49"/>
  <c r="J431" i="49" s="1"/>
  <c r="G431" i="49"/>
  <c r="I431" i="49" s="1"/>
  <c r="H432" i="49"/>
  <c r="J432" i="49" s="1"/>
  <c r="G432" i="49"/>
  <c r="I432" i="49" s="1"/>
  <c r="I433" i="49"/>
  <c r="H433" i="49"/>
  <c r="J433" i="49" s="1"/>
  <c r="G433" i="49"/>
  <c r="H434" i="49"/>
  <c r="J434" i="49" s="1"/>
  <c r="G434" i="49"/>
  <c r="I434" i="49" s="1"/>
  <c r="H435" i="49"/>
  <c r="J435" i="49" s="1"/>
  <c r="G435" i="49"/>
  <c r="I435" i="49" s="1"/>
  <c r="H436" i="49"/>
  <c r="J436" i="49" s="1"/>
  <c r="G436" i="49"/>
  <c r="I436" i="49" s="1"/>
  <c r="H437" i="49"/>
  <c r="J437" i="49" s="1"/>
  <c r="G437" i="49"/>
  <c r="I437" i="49" s="1"/>
  <c r="H438" i="49"/>
  <c r="J438" i="49" s="1"/>
  <c r="G438" i="49"/>
  <c r="I438" i="49" s="1"/>
  <c r="I439" i="49"/>
  <c r="H439" i="49"/>
  <c r="J439" i="49" s="1"/>
  <c r="G439" i="49"/>
  <c r="J442" i="49"/>
  <c r="I442" i="49"/>
  <c r="H442" i="49"/>
  <c r="G442" i="49"/>
  <c r="J443" i="49"/>
  <c r="I443" i="49"/>
  <c r="H443" i="49"/>
  <c r="G443" i="49"/>
  <c r="H446" i="49"/>
  <c r="J446" i="49" s="1"/>
  <c r="G446" i="49"/>
  <c r="I446" i="49" s="1"/>
  <c r="H447" i="49"/>
  <c r="J447" i="49" s="1"/>
  <c r="G447" i="49"/>
  <c r="I447" i="49" s="1"/>
  <c r="H448" i="49"/>
  <c r="J448" i="49" s="1"/>
  <c r="G448" i="49"/>
  <c r="I448" i="49" s="1"/>
  <c r="H449" i="49"/>
  <c r="J449" i="49" s="1"/>
  <c r="G449" i="49"/>
  <c r="I449" i="49" s="1"/>
  <c r="H450" i="49"/>
  <c r="J450" i="49" s="1"/>
  <c r="G450" i="49"/>
  <c r="I450" i="49" s="1"/>
  <c r="H451" i="49"/>
  <c r="J451" i="49" s="1"/>
  <c r="G451" i="49"/>
  <c r="I451" i="49" s="1"/>
  <c r="H452" i="49"/>
  <c r="J452" i="49" s="1"/>
  <c r="G452" i="49"/>
  <c r="I452" i="49" s="1"/>
  <c r="H453" i="49"/>
  <c r="J453" i="49" s="1"/>
  <c r="G453" i="49"/>
  <c r="I453" i="49" s="1"/>
  <c r="H454" i="49"/>
  <c r="J454" i="49" s="1"/>
  <c r="G454" i="49"/>
  <c r="I454" i="49" s="1"/>
  <c r="H457" i="49"/>
  <c r="J457" i="49" s="1"/>
  <c r="G457" i="49"/>
  <c r="I457" i="49" s="1"/>
  <c r="H458" i="49"/>
  <c r="J458" i="49" s="1"/>
  <c r="G458" i="49"/>
  <c r="I458" i="49" s="1"/>
  <c r="J459" i="49"/>
  <c r="I459" i="49"/>
  <c r="H459" i="49"/>
  <c r="G459" i="49"/>
  <c r="H460" i="49"/>
  <c r="J460" i="49" s="1"/>
  <c r="G460" i="49"/>
  <c r="I460" i="49" s="1"/>
  <c r="H463" i="49"/>
  <c r="J463" i="49" s="1"/>
  <c r="G463" i="49"/>
  <c r="I463" i="49" s="1"/>
  <c r="H464" i="49"/>
  <c r="J464" i="49" s="1"/>
  <c r="G464" i="49"/>
  <c r="I464" i="49" s="1"/>
  <c r="H465" i="49"/>
  <c r="J465" i="49" s="1"/>
  <c r="G465" i="49"/>
  <c r="I465" i="49" s="1"/>
  <c r="H466" i="49"/>
  <c r="J466" i="49" s="1"/>
  <c r="G466" i="49"/>
  <c r="I466" i="49" s="1"/>
  <c r="H467" i="49"/>
  <c r="J467" i="49" s="1"/>
  <c r="G467" i="49"/>
  <c r="I467" i="49" s="1"/>
  <c r="I468" i="49"/>
  <c r="H468" i="49"/>
  <c r="J468" i="49" s="1"/>
  <c r="G468" i="49"/>
  <c r="H469" i="49"/>
  <c r="J469" i="49" s="1"/>
  <c r="G469" i="49"/>
  <c r="I469" i="49" s="1"/>
  <c r="H470" i="49"/>
  <c r="J470" i="49" s="1"/>
  <c r="G470" i="49"/>
  <c r="I470" i="49" s="1"/>
  <c r="H471" i="49"/>
  <c r="J471" i="49" s="1"/>
  <c r="G471" i="49"/>
  <c r="I471" i="49" s="1"/>
  <c r="I474" i="49"/>
  <c r="H474" i="49"/>
  <c r="J474" i="49" s="1"/>
  <c r="G474" i="49"/>
  <c r="I475" i="49"/>
  <c r="H475" i="49"/>
  <c r="J475" i="49" s="1"/>
  <c r="G475" i="49"/>
  <c r="I476" i="49"/>
  <c r="H476" i="49"/>
  <c r="J476" i="49" s="1"/>
  <c r="G476" i="49"/>
  <c r="I477" i="49"/>
  <c r="H477" i="49"/>
  <c r="J477" i="49" s="1"/>
  <c r="G477" i="49"/>
  <c r="H480" i="49"/>
  <c r="J480" i="49" s="1"/>
  <c r="G480" i="49"/>
  <c r="I480" i="49" s="1"/>
  <c r="H481" i="49"/>
  <c r="J481" i="49" s="1"/>
  <c r="G481" i="49"/>
  <c r="I481" i="49" s="1"/>
  <c r="J484" i="49"/>
  <c r="I484" i="49"/>
  <c r="H484" i="49"/>
  <c r="G484" i="49"/>
  <c r="J485" i="49"/>
  <c r="I485" i="49"/>
  <c r="H485" i="49"/>
  <c r="G485" i="49"/>
  <c r="H488" i="49"/>
  <c r="J488" i="49" s="1"/>
  <c r="G488" i="49"/>
  <c r="I488" i="49" s="1"/>
  <c r="H489" i="49"/>
  <c r="J489" i="49" s="1"/>
  <c r="G489" i="49"/>
  <c r="I489" i="49" s="1"/>
  <c r="H490" i="49"/>
  <c r="J490" i="49" s="1"/>
  <c r="G490" i="49"/>
  <c r="I490" i="49" s="1"/>
  <c r="H491" i="49"/>
  <c r="J491" i="49" s="1"/>
  <c r="G491" i="49"/>
  <c r="I491" i="49" s="1"/>
  <c r="H492" i="49"/>
  <c r="J492" i="49" s="1"/>
  <c r="G492" i="49"/>
  <c r="I492" i="49" s="1"/>
  <c r="H493" i="49"/>
  <c r="J493" i="49" s="1"/>
  <c r="G493" i="49"/>
  <c r="I493" i="49" s="1"/>
  <c r="H494" i="49"/>
  <c r="J494" i="49" s="1"/>
  <c r="G494" i="49"/>
  <c r="I494" i="49" s="1"/>
  <c r="H495" i="49"/>
  <c r="J495" i="49" s="1"/>
  <c r="G495" i="49"/>
  <c r="I495" i="49" s="1"/>
  <c r="H498" i="49"/>
  <c r="J498" i="49" s="1"/>
  <c r="G498" i="49"/>
  <c r="I498" i="49" s="1"/>
  <c r="H499" i="49"/>
  <c r="J499" i="49" s="1"/>
  <c r="G499" i="49"/>
  <c r="I499" i="49" s="1"/>
  <c r="H500" i="49"/>
  <c r="J500" i="49" s="1"/>
  <c r="G500" i="49"/>
  <c r="I500" i="49" s="1"/>
  <c r="H501" i="49"/>
  <c r="J501" i="49" s="1"/>
  <c r="G501" i="49"/>
  <c r="I501" i="49" s="1"/>
  <c r="I504" i="49"/>
  <c r="H504" i="49"/>
  <c r="J504" i="49" s="1"/>
  <c r="G504" i="49"/>
  <c r="H505" i="49"/>
  <c r="J505" i="49" s="1"/>
  <c r="G505" i="49"/>
  <c r="I505" i="49" s="1"/>
  <c r="H506" i="49"/>
  <c r="J506" i="49" s="1"/>
  <c r="G506" i="49"/>
  <c r="I506" i="49" s="1"/>
  <c r="I507" i="49"/>
  <c r="H507" i="49"/>
  <c r="J507" i="49" s="1"/>
  <c r="G507" i="49"/>
  <c r="I508" i="49"/>
  <c r="H508" i="49"/>
  <c r="J508" i="49" s="1"/>
  <c r="G508" i="49"/>
  <c r="H509" i="49"/>
  <c r="J509" i="49" s="1"/>
  <c r="G509" i="49"/>
  <c r="I509" i="49" s="1"/>
  <c r="H510" i="49"/>
  <c r="J510" i="49" s="1"/>
  <c r="G510" i="49"/>
  <c r="I510" i="49" s="1"/>
  <c r="H511" i="49"/>
  <c r="J511" i="49" s="1"/>
  <c r="G511" i="49"/>
  <c r="I511" i="49" s="1"/>
  <c r="H512" i="49"/>
  <c r="J512" i="49" s="1"/>
  <c r="G512" i="49"/>
  <c r="I512" i="49" s="1"/>
  <c r="H515" i="49"/>
  <c r="J515" i="49" s="1"/>
  <c r="G515" i="49"/>
  <c r="I515" i="49" s="1"/>
  <c r="H516" i="49"/>
  <c r="J516" i="49" s="1"/>
  <c r="G516" i="49"/>
  <c r="I516" i="49" s="1"/>
  <c r="H517" i="49"/>
  <c r="J517" i="49" s="1"/>
  <c r="G517" i="49"/>
  <c r="I517" i="49" s="1"/>
  <c r="H518" i="49"/>
  <c r="J518" i="49" s="1"/>
  <c r="G518" i="49"/>
  <c r="I518" i="49" s="1"/>
  <c r="H519" i="49"/>
  <c r="J519" i="49" s="1"/>
  <c r="G519" i="49"/>
  <c r="I519" i="49" s="1"/>
  <c r="H520" i="49"/>
  <c r="J520" i="49" s="1"/>
  <c r="G520" i="49"/>
  <c r="I520" i="49" s="1"/>
  <c r="H521" i="49"/>
  <c r="J521" i="49" s="1"/>
  <c r="G521" i="49"/>
  <c r="I521" i="49" s="1"/>
  <c r="J524" i="49"/>
  <c r="I524" i="49"/>
  <c r="H524" i="49"/>
  <c r="G524" i="49"/>
  <c r="J525" i="49"/>
  <c r="I525" i="49"/>
  <c r="H525" i="49"/>
  <c r="G525" i="49"/>
  <c r="J526" i="49"/>
  <c r="I526" i="49"/>
  <c r="H526" i="49"/>
  <c r="G526" i="49"/>
  <c r="H529" i="49"/>
  <c r="J529" i="49" s="1"/>
  <c r="G529" i="49"/>
  <c r="I529" i="49" s="1"/>
  <c r="H530" i="49"/>
  <c r="J530" i="49" s="1"/>
  <c r="G530" i="49"/>
  <c r="I530" i="49" s="1"/>
  <c r="H531" i="49"/>
  <c r="J531" i="49" s="1"/>
  <c r="G531" i="49"/>
  <c r="I531" i="49" s="1"/>
  <c r="H532" i="49"/>
  <c r="J532" i="49" s="1"/>
  <c r="G532" i="49"/>
  <c r="I532" i="49" s="1"/>
  <c r="H533" i="49"/>
  <c r="J533" i="49" s="1"/>
  <c r="G533" i="49"/>
  <c r="I533" i="49" s="1"/>
  <c r="I534" i="49"/>
  <c r="H534" i="49"/>
  <c r="J534" i="49" s="1"/>
  <c r="G534" i="49"/>
  <c r="H535" i="49"/>
  <c r="J535" i="49" s="1"/>
  <c r="G535" i="49"/>
  <c r="I535" i="49" s="1"/>
  <c r="H536" i="49"/>
  <c r="J536" i="49" s="1"/>
  <c r="G536" i="49"/>
  <c r="I536" i="49" s="1"/>
  <c r="H537" i="49"/>
  <c r="J537" i="49" s="1"/>
  <c r="G537" i="49"/>
  <c r="I537" i="49" s="1"/>
  <c r="H538" i="49"/>
  <c r="J538" i="49" s="1"/>
  <c r="G538" i="49"/>
  <c r="I538" i="49" s="1"/>
  <c r="H539" i="49"/>
  <c r="J539" i="49" s="1"/>
  <c r="G539" i="49"/>
  <c r="I539" i="49" s="1"/>
  <c r="H540" i="49"/>
  <c r="J540" i="49" s="1"/>
  <c r="G540" i="49"/>
  <c r="I540" i="49" s="1"/>
  <c r="H541" i="49"/>
  <c r="J541" i="49" s="1"/>
  <c r="G541" i="49"/>
  <c r="I541" i="49" s="1"/>
  <c r="H542" i="49"/>
  <c r="J542" i="49" s="1"/>
  <c r="G542" i="49"/>
  <c r="I542" i="49" s="1"/>
  <c r="J543" i="49"/>
  <c r="I543" i="49"/>
  <c r="H543" i="49"/>
  <c r="G543" i="49"/>
  <c r="H544" i="49"/>
  <c r="J544" i="49" s="1"/>
  <c r="G544" i="49"/>
  <c r="I544" i="49" s="1"/>
  <c r="H545" i="49"/>
  <c r="J545" i="49" s="1"/>
  <c r="G545" i="49"/>
  <c r="I545" i="49" s="1"/>
  <c r="H546" i="49"/>
  <c r="J546" i="49" s="1"/>
  <c r="G546" i="49"/>
  <c r="I546" i="49" s="1"/>
  <c r="H547" i="49"/>
  <c r="J547" i="49" s="1"/>
  <c r="G547" i="49"/>
  <c r="I547" i="49" s="1"/>
  <c r="I548" i="49"/>
  <c r="H548" i="49"/>
  <c r="J548" i="49" s="1"/>
  <c r="G548" i="49"/>
  <c r="I549" i="49"/>
  <c r="H549" i="49"/>
  <c r="J549" i="49" s="1"/>
  <c r="G549" i="49"/>
  <c r="H550" i="49"/>
  <c r="J550" i="49" s="1"/>
  <c r="G550" i="49"/>
  <c r="I550" i="49" s="1"/>
  <c r="H551" i="49"/>
  <c r="J551" i="49" s="1"/>
  <c r="G551" i="49"/>
  <c r="I551" i="49" s="1"/>
  <c r="H552" i="49"/>
  <c r="J552" i="49" s="1"/>
  <c r="G552" i="49"/>
  <c r="I552" i="49" s="1"/>
  <c r="H555" i="49"/>
  <c r="J555" i="49" s="1"/>
  <c r="G555" i="49"/>
  <c r="I555" i="49" s="1"/>
  <c r="H556" i="49"/>
  <c r="J556" i="49" s="1"/>
  <c r="G556" i="49"/>
  <c r="I556" i="49" s="1"/>
  <c r="H557" i="49"/>
  <c r="J557" i="49" s="1"/>
  <c r="G557" i="49"/>
  <c r="I557" i="49" s="1"/>
  <c r="H560" i="49"/>
  <c r="J560" i="49" s="1"/>
  <c r="G560" i="49"/>
  <c r="I560" i="49" s="1"/>
  <c r="J561" i="49"/>
  <c r="I561" i="49"/>
  <c r="H561" i="49"/>
  <c r="G561" i="49"/>
  <c r="H562" i="49"/>
  <c r="J562" i="49" s="1"/>
  <c r="G562" i="49"/>
  <c r="I562" i="49" s="1"/>
  <c r="H563" i="49"/>
  <c r="J563" i="49" s="1"/>
  <c r="G563" i="49"/>
  <c r="I563" i="49" s="1"/>
  <c r="H564" i="49"/>
  <c r="J564" i="49" s="1"/>
  <c r="G564" i="49"/>
  <c r="I564" i="49" s="1"/>
  <c r="H565" i="49"/>
  <c r="J565" i="49" s="1"/>
  <c r="G565" i="49"/>
  <c r="I565" i="49" s="1"/>
  <c r="H566" i="49"/>
  <c r="J566" i="49" s="1"/>
  <c r="G566" i="49"/>
  <c r="I566" i="49" s="1"/>
  <c r="H567" i="49"/>
  <c r="J567" i="49" s="1"/>
  <c r="G567" i="49"/>
  <c r="I567" i="49" s="1"/>
  <c r="H568" i="49"/>
  <c r="J568" i="49" s="1"/>
  <c r="G568" i="49"/>
  <c r="I568" i="49" s="1"/>
  <c r="I569" i="49"/>
  <c r="H569" i="49"/>
  <c r="J569" i="49" s="1"/>
  <c r="G569" i="49"/>
  <c r="H570" i="49"/>
  <c r="J570" i="49" s="1"/>
  <c r="G570" i="49"/>
  <c r="I570" i="49" s="1"/>
  <c r="H571" i="49"/>
  <c r="J571" i="49" s="1"/>
  <c r="G571" i="49"/>
  <c r="I571" i="49" s="1"/>
  <c r="H572" i="49"/>
  <c r="J572" i="49" s="1"/>
  <c r="G572" i="49"/>
  <c r="I572" i="49" s="1"/>
  <c r="H573" i="49"/>
  <c r="J573" i="49" s="1"/>
  <c r="G573" i="49"/>
  <c r="I573" i="49" s="1"/>
  <c r="H574" i="49"/>
  <c r="J574" i="49" s="1"/>
  <c r="G574" i="49"/>
  <c r="I574" i="49" s="1"/>
  <c r="H575" i="49"/>
  <c r="J575" i="49" s="1"/>
  <c r="G575" i="49"/>
  <c r="I575" i="49" s="1"/>
  <c r="H576" i="49"/>
  <c r="J576" i="49" s="1"/>
  <c r="G576" i="49"/>
  <c r="I576" i="49" s="1"/>
  <c r="H577" i="49"/>
  <c r="J577" i="49" s="1"/>
  <c r="G577" i="49"/>
  <c r="I577" i="49" s="1"/>
  <c r="H578" i="49"/>
  <c r="J578" i="49" s="1"/>
  <c r="G578" i="49"/>
  <c r="I578" i="49" s="1"/>
  <c r="H579" i="49"/>
  <c r="J579" i="49" s="1"/>
  <c r="G579" i="49"/>
  <c r="I579" i="49" s="1"/>
  <c r="H580" i="49"/>
  <c r="J580" i="49" s="1"/>
  <c r="G580" i="49"/>
  <c r="I580" i="49" s="1"/>
  <c r="J583" i="49"/>
  <c r="I583" i="49"/>
  <c r="H583" i="49"/>
  <c r="G583" i="49"/>
  <c r="H584" i="49"/>
  <c r="J584" i="49" s="1"/>
  <c r="G584" i="49"/>
  <c r="I584" i="49" s="1"/>
  <c r="I585" i="49"/>
  <c r="H585" i="49"/>
  <c r="J585" i="49" s="1"/>
  <c r="G585" i="49"/>
  <c r="H586" i="49"/>
  <c r="J586" i="49" s="1"/>
  <c r="G586" i="49"/>
  <c r="I586" i="49" s="1"/>
  <c r="H587" i="49"/>
  <c r="J587" i="49" s="1"/>
  <c r="G587" i="49"/>
  <c r="I587" i="49" s="1"/>
  <c r="H588" i="49"/>
  <c r="J588" i="49" s="1"/>
  <c r="G588" i="49"/>
  <c r="I588" i="49" s="1"/>
  <c r="H589" i="49"/>
  <c r="J589" i="49" s="1"/>
  <c r="G589" i="49"/>
  <c r="I589" i="49" s="1"/>
  <c r="H590" i="49"/>
  <c r="J590" i="49" s="1"/>
  <c r="G590" i="49"/>
  <c r="I590" i="49" s="1"/>
  <c r="H593" i="49"/>
  <c r="J593" i="49" s="1"/>
  <c r="G593" i="49"/>
  <c r="I593" i="49" s="1"/>
  <c r="I594" i="49"/>
  <c r="H594" i="49"/>
  <c r="J594" i="49" s="1"/>
  <c r="G594" i="49"/>
  <c r="H595" i="49"/>
  <c r="J595" i="49" s="1"/>
  <c r="G595" i="49"/>
  <c r="I595" i="49" s="1"/>
  <c r="H598" i="49"/>
  <c r="J598" i="49" s="1"/>
  <c r="G598" i="49"/>
  <c r="I598" i="49" s="1"/>
  <c r="H599" i="49"/>
  <c r="J599" i="49" s="1"/>
  <c r="G599" i="49"/>
  <c r="I599" i="49" s="1"/>
  <c r="K8" i="56"/>
  <c r="J8" i="56"/>
  <c r="K9" i="56"/>
  <c r="J9" i="56"/>
  <c r="K10" i="56"/>
  <c r="J10" i="56"/>
  <c r="K11" i="56"/>
  <c r="J11" i="56"/>
  <c r="K12" i="56"/>
  <c r="J12" i="56"/>
  <c r="K13" i="56"/>
  <c r="J13" i="56"/>
  <c r="K14" i="56"/>
  <c r="J14" i="56"/>
  <c r="K15" i="56"/>
  <c r="J15" i="56"/>
  <c r="K16" i="56"/>
  <c r="J16" i="56"/>
  <c r="K17" i="56"/>
  <c r="J17" i="56"/>
  <c r="K18" i="56"/>
  <c r="J18" i="56"/>
  <c r="K19" i="56"/>
  <c r="J19" i="56"/>
  <c r="K20" i="56"/>
  <c r="J20" i="56"/>
  <c r="K21" i="56"/>
  <c r="J21" i="56"/>
  <c r="K22" i="56"/>
  <c r="J22" i="56"/>
  <c r="K23" i="56"/>
  <c r="J23" i="56"/>
  <c r="K24" i="56"/>
  <c r="J24" i="56"/>
  <c r="K25" i="56"/>
  <c r="J25" i="56"/>
  <c r="K26" i="56"/>
  <c r="J26" i="56"/>
  <c r="K27" i="56"/>
  <c r="J27" i="56"/>
  <c r="K28" i="56"/>
  <c r="J28" i="56"/>
  <c r="K29" i="56"/>
  <c r="J29" i="56"/>
  <c r="K30" i="56"/>
  <c r="J30" i="56"/>
  <c r="K31" i="56"/>
  <c r="J31" i="56"/>
  <c r="H33" i="56"/>
  <c r="I30" i="56" s="1"/>
  <c r="F33" i="56"/>
  <c r="G31" i="56" s="1"/>
  <c r="D33" i="56"/>
  <c r="E29" i="56" s="1"/>
  <c r="B33" i="56"/>
  <c r="C31" i="56" s="1"/>
  <c r="K7" i="56"/>
  <c r="J7" i="56"/>
  <c r="B5" i="56"/>
  <c r="F5" i="56" s="1"/>
  <c r="K8" i="57"/>
  <c r="J8" i="57"/>
  <c r="K9" i="57"/>
  <c r="J9" i="57"/>
  <c r="K10" i="57"/>
  <c r="J10" i="57"/>
  <c r="K11" i="57"/>
  <c r="J11" i="57"/>
  <c r="K12" i="57"/>
  <c r="J12" i="57"/>
  <c r="K13" i="57"/>
  <c r="J13" i="57"/>
  <c r="K14" i="57"/>
  <c r="J14" i="57"/>
  <c r="K15" i="57"/>
  <c r="J15" i="57"/>
  <c r="K16" i="57"/>
  <c r="J16" i="57"/>
  <c r="K17" i="57"/>
  <c r="J17" i="57"/>
  <c r="K18" i="57"/>
  <c r="J18" i="57"/>
  <c r="K19" i="57"/>
  <c r="J19" i="57"/>
  <c r="K20" i="57"/>
  <c r="J20" i="57"/>
  <c r="K21" i="57"/>
  <c r="J21" i="57"/>
  <c r="K22" i="57"/>
  <c r="J22" i="57"/>
  <c r="K23" i="57"/>
  <c r="J23" i="57"/>
  <c r="K24" i="57"/>
  <c r="J24" i="57"/>
  <c r="H26" i="57"/>
  <c r="I23" i="57" s="1"/>
  <c r="F26" i="57"/>
  <c r="G24" i="57" s="1"/>
  <c r="D26" i="57"/>
  <c r="E23" i="57" s="1"/>
  <c r="B26" i="57"/>
  <c r="C24" i="57" s="1"/>
  <c r="K7" i="57"/>
  <c r="J7" i="57"/>
  <c r="B5" i="57"/>
  <c r="F5" i="57" s="1"/>
  <c r="K8" i="58"/>
  <c r="J8" i="58"/>
  <c r="K9" i="58"/>
  <c r="J9" i="58"/>
  <c r="K10" i="58"/>
  <c r="J10" i="58"/>
  <c r="K11" i="58"/>
  <c r="J11" i="58"/>
  <c r="K12" i="58"/>
  <c r="J12" i="58"/>
  <c r="K13" i="58"/>
  <c r="J13" i="58"/>
  <c r="K14" i="58"/>
  <c r="J14" i="58"/>
  <c r="K15" i="58"/>
  <c r="J15" i="58"/>
  <c r="K16" i="58"/>
  <c r="J16" i="58"/>
  <c r="K17" i="58"/>
  <c r="J17" i="58"/>
  <c r="K18" i="58"/>
  <c r="J18" i="58"/>
  <c r="K19" i="58"/>
  <c r="J19" i="58"/>
  <c r="K20" i="58"/>
  <c r="J20" i="58"/>
  <c r="K21" i="58"/>
  <c r="J21" i="58"/>
  <c r="K22" i="58"/>
  <c r="J22" i="58"/>
  <c r="K23" i="58"/>
  <c r="J23" i="58"/>
  <c r="K24" i="58"/>
  <c r="J24" i="58"/>
  <c r="K25" i="58"/>
  <c r="J25" i="58"/>
  <c r="K26" i="58"/>
  <c r="J26" i="58"/>
  <c r="K27" i="58"/>
  <c r="J27" i="58"/>
  <c r="K28" i="58"/>
  <c r="J28" i="58"/>
  <c r="K29" i="58"/>
  <c r="J29" i="58"/>
  <c r="K30" i="58"/>
  <c r="J30" i="58"/>
  <c r="K31" i="58"/>
  <c r="J31" i="58"/>
  <c r="K32" i="58"/>
  <c r="J32" i="58"/>
  <c r="K33" i="58"/>
  <c r="J33" i="58"/>
  <c r="K34" i="58"/>
  <c r="J34" i="58"/>
  <c r="K35" i="58"/>
  <c r="J35" i="58"/>
  <c r="K36" i="58"/>
  <c r="J36" i="58"/>
  <c r="K37" i="58"/>
  <c r="J37" i="58"/>
  <c r="K38" i="58"/>
  <c r="J38" i="58"/>
  <c r="K39" i="58"/>
  <c r="J39" i="58"/>
  <c r="K40" i="58"/>
  <c r="J40" i="58"/>
  <c r="K41" i="58"/>
  <c r="J41" i="58"/>
  <c r="K42" i="58"/>
  <c r="J42" i="58"/>
  <c r="K43" i="58"/>
  <c r="J43" i="58"/>
  <c r="K44" i="58"/>
  <c r="J44" i="58"/>
  <c r="K45" i="58"/>
  <c r="J45" i="58"/>
  <c r="H47" i="58"/>
  <c r="I44" i="58" s="1"/>
  <c r="F47" i="58"/>
  <c r="G45" i="58" s="1"/>
  <c r="D47" i="58"/>
  <c r="E44" i="58" s="1"/>
  <c r="B47" i="58"/>
  <c r="C45" i="58" s="1"/>
  <c r="K7" i="58"/>
  <c r="J7" i="58"/>
  <c r="B5" i="58"/>
  <c r="D5" i="58" s="1"/>
  <c r="H5" i="58" s="1"/>
  <c r="K8" i="50"/>
  <c r="J8" i="50"/>
  <c r="K9" i="50"/>
  <c r="J9" i="50"/>
  <c r="K10" i="50"/>
  <c r="J10" i="50"/>
  <c r="K11" i="50"/>
  <c r="J11" i="50"/>
  <c r="K12" i="50"/>
  <c r="J12" i="50"/>
  <c r="K13" i="50"/>
  <c r="J13" i="50"/>
  <c r="K14" i="50"/>
  <c r="J14" i="50"/>
  <c r="K15" i="50"/>
  <c r="J15" i="50"/>
  <c r="K16" i="50"/>
  <c r="J16" i="50"/>
  <c r="K17" i="50"/>
  <c r="J17" i="50"/>
  <c r="K18" i="50"/>
  <c r="J18" i="50"/>
  <c r="K19" i="50"/>
  <c r="J19" i="50"/>
  <c r="K20" i="50"/>
  <c r="J20" i="50"/>
  <c r="K21" i="50"/>
  <c r="J21" i="50"/>
  <c r="K22" i="50"/>
  <c r="J22" i="50"/>
  <c r="K23" i="50"/>
  <c r="J23" i="50"/>
  <c r="K24" i="50"/>
  <c r="J24" i="50"/>
  <c r="K25" i="50"/>
  <c r="J25" i="50"/>
  <c r="K26" i="50"/>
  <c r="J26" i="50"/>
  <c r="K27" i="50"/>
  <c r="J27" i="50"/>
  <c r="K28" i="50"/>
  <c r="J28" i="50"/>
  <c r="K29" i="50"/>
  <c r="J29" i="50"/>
  <c r="K30" i="50"/>
  <c r="J30" i="50"/>
  <c r="K31" i="50"/>
  <c r="J31" i="50"/>
  <c r="K32" i="50"/>
  <c r="J32" i="50"/>
  <c r="K33" i="50"/>
  <c r="J33" i="50"/>
  <c r="K34" i="50"/>
  <c r="J34" i="50"/>
  <c r="K35" i="50"/>
  <c r="J35" i="50"/>
  <c r="K36" i="50"/>
  <c r="J36" i="50"/>
  <c r="K37" i="50"/>
  <c r="J37" i="50"/>
  <c r="K38" i="50"/>
  <c r="J38" i="50"/>
  <c r="K39" i="50"/>
  <c r="J39" i="50"/>
  <c r="K40" i="50"/>
  <c r="J40" i="50"/>
  <c r="K41" i="50"/>
  <c r="J41" i="50"/>
  <c r="K42" i="50"/>
  <c r="J42" i="50"/>
  <c r="K43" i="50"/>
  <c r="J43" i="50"/>
  <c r="K44" i="50"/>
  <c r="J44" i="50"/>
  <c r="K45" i="50"/>
  <c r="J45" i="50"/>
  <c r="K46" i="50"/>
  <c r="J46" i="50"/>
  <c r="K47" i="50"/>
  <c r="J47" i="50"/>
  <c r="K48" i="50"/>
  <c r="J48" i="50"/>
  <c r="K49" i="50"/>
  <c r="J49" i="50"/>
  <c r="H51" i="50"/>
  <c r="I48" i="50" s="1"/>
  <c r="F51" i="50"/>
  <c r="G49" i="50" s="1"/>
  <c r="D51" i="50"/>
  <c r="E48" i="50" s="1"/>
  <c r="B51" i="50"/>
  <c r="C49" i="50" s="1"/>
  <c r="K7" i="50"/>
  <c r="J7" i="50"/>
  <c r="B5" i="50"/>
  <c r="F5" i="50" s="1"/>
  <c r="B5" i="53"/>
  <c r="F5" i="53" s="1"/>
  <c r="K8" i="53"/>
  <c r="J8" i="53"/>
  <c r="K9" i="53"/>
  <c r="J9" i="53"/>
  <c r="K10" i="53"/>
  <c r="J10" i="53"/>
  <c r="K11" i="53"/>
  <c r="J11" i="53"/>
  <c r="K12" i="53"/>
  <c r="J12" i="53"/>
  <c r="K13" i="53"/>
  <c r="J13" i="53"/>
  <c r="K14" i="53"/>
  <c r="J14" i="53"/>
  <c r="K15" i="53"/>
  <c r="J15" i="53"/>
  <c r="K16" i="53"/>
  <c r="J16" i="53"/>
  <c r="K17" i="53"/>
  <c r="J17" i="53"/>
  <c r="K18" i="53"/>
  <c r="J18" i="53"/>
  <c r="K19" i="53"/>
  <c r="J19" i="53"/>
  <c r="K20" i="53"/>
  <c r="J20" i="53"/>
  <c r="H22" i="53"/>
  <c r="I19" i="53" s="1"/>
  <c r="F22" i="53"/>
  <c r="G20" i="53" s="1"/>
  <c r="D22" i="53"/>
  <c r="E19" i="53" s="1"/>
  <c r="B22" i="53"/>
  <c r="C20" i="53" s="1"/>
  <c r="K7" i="53"/>
  <c r="J7" i="53"/>
  <c r="K26" i="53"/>
  <c r="J26" i="53"/>
  <c r="K27" i="53"/>
  <c r="J27" i="53"/>
  <c r="K28" i="53"/>
  <c r="J28" i="53"/>
  <c r="K29" i="53"/>
  <c r="J29" i="53"/>
  <c r="K30" i="53"/>
  <c r="J30" i="53"/>
  <c r="K31" i="53"/>
  <c r="J31" i="53"/>
  <c r="K32" i="53"/>
  <c r="J32" i="53"/>
  <c r="K33" i="53"/>
  <c r="J33" i="53"/>
  <c r="K34" i="53"/>
  <c r="J34" i="53"/>
  <c r="K35" i="53"/>
  <c r="J35" i="53"/>
  <c r="K36" i="53"/>
  <c r="J36" i="53"/>
  <c r="K37" i="53"/>
  <c r="J37" i="53"/>
  <c r="H39" i="53"/>
  <c r="I36" i="53" s="1"/>
  <c r="F39" i="53"/>
  <c r="G37" i="53" s="1"/>
  <c r="D39" i="53"/>
  <c r="E35" i="53" s="1"/>
  <c r="B39" i="53"/>
  <c r="C37" i="53" s="1"/>
  <c r="K25" i="53"/>
  <c r="J25" i="53"/>
  <c r="K43" i="53"/>
  <c r="J43" i="53"/>
  <c r="K44" i="53"/>
  <c r="J44" i="53"/>
  <c r="K45" i="53"/>
  <c r="J45" i="53"/>
  <c r="K46" i="53"/>
  <c r="J46" i="53"/>
  <c r="K47" i="53"/>
  <c r="J47" i="53"/>
  <c r="K48" i="53"/>
  <c r="J48" i="53"/>
  <c r="K49" i="53"/>
  <c r="J49" i="53"/>
  <c r="K50" i="53"/>
  <c r="J50" i="53"/>
  <c r="K51" i="53"/>
  <c r="J51" i="53"/>
  <c r="K52" i="53"/>
  <c r="J52" i="53"/>
  <c r="K53" i="53"/>
  <c r="J53" i="53"/>
  <c r="K54" i="53"/>
  <c r="J54" i="53"/>
  <c r="K55" i="53"/>
  <c r="J55" i="53"/>
  <c r="K56" i="53"/>
  <c r="J56" i="53"/>
  <c r="K57" i="53"/>
  <c r="J57" i="53"/>
  <c r="H59" i="53"/>
  <c r="I56" i="53" s="1"/>
  <c r="F59" i="53"/>
  <c r="G57" i="53" s="1"/>
  <c r="D59" i="53"/>
  <c r="E55" i="53" s="1"/>
  <c r="B59" i="53"/>
  <c r="C57" i="53" s="1"/>
  <c r="K42" i="53"/>
  <c r="J42" i="53"/>
  <c r="I61" i="53"/>
  <c r="G61" i="53"/>
  <c r="E61" i="53"/>
  <c r="C61" i="53"/>
  <c r="B5" i="54"/>
  <c r="D5" i="54" s="1"/>
  <c r="H5" i="54" s="1"/>
  <c r="K8" i="54"/>
  <c r="J8" i="54"/>
  <c r="K9" i="54"/>
  <c r="J9" i="54"/>
  <c r="K10" i="54"/>
  <c r="J10" i="54"/>
  <c r="K11" i="54"/>
  <c r="J11" i="54"/>
  <c r="K12" i="54"/>
  <c r="J12" i="54"/>
  <c r="K13" i="54"/>
  <c r="J13" i="54"/>
  <c r="H15" i="54"/>
  <c r="I11" i="54" s="1"/>
  <c r="F15" i="54"/>
  <c r="G13" i="54" s="1"/>
  <c r="D15" i="54"/>
  <c r="E12" i="54" s="1"/>
  <c r="B15" i="54"/>
  <c r="C13" i="54" s="1"/>
  <c r="K7" i="54"/>
  <c r="J7" i="54"/>
  <c r="H20" i="54"/>
  <c r="F20" i="54"/>
  <c r="G20" i="54" s="1"/>
  <c r="D20" i="54"/>
  <c r="B20" i="54"/>
  <c r="C20" i="54" s="1"/>
  <c r="K18" i="54"/>
  <c r="J18" i="54"/>
  <c r="K24" i="54"/>
  <c r="J24" i="54"/>
  <c r="K25" i="54"/>
  <c r="J25" i="54"/>
  <c r="H27" i="54"/>
  <c r="I24" i="54" s="1"/>
  <c r="F27" i="54"/>
  <c r="G25" i="54" s="1"/>
  <c r="D27" i="54"/>
  <c r="E24" i="54" s="1"/>
  <c r="B27" i="54"/>
  <c r="C25" i="54" s="1"/>
  <c r="K23" i="54"/>
  <c r="J23" i="54"/>
  <c r="K31" i="54"/>
  <c r="J31" i="54"/>
  <c r="K32" i="54"/>
  <c r="J32" i="54"/>
  <c r="K33" i="54"/>
  <c r="J33" i="54"/>
  <c r="K34" i="54"/>
  <c r="J34" i="54"/>
  <c r="K35" i="54"/>
  <c r="J35" i="54"/>
  <c r="K36" i="54"/>
  <c r="J36" i="54"/>
  <c r="K37" i="54"/>
  <c r="J37" i="54"/>
  <c r="K38" i="54"/>
  <c r="J38" i="54"/>
  <c r="K39" i="54"/>
  <c r="J39" i="54"/>
  <c r="K40" i="54"/>
  <c r="J40" i="54"/>
  <c r="H42" i="54"/>
  <c r="I40" i="54" s="1"/>
  <c r="F42" i="54"/>
  <c r="G40" i="54" s="1"/>
  <c r="D42" i="54"/>
  <c r="E40" i="54" s="1"/>
  <c r="B42" i="54"/>
  <c r="C40" i="54" s="1"/>
  <c r="K30" i="54"/>
  <c r="J30" i="54"/>
  <c r="K46" i="54"/>
  <c r="J46" i="54"/>
  <c r="K47" i="54"/>
  <c r="J47" i="54"/>
  <c r="K48" i="54"/>
  <c r="J48" i="54"/>
  <c r="K49" i="54"/>
  <c r="J49" i="54"/>
  <c r="K50" i="54"/>
  <c r="J50" i="54"/>
  <c r="K51" i="54"/>
  <c r="J51" i="54"/>
  <c r="K52" i="54"/>
  <c r="J52" i="54"/>
  <c r="H54" i="54"/>
  <c r="I51" i="54" s="1"/>
  <c r="F54" i="54"/>
  <c r="G52" i="54" s="1"/>
  <c r="D54" i="54"/>
  <c r="E51" i="54" s="1"/>
  <c r="B54" i="54"/>
  <c r="C52" i="54" s="1"/>
  <c r="K45" i="54"/>
  <c r="J45" i="54"/>
  <c r="K58" i="54"/>
  <c r="J58" i="54"/>
  <c r="K59" i="54"/>
  <c r="J59" i="54"/>
  <c r="K60" i="54"/>
  <c r="J60" i="54"/>
  <c r="K61" i="54"/>
  <c r="J61" i="54"/>
  <c r="K62" i="54"/>
  <c r="J62" i="54"/>
  <c r="K63" i="54"/>
  <c r="J63" i="54"/>
  <c r="K64" i="54"/>
  <c r="J64" i="54"/>
  <c r="K65" i="54"/>
  <c r="J65" i="54"/>
  <c r="K66" i="54"/>
  <c r="J66" i="54"/>
  <c r="K67" i="54"/>
  <c r="J67" i="54"/>
  <c r="K68" i="54"/>
  <c r="J68" i="54"/>
  <c r="K69" i="54"/>
  <c r="J69" i="54"/>
  <c r="K70" i="54"/>
  <c r="J70" i="54"/>
  <c r="K71" i="54"/>
  <c r="J71" i="54"/>
  <c r="K72" i="54"/>
  <c r="J72" i="54"/>
  <c r="K73" i="54"/>
  <c r="J73" i="54"/>
  <c r="K74" i="54"/>
  <c r="J74" i="54"/>
  <c r="K75" i="54"/>
  <c r="J75" i="54"/>
  <c r="H77" i="54"/>
  <c r="I74" i="54" s="1"/>
  <c r="F77" i="54"/>
  <c r="G75" i="54" s="1"/>
  <c r="D77" i="54"/>
  <c r="E74" i="54" s="1"/>
  <c r="B77" i="54"/>
  <c r="C75" i="54" s="1"/>
  <c r="K57" i="54"/>
  <c r="J57" i="54"/>
  <c r="I79" i="54"/>
  <c r="G79" i="54"/>
  <c r="E79" i="54"/>
  <c r="C79" i="54"/>
  <c r="B5" i="55"/>
  <c r="D5" i="55" s="1"/>
  <c r="H5" i="55" s="1"/>
  <c r="K8" i="55"/>
  <c r="J8" i="55"/>
  <c r="K9" i="55"/>
  <c r="J9" i="55"/>
  <c r="K10" i="55"/>
  <c r="J10" i="55"/>
  <c r="K11" i="55"/>
  <c r="J11" i="55"/>
  <c r="K12" i="55"/>
  <c r="J12" i="55"/>
  <c r="K13" i="55"/>
  <c r="J13" i="55"/>
  <c r="K14" i="55"/>
  <c r="J14" i="55"/>
  <c r="K15" i="55"/>
  <c r="J15" i="55"/>
  <c r="K16" i="55"/>
  <c r="J16" i="55"/>
  <c r="K17" i="55"/>
  <c r="J17" i="55"/>
  <c r="H19" i="55"/>
  <c r="I16" i="55" s="1"/>
  <c r="F19" i="55"/>
  <c r="G17" i="55" s="1"/>
  <c r="D19" i="55"/>
  <c r="E16" i="55" s="1"/>
  <c r="B19" i="55"/>
  <c r="C17" i="55" s="1"/>
  <c r="K7" i="55"/>
  <c r="J7" i="55"/>
  <c r="I21" i="55"/>
  <c r="G21" i="55"/>
  <c r="E21" i="55"/>
  <c r="C21" i="55"/>
  <c r="J21" i="55"/>
  <c r="K21" i="55"/>
  <c r="D24" i="55"/>
  <c r="H24" i="55" s="1"/>
  <c r="B24" i="55"/>
  <c r="F24" i="55" s="1"/>
  <c r="K27" i="55"/>
  <c r="J27" i="55"/>
  <c r="K28" i="55"/>
  <c r="J28" i="55"/>
  <c r="K29" i="55"/>
  <c r="J29" i="55"/>
  <c r="K30" i="55"/>
  <c r="J30" i="55"/>
  <c r="K31" i="55"/>
  <c r="J31" i="55"/>
  <c r="K32" i="55"/>
  <c r="J32" i="55"/>
  <c r="K33" i="55"/>
  <c r="J33" i="55"/>
  <c r="K34" i="55"/>
  <c r="J34" i="55"/>
  <c r="K35" i="55"/>
  <c r="J35" i="55"/>
  <c r="K36" i="55"/>
  <c r="J36" i="55"/>
  <c r="K37" i="55"/>
  <c r="J37" i="55"/>
  <c r="K38" i="55"/>
  <c r="J38" i="55"/>
  <c r="K39" i="55"/>
  <c r="J39" i="55"/>
  <c r="K40" i="55"/>
  <c r="J40" i="55"/>
  <c r="K41" i="55"/>
  <c r="J41" i="55"/>
  <c r="K42" i="55"/>
  <c r="J42" i="55"/>
  <c r="K43" i="55"/>
  <c r="J43" i="55"/>
  <c r="K44" i="55"/>
  <c r="J44" i="55"/>
  <c r="K45" i="55"/>
  <c r="J45" i="55"/>
  <c r="K46" i="55"/>
  <c r="J46" i="55"/>
  <c r="K47" i="55"/>
  <c r="J47" i="55"/>
  <c r="H49" i="55"/>
  <c r="I46" i="55" s="1"/>
  <c r="F49" i="55"/>
  <c r="G47" i="55" s="1"/>
  <c r="D49" i="55"/>
  <c r="E44" i="55" s="1"/>
  <c r="B49" i="55"/>
  <c r="C47" i="55" s="1"/>
  <c r="K26" i="55"/>
  <c r="J26" i="55"/>
  <c r="K53" i="55"/>
  <c r="J53" i="55"/>
  <c r="K54" i="55"/>
  <c r="J54" i="55"/>
  <c r="K55" i="55"/>
  <c r="J55" i="55"/>
  <c r="K56" i="55"/>
  <c r="J56" i="55"/>
  <c r="K57" i="55"/>
  <c r="J57" i="55"/>
  <c r="K58" i="55"/>
  <c r="J58" i="55"/>
  <c r="K59" i="55"/>
  <c r="J59" i="55"/>
  <c r="K60" i="55"/>
  <c r="J60" i="55"/>
  <c r="K61" i="55"/>
  <c r="J61" i="55"/>
  <c r="K62" i="55"/>
  <c r="J62" i="55"/>
  <c r="H64" i="55"/>
  <c r="I61" i="55" s="1"/>
  <c r="F64" i="55"/>
  <c r="G62" i="55" s="1"/>
  <c r="D64" i="55"/>
  <c r="E61" i="55" s="1"/>
  <c r="B64" i="55"/>
  <c r="C62" i="55" s="1"/>
  <c r="K52" i="55"/>
  <c r="J52" i="55"/>
  <c r="I66" i="55"/>
  <c r="G66" i="55"/>
  <c r="E66" i="55"/>
  <c r="C66" i="55"/>
  <c r="J66" i="55"/>
  <c r="K66" i="55"/>
  <c r="B69" i="55"/>
  <c r="D69" i="55" s="1"/>
  <c r="H69" i="55" s="1"/>
  <c r="K72" i="55"/>
  <c r="J72" i="55"/>
  <c r="K73" i="55"/>
  <c r="J73" i="55"/>
  <c r="K74" i="55"/>
  <c r="J74" i="55"/>
  <c r="K75" i="55"/>
  <c r="J75" i="55"/>
  <c r="K76" i="55"/>
  <c r="J76" i="55"/>
  <c r="K77" i="55"/>
  <c r="J77" i="55"/>
  <c r="K78" i="55"/>
  <c r="J78" i="55"/>
  <c r="K79" i="55"/>
  <c r="J79" i="55"/>
  <c r="K80" i="55"/>
  <c r="J80" i="55"/>
  <c r="K81" i="55"/>
  <c r="J81" i="55"/>
  <c r="K82" i="55"/>
  <c r="J82" i="55"/>
  <c r="K83" i="55"/>
  <c r="J83" i="55"/>
  <c r="K84" i="55"/>
  <c r="J84" i="55"/>
  <c r="K85" i="55"/>
  <c r="J85" i="55"/>
  <c r="K86" i="55"/>
  <c r="J86" i="55"/>
  <c r="K87" i="55"/>
  <c r="J87" i="55"/>
  <c r="K88" i="55"/>
  <c r="J88" i="55"/>
  <c r="K89" i="55"/>
  <c r="J89" i="55"/>
  <c r="K90" i="55"/>
  <c r="J90" i="55"/>
  <c r="K91" i="55"/>
  <c r="J91" i="55"/>
  <c r="H93" i="55"/>
  <c r="I90" i="55" s="1"/>
  <c r="F93" i="55"/>
  <c r="G91" i="55" s="1"/>
  <c r="D93" i="55"/>
  <c r="E89" i="55" s="1"/>
  <c r="B93" i="55"/>
  <c r="C91" i="55" s="1"/>
  <c r="K71" i="55"/>
  <c r="J71" i="55"/>
  <c r="K97" i="55"/>
  <c r="J97" i="55"/>
  <c r="K98" i="55"/>
  <c r="J98" i="55"/>
  <c r="K99" i="55"/>
  <c r="J99" i="55"/>
  <c r="K100" i="55"/>
  <c r="J100" i="55"/>
  <c r="K101" i="55"/>
  <c r="J101" i="55"/>
  <c r="K102" i="55"/>
  <c r="J102" i="55"/>
  <c r="K103" i="55"/>
  <c r="J103" i="55"/>
  <c r="K104" i="55"/>
  <c r="J104" i="55"/>
  <c r="K105" i="55"/>
  <c r="J105" i="55"/>
  <c r="K106" i="55"/>
  <c r="J106" i="55"/>
  <c r="K107" i="55"/>
  <c r="J107" i="55"/>
  <c r="K108" i="55"/>
  <c r="J108" i="55"/>
  <c r="K109" i="55"/>
  <c r="J109" i="55"/>
  <c r="K110" i="55"/>
  <c r="J110" i="55"/>
  <c r="K111" i="55"/>
  <c r="J111" i="55"/>
  <c r="K112" i="55"/>
  <c r="J112" i="55"/>
  <c r="K113" i="55"/>
  <c r="J113" i="55"/>
  <c r="K114" i="55"/>
  <c r="J114" i="55"/>
  <c r="K115" i="55"/>
  <c r="J115" i="55"/>
  <c r="H117" i="55"/>
  <c r="I113" i="55" s="1"/>
  <c r="F117" i="55"/>
  <c r="G115" i="55" s="1"/>
  <c r="D117" i="55"/>
  <c r="E113" i="55" s="1"/>
  <c r="B117" i="55"/>
  <c r="C115" i="55" s="1"/>
  <c r="K96" i="55"/>
  <c r="J96" i="55"/>
  <c r="I119" i="55"/>
  <c r="G119" i="55"/>
  <c r="E119" i="55"/>
  <c r="C119" i="55"/>
  <c r="K119" i="55"/>
  <c r="J119" i="55"/>
  <c r="B122" i="55"/>
  <c r="F122" i="55" s="1"/>
  <c r="K125" i="55"/>
  <c r="J125" i="55"/>
  <c r="K126" i="55"/>
  <c r="J126" i="55"/>
  <c r="K127" i="55"/>
  <c r="J127" i="55"/>
  <c r="K128" i="55"/>
  <c r="J128" i="55"/>
  <c r="K129" i="55"/>
  <c r="J129" i="55"/>
  <c r="K130" i="55"/>
  <c r="J130" i="55"/>
  <c r="K131" i="55"/>
  <c r="J131" i="55"/>
  <c r="K132" i="55"/>
  <c r="J132" i="55"/>
  <c r="K133" i="55"/>
  <c r="J133" i="55"/>
  <c r="K134" i="55"/>
  <c r="J134" i="55"/>
  <c r="K135" i="55"/>
  <c r="J135" i="55"/>
  <c r="K136" i="55"/>
  <c r="J136" i="55"/>
  <c r="K137" i="55"/>
  <c r="J137" i="55"/>
  <c r="K138" i="55"/>
  <c r="J138" i="55"/>
  <c r="K139" i="55"/>
  <c r="J139" i="55"/>
  <c r="K140" i="55"/>
  <c r="J140" i="55"/>
  <c r="K141" i="55"/>
  <c r="J141" i="55"/>
  <c r="K142" i="55"/>
  <c r="J142" i="55"/>
  <c r="K143" i="55"/>
  <c r="J143" i="55"/>
  <c r="K144" i="55"/>
  <c r="J144" i="55"/>
  <c r="K145" i="55"/>
  <c r="J145" i="55"/>
  <c r="K146" i="55"/>
  <c r="J146" i="55"/>
  <c r="H148" i="55"/>
  <c r="I145" i="55" s="1"/>
  <c r="F148" i="55"/>
  <c r="G146" i="55" s="1"/>
  <c r="D148" i="55"/>
  <c r="E145" i="55" s="1"/>
  <c r="B148" i="55"/>
  <c r="C146" i="55" s="1"/>
  <c r="K124" i="55"/>
  <c r="J124" i="55"/>
  <c r="K152" i="55"/>
  <c r="J152" i="55"/>
  <c r="K153" i="55"/>
  <c r="J153" i="55"/>
  <c r="K154" i="55"/>
  <c r="J154" i="55"/>
  <c r="K155" i="55"/>
  <c r="J155" i="55"/>
  <c r="K156" i="55"/>
  <c r="J156" i="55"/>
  <c r="K157" i="55"/>
  <c r="J157" i="55"/>
  <c r="K158" i="55"/>
  <c r="J158" i="55"/>
  <c r="K159" i="55"/>
  <c r="J159" i="55"/>
  <c r="K160" i="55"/>
  <c r="J160" i="55"/>
  <c r="K161" i="55"/>
  <c r="J161" i="55"/>
  <c r="K162" i="55"/>
  <c r="J162" i="55"/>
  <c r="K163" i="55"/>
  <c r="J163" i="55"/>
  <c r="K164" i="55"/>
  <c r="J164" i="55"/>
  <c r="K165" i="55"/>
  <c r="J165" i="55"/>
  <c r="K166" i="55"/>
  <c r="J166" i="55"/>
  <c r="K167" i="55"/>
  <c r="J167" i="55"/>
  <c r="K168" i="55"/>
  <c r="J168" i="55"/>
  <c r="K169" i="55"/>
  <c r="J169" i="55"/>
  <c r="K170" i="55"/>
  <c r="J170" i="55"/>
  <c r="H172" i="55"/>
  <c r="I169" i="55" s="1"/>
  <c r="F172" i="55"/>
  <c r="G170" i="55" s="1"/>
  <c r="D172" i="55"/>
  <c r="E168" i="55" s="1"/>
  <c r="B172" i="55"/>
  <c r="C170" i="55" s="1"/>
  <c r="K151" i="55"/>
  <c r="J151" i="55"/>
  <c r="I174" i="55"/>
  <c r="G174" i="55"/>
  <c r="E174" i="55"/>
  <c r="C174" i="55"/>
  <c r="J174" i="55"/>
  <c r="K174" i="55"/>
  <c r="B177" i="55"/>
  <c r="D177" i="55" s="1"/>
  <c r="H177" i="55" s="1"/>
  <c r="K180" i="55"/>
  <c r="J180" i="55"/>
  <c r="H182" i="55"/>
  <c r="I180" i="55" s="1"/>
  <c r="F182" i="55"/>
  <c r="G180" i="55" s="1"/>
  <c r="D182" i="55"/>
  <c r="E180" i="55" s="1"/>
  <c r="B182" i="55"/>
  <c r="C180" i="55" s="1"/>
  <c r="K179" i="55"/>
  <c r="J179" i="55"/>
  <c r="K186" i="55"/>
  <c r="J186" i="55"/>
  <c r="K187" i="55"/>
  <c r="J187" i="55"/>
  <c r="K188" i="55"/>
  <c r="J188" i="55"/>
  <c r="K189" i="55"/>
  <c r="J189" i="55"/>
  <c r="K190" i="55"/>
  <c r="J190" i="55"/>
  <c r="K191" i="55"/>
  <c r="J191" i="55"/>
  <c r="K192" i="55"/>
  <c r="J192" i="55"/>
  <c r="K193" i="55"/>
  <c r="J193" i="55"/>
  <c r="K194" i="55"/>
  <c r="J194" i="55"/>
  <c r="K195" i="55"/>
  <c r="J195" i="55"/>
  <c r="H197" i="55"/>
  <c r="I194" i="55" s="1"/>
  <c r="F197" i="55"/>
  <c r="G195" i="55" s="1"/>
  <c r="D197" i="55"/>
  <c r="E193" i="55" s="1"/>
  <c r="B197" i="55"/>
  <c r="C195" i="55" s="1"/>
  <c r="K185" i="55"/>
  <c r="J185" i="55"/>
  <c r="I199" i="55"/>
  <c r="G199" i="55"/>
  <c r="E199" i="55"/>
  <c r="C199" i="55"/>
  <c r="J199" i="55"/>
  <c r="K199" i="55"/>
  <c r="I203" i="55"/>
  <c r="G203" i="55"/>
  <c r="E203" i="55"/>
  <c r="C203" i="55"/>
  <c r="H201" i="55"/>
  <c r="I201" i="55" s="1"/>
  <c r="F201" i="55"/>
  <c r="G201" i="55" s="1"/>
  <c r="D201" i="55"/>
  <c r="E201" i="55" s="1"/>
  <c r="B201" i="55"/>
  <c r="C201" i="55" s="1"/>
  <c r="K203" i="55"/>
  <c r="J203" i="55"/>
  <c r="K205" i="55"/>
  <c r="J205" i="55"/>
  <c r="I205" i="55"/>
  <c r="G205" i="55"/>
  <c r="E205" i="55"/>
  <c r="C205" i="55"/>
  <c r="B5" i="48"/>
  <c r="F5" i="48" s="1"/>
  <c r="K8" i="48"/>
  <c r="J8" i="48"/>
  <c r="K9" i="48"/>
  <c r="J9" i="48"/>
  <c r="H11" i="48"/>
  <c r="I8" i="48" s="1"/>
  <c r="F11" i="48"/>
  <c r="G9" i="48" s="1"/>
  <c r="D11" i="48"/>
  <c r="E11" i="48" s="1"/>
  <c r="B11" i="48"/>
  <c r="C9" i="48" s="1"/>
  <c r="K7" i="48"/>
  <c r="J7" i="48"/>
  <c r="I13" i="48"/>
  <c r="G13" i="48"/>
  <c r="E13" i="48"/>
  <c r="C13" i="48"/>
  <c r="K13" i="48"/>
  <c r="J13" i="48"/>
  <c r="B16" i="48"/>
  <c r="F16" i="48" s="1"/>
  <c r="K19" i="48"/>
  <c r="J19" i="48"/>
  <c r="K20" i="48"/>
  <c r="J20" i="48"/>
  <c r="K21" i="48"/>
  <c r="J21" i="48"/>
  <c r="K22" i="48"/>
  <c r="J22" i="48"/>
  <c r="K23" i="48"/>
  <c r="J23" i="48"/>
  <c r="K24" i="48"/>
  <c r="J24" i="48"/>
  <c r="K25" i="48"/>
  <c r="J25" i="48"/>
  <c r="K26" i="48"/>
  <c r="J26" i="48"/>
  <c r="K27" i="48"/>
  <c r="J27" i="48"/>
  <c r="K28" i="48"/>
  <c r="J28" i="48"/>
  <c r="K29" i="48"/>
  <c r="J29" i="48"/>
  <c r="H31" i="48"/>
  <c r="I28" i="48" s="1"/>
  <c r="F31" i="48"/>
  <c r="G29" i="48" s="1"/>
  <c r="D31" i="48"/>
  <c r="E28" i="48" s="1"/>
  <c r="B31" i="48"/>
  <c r="C29" i="48" s="1"/>
  <c r="K18" i="48"/>
  <c r="J18" i="48"/>
  <c r="K35" i="48"/>
  <c r="J35" i="48"/>
  <c r="K36" i="48"/>
  <c r="J36" i="48"/>
  <c r="H38" i="48"/>
  <c r="I35" i="48" s="1"/>
  <c r="F38" i="48"/>
  <c r="G36" i="48" s="1"/>
  <c r="D38" i="48"/>
  <c r="E35" i="48" s="1"/>
  <c r="B38" i="48"/>
  <c r="C36" i="48" s="1"/>
  <c r="K34" i="48"/>
  <c r="J34" i="48"/>
  <c r="I40" i="48"/>
  <c r="G40" i="48"/>
  <c r="E40" i="48"/>
  <c r="C40" i="48"/>
  <c r="K40" i="48"/>
  <c r="J40" i="48"/>
  <c r="B43" i="48"/>
  <c r="D43" i="48" s="1"/>
  <c r="H43" i="48" s="1"/>
  <c r="K46" i="48"/>
  <c r="J46" i="48"/>
  <c r="K47" i="48"/>
  <c r="J47" i="48"/>
  <c r="K48" i="48"/>
  <c r="J48" i="48"/>
  <c r="K49" i="48"/>
  <c r="J49" i="48"/>
  <c r="K50" i="48"/>
  <c r="J50" i="48"/>
  <c r="K51" i="48"/>
  <c r="J51" i="48"/>
  <c r="K52" i="48"/>
  <c r="J52" i="48"/>
  <c r="K53" i="48"/>
  <c r="J53" i="48"/>
  <c r="K54" i="48"/>
  <c r="J54" i="48"/>
  <c r="K55" i="48"/>
  <c r="J55" i="48"/>
  <c r="K56" i="48"/>
  <c r="J56" i="48"/>
  <c r="K57" i="48"/>
  <c r="J57" i="48"/>
  <c r="K58" i="48"/>
  <c r="J58" i="48"/>
  <c r="K59" i="48"/>
  <c r="J59" i="48"/>
  <c r="K60" i="48"/>
  <c r="J60" i="48"/>
  <c r="K61" i="48"/>
  <c r="J61" i="48"/>
  <c r="H63" i="48"/>
  <c r="I60" i="48" s="1"/>
  <c r="F63" i="48"/>
  <c r="G61" i="48" s="1"/>
  <c r="D63" i="48"/>
  <c r="E60" i="48" s="1"/>
  <c r="B63" i="48"/>
  <c r="C61" i="48" s="1"/>
  <c r="K45" i="48"/>
  <c r="J45" i="48"/>
  <c r="K67" i="48"/>
  <c r="J67" i="48"/>
  <c r="K68" i="48"/>
  <c r="J68" i="48"/>
  <c r="K69" i="48"/>
  <c r="J69" i="48"/>
  <c r="K70" i="48"/>
  <c r="J70" i="48"/>
  <c r="K71" i="48"/>
  <c r="J71" i="48"/>
  <c r="K72" i="48"/>
  <c r="J72" i="48"/>
  <c r="K73" i="48"/>
  <c r="J73" i="48"/>
  <c r="K74" i="48"/>
  <c r="J74" i="48"/>
  <c r="K75" i="48"/>
  <c r="J75" i="48"/>
  <c r="H77" i="48"/>
  <c r="I74" i="48" s="1"/>
  <c r="F77" i="48"/>
  <c r="G75" i="48" s="1"/>
  <c r="D77" i="48"/>
  <c r="E74" i="48" s="1"/>
  <c r="B77" i="48"/>
  <c r="C75" i="48" s="1"/>
  <c r="K66" i="48"/>
  <c r="J66" i="48"/>
  <c r="I79" i="48"/>
  <c r="G79" i="48"/>
  <c r="E79" i="48"/>
  <c r="C79" i="48"/>
  <c r="K79" i="48"/>
  <c r="J79" i="48"/>
  <c r="B82" i="48"/>
  <c r="F82" i="48" s="1"/>
  <c r="K85" i="48"/>
  <c r="J85" i="48"/>
  <c r="K86" i="48"/>
  <c r="J86" i="48"/>
  <c r="K87" i="48"/>
  <c r="J87" i="48"/>
  <c r="K88" i="48"/>
  <c r="J88" i="48"/>
  <c r="K89" i="48"/>
  <c r="J89" i="48"/>
  <c r="K90" i="48"/>
  <c r="J90" i="48"/>
  <c r="K91" i="48"/>
  <c r="J91" i="48"/>
  <c r="K92" i="48"/>
  <c r="J92" i="48"/>
  <c r="K93" i="48"/>
  <c r="J93" i="48"/>
  <c r="H95" i="48"/>
  <c r="I92" i="48" s="1"/>
  <c r="F95" i="48"/>
  <c r="G84" i="48" s="1"/>
  <c r="D95" i="48"/>
  <c r="E91" i="48" s="1"/>
  <c r="B95" i="48"/>
  <c r="C93" i="48" s="1"/>
  <c r="K84" i="48"/>
  <c r="J84" i="48"/>
  <c r="K99" i="48"/>
  <c r="J99" i="48"/>
  <c r="K100" i="48"/>
  <c r="J100" i="48"/>
  <c r="K101" i="48"/>
  <c r="J101" i="48"/>
  <c r="K102" i="48"/>
  <c r="J102" i="48"/>
  <c r="K103" i="48"/>
  <c r="J103" i="48"/>
  <c r="K104" i="48"/>
  <c r="J104" i="48"/>
  <c r="K105" i="48"/>
  <c r="J105" i="48"/>
  <c r="K106" i="48"/>
  <c r="J106" i="48"/>
  <c r="K107" i="48"/>
  <c r="J107" i="48"/>
  <c r="K108" i="48"/>
  <c r="J108" i="48"/>
  <c r="K109" i="48"/>
  <c r="J109" i="48"/>
  <c r="K110" i="48"/>
  <c r="J110" i="48"/>
  <c r="K111" i="48"/>
  <c r="J111" i="48"/>
  <c r="K112" i="48"/>
  <c r="J112" i="48"/>
  <c r="K113" i="48"/>
  <c r="J113" i="48"/>
  <c r="K114" i="48"/>
  <c r="J114" i="48"/>
  <c r="K115" i="48"/>
  <c r="J115" i="48"/>
  <c r="H117" i="48"/>
  <c r="I114" i="48" s="1"/>
  <c r="F117" i="48"/>
  <c r="G115" i="48" s="1"/>
  <c r="D117" i="48"/>
  <c r="E114" i="48" s="1"/>
  <c r="B117" i="48"/>
  <c r="C115" i="48" s="1"/>
  <c r="K98" i="48"/>
  <c r="J98" i="48"/>
  <c r="I119" i="48"/>
  <c r="G119" i="48"/>
  <c r="E119" i="48"/>
  <c r="C119" i="48"/>
  <c r="K119" i="48"/>
  <c r="J119" i="48"/>
  <c r="B122" i="48"/>
  <c r="G127" i="48"/>
  <c r="K125" i="48"/>
  <c r="J125" i="48"/>
  <c r="H127" i="48"/>
  <c r="I127" i="48" s="1"/>
  <c r="F127" i="48"/>
  <c r="G125" i="48" s="1"/>
  <c r="D127" i="48"/>
  <c r="B127" i="48"/>
  <c r="C125" i="48" s="1"/>
  <c r="K124" i="48"/>
  <c r="J124" i="48"/>
  <c r="G141" i="48"/>
  <c r="K131" i="48"/>
  <c r="J131" i="48"/>
  <c r="K132" i="48"/>
  <c r="J132" i="48"/>
  <c r="K133" i="48"/>
  <c r="J133" i="48"/>
  <c r="K134" i="48"/>
  <c r="J134" i="48"/>
  <c r="K135" i="48"/>
  <c r="J135" i="48"/>
  <c r="K136" i="48"/>
  <c r="J136" i="48"/>
  <c r="K137" i="48"/>
  <c r="J137" i="48"/>
  <c r="K138" i="48"/>
  <c r="J138" i="48"/>
  <c r="K139" i="48"/>
  <c r="J139" i="48"/>
  <c r="H141" i="48"/>
  <c r="I137" i="48" s="1"/>
  <c r="F141" i="48"/>
  <c r="G139" i="48" s="1"/>
  <c r="D141" i="48"/>
  <c r="E137" i="48" s="1"/>
  <c r="B141" i="48"/>
  <c r="C139" i="48" s="1"/>
  <c r="K130" i="48"/>
  <c r="J130" i="48"/>
  <c r="I143" i="48"/>
  <c r="G143" i="48"/>
  <c r="E143" i="48"/>
  <c r="C143" i="48"/>
  <c r="K143" i="48"/>
  <c r="J143" i="48"/>
  <c r="B146" i="48"/>
  <c r="H150" i="48"/>
  <c r="F150" i="48"/>
  <c r="G150" i="48" s="1"/>
  <c r="D150" i="48"/>
  <c r="B150" i="48"/>
  <c r="C150" i="48" s="1"/>
  <c r="K148" i="48"/>
  <c r="J148" i="48"/>
  <c r="K154" i="48"/>
  <c r="J154" i="48"/>
  <c r="K155" i="48"/>
  <c r="J155" i="48"/>
  <c r="K156" i="48"/>
  <c r="J156" i="48"/>
  <c r="K157" i="48"/>
  <c r="J157" i="48"/>
  <c r="K158" i="48"/>
  <c r="J158" i="48"/>
  <c r="K159" i="48"/>
  <c r="J159" i="48"/>
  <c r="K160" i="48"/>
  <c r="J160" i="48"/>
  <c r="K161" i="48"/>
  <c r="J161" i="48"/>
  <c r="K162" i="48"/>
  <c r="J162" i="48"/>
  <c r="K163" i="48"/>
  <c r="J163" i="48"/>
  <c r="K164" i="48"/>
  <c r="J164" i="48"/>
  <c r="K165" i="48"/>
  <c r="J165" i="48"/>
  <c r="H167" i="48"/>
  <c r="I164" i="48" s="1"/>
  <c r="F167" i="48"/>
  <c r="G165" i="48" s="1"/>
  <c r="D167" i="48"/>
  <c r="E163" i="48" s="1"/>
  <c r="B167" i="48"/>
  <c r="C165" i="48" s="1"/>
  <c r="K153" i="48"/>
  <c r="J153" i="48"/>
  <c r="I169" i="48"/>
  <c r="G169" i="48"/>
  <c r="E169" i="48"/>
  <c r="C169" i="48"/>
  <c r="K169" i="48"/>
  <c r="J169" i="48"/>
  <c r="B172" i="48"/>
  <c r="G184" i="48"/>
  <c r="K175" i="48"/>
  <c r="J175" i="48"/>
  <c r="K176" i="48"/>
  <c r="J176" i="48"/>
  <c r="K177" i="48"/>
  <c r="J177" i="48"/>
  <c r="K178" i="48"/>
  <c r="J178" i="48"/>
  <c r="K179" i="48"/>
  <c r="J179" i="48"/>
  <c r="K180" i="48"/>
  <c r="J180" i="48"/>
  <c r="K181" i="48"/>
  <c r="J181" i="48"/>
  <c r="K182" i="48"/>
  <c r="J182" i="48"/>
  <c r="H184" i="48"/>
  <c r="I181" i="48" s="1"/>
  <c r="F184" i="48"/>
  <c r="G182" i="48" s="1"/>
  <c r="D184" i="48"/>
  <c r="E181" i="48" s="1"/>
  <c r="B184" i="48"/>
  <c r="C182" i="48" s="1"/>
  <c r="K174" i="48"/>
  <c r="J174" i="48"/>
  <c r="G194" i="48"/>
  <c r="K188" i="48"/>
  <c r="J188" i="48"/>
  <c r="K189" i="48"/>
  <c r="J189" i="48"/>
  <c r="K190" i="48"/>
  <c r="J190" i="48"/>
  <c r="K191" i="48"/>
  <c r="J191" i="48"/>
  <c r="K192" i="48"/>
  <c r="J192" i="48"/>
  <c r="H194" i="48"/>
  <c r="I191" i="48" s="1"/>
  <c r="F194" i="48"/>
  <c r="G192" i="48" s="1"/>
  <c r="D194" i="48"/>
  <c r="E191" i="48" s="1"/>
  <c r="B194" i="48"/>
  <c r="C192" i="48" s="1"/>
  <c r="K187" i="48"/>
  <c r="J187" i="48"/>
  <c r="I196" i="48"/>
  <c r="G196" i="48"/>
  <c r="E196" i="48"/>
  <c r="C196" i="48"/>
  <c r="J196" i="48"/>
  <c r="K196" i="48"/>
  <c r="B199" i="48"/>
  <c r="K202" i="48"/>
  <c r="J202" i="48"/>
  <c r="K203" i="48"/>
  <c r="J203" i="48"/>
  <c r="K204" i="48"/>
  <c r="J204" i="48"/>
  <c r="K205" i="48"/>
  <c r="J205" i="48"/>
  <c r="K206" i="48"/>
  <c r="J206" i="48"/>
  <c r="K207" i="48"/>
  <c r="J207" i="48"/>
  <c r="K208" i="48"/>
  <c r="J208" i="48"/>
  <c r="K209" i="48"/>
  <c r="J209" i="48"/>
  <c r="K210" i="48"/>
  <c r="J210" i="48"/>
  <c r="H212" i="48"/>
  <c r="I209" i="48" s="1"/>
  <c r="F212" i="48"/>
  <c r="G210" i="48" s="1"/>
  <c r="D212" i="48"/>
  <c r="E206" i="48" s="1"/>
  <c r="B212" i="48"/>
  <c r="C210" i="48" s="1"/>
  <c r="K201" i="48"/>
  <c r="J201" i="48"/>
  <c r="K216" i="48"/>
  <c r="J216" i="48"/>
  <c r="K217" i="48"/>
  <c r="J217" i="48"/>
  <c r="K218" i="48"/>
  <c r="J218" i="48"/>
  <c r="K219" i="48"/>
  <c r="J219" i="48"/>
  <c r="K220" i="48"/>
  <c r="J220" i="48"/>
  <c r="K221" i="48"/>
  <c r="J221" i="48"/>
  <c r="K222" i="48"/>
  <c r="J222" i="48"/>
  <c r="K223" i="48"/>
  <c r="J223" i="48"/>
  <c r="K224" i="48"/>
  <c r="J224" i="48"/>
  <c r="K225" i="48"/>
  <c r="J225" i="48"/>
  <c r="K226" i="48"/>
  <c r="J226" i="48"/>
  <c r="K227" i="48"/>
  <c r="J227" i="48"/>
  <c r="K228" i="48"/>
  <c r="J228" i="48"/>
  <c r="K229" i="48"/>
  <c r="J229" i="48"/>
  <c r="K230" i="48"/>
  <c r="J230" i="48"/>
  <c r="K231" i="48"/>
  <c r="J231" i="48"/>
  <c r="K232" i="48"/>
  <c r="J232" i="48"/>
  <c r="H234" i="48"/>
  <c r="I231" i="48" s="1"/>
  <c r="F234" i="48"/>
  <c r="G232" i="48" s="1"/>
  <c r="D234" i="48"/>
  <c r="E230" i="48" s="1"/>
  <c r="B234" i="48"/>
  <c r="C232" i="48" s="1"/>
  <c r="K215" i="48"/>
  <c r="J215" i="48"/>
  <c r="K238" i="48"/>
  <c r="J238" i="48"/>
  <c r="K239" i="48"/>
  <c r="J239" i="48"/>
  <c r="K240" i="48"/>
  <c r="J240" i="48"/>
  <c r="K241" i="48"/>
  <c r="J241" i="48"/>
  <c r="K242" i="48"/>
  <c r="J242" i="48"/>
  <c r="K243" i="48"/>
  <c r="J243" i="48"/>
  <c r="K244" i="48"/>
  <c r="J244" i="48"/>
  <c r="K245" i="48"/>
  <c r="J245" i="48"/>
  <c r="K246" i="48"/>
  <c r="J246" i="48"/>
  <c r="K247" i="48"/>
  <c r="J247" i="48"/>
  <c r="K248" i="48"/>
  <c r="J248" i="48"/>
  <c r="H250" i="48"/>
  <c r="I246" i="48" s="1"/>
  <c r="F250" i="48"/>
  <c r="G248" i="48" s="1"/>
  <c r="D250" i="48"/>
  <c r="E246" i="48" s="1"/>
  <c r="B250" i="48"/>
  <c r="C248" i="48" s="1"/>
  <c r="K237" i="48"/>
  <c r="J237" i="48"/>
  <c r="I252" i="48"/>
  <c r="G252" i="48"/>
  <c r="E252" i="48"/>
  <c r="C252" i="48"/>
  <c r="J252" i="48"/>
  <c r="K252" i="48"/>
  <c r="I256" i="48"/>
  <c r="G256" i="48"/>
  <c r="E256" i="48"/>
  <c r="C256" i="48"/>
  <c r="H254" i="48"/>
  <c r="I254" i="48" s="1"/>
  <c r="F254" i="48"/>
  <c r="G254" i="48" s="1"/>
  <c r="D254" i="48"/>
  <c r="E254" i="48" s="1"/>
  <c r="B254" i="48"/>
  <c r="C254" i="48" s="1"/>
  <c r="K256" i="48"/>
  <c r="J256" i="48"/>
  <c r="K258" i="48"/>
  <c r="J258" i="48"/>
  <c r="I258" i="48"/>
  <c r="G258" i="48"/>
  <c r="E258" i="48"/>
  <c r="C258" i="48"/>
  <c r="K79" i="54"/>
  <c r="J79" i="54"/>
  <c r="K61" i="53"/>
  <c r="J61" i="53"/>
  <c r="H16" i="44"/>
  <c r="J16" i="44" s="1"/>
  <c r="G16" i="44"/>
  <c r="I16" i="44" s="1"/>
  <c r="H17" i="44"/>
  <c r="J17" i="44" s="1"/>
  <c r="G17" i="44"/>
  <c r="I17" i="44" s="1"/>
  <c r="I18" i="44"/>
  <c r="H18" i="44"/>
  <c r="J18" i="44" s="1"/>
  <c r="G18" i="44"/>
  <c r="H19" i="44"/>
  <c r="J19" i="44" s="1"/>
  <c r="G19" i="44"/>
  <c r="I19" i="44" s="1"/>
  <c r="H20" i="44"/>
  <c r="J20" i="44" s="1"/>
  <c r="G20" i="44"/>
  <c r="I20" i="44" s="1"/>
  <c r="H21" i="44"/>
  <c r="J21" i="44" s="1"/>
  <c r="G21" i="44"/>
  <c r="I21" i="44" s="1"/>
  <c r="H22" i="44"/>
  <c r="J22" i="44" s="1"/>
  <c r="G22" i="44"/>
  <c r="I22" i="44" s="1"/>
  <c r="H23" i="44"/>
  <c r="J23" i="44" s="1"/>
  <c r="G23" i="44"/>
  <c r="I23" i="44" s="1"/>
  <c r="H24" i="44"/>
  <c r="J24" i="44" s="1"/>
  <c r="G24" i="44"/>
  <c r="I24" i="44" s="1"/>
  <c r="H25" i="44"/>
  <c r="J25" i="44" s="1"/>
  <c r="G25" i="44"/>
  <c r="I25" i="44" s="1"/>
  <c r="H26" i="44"/>
  <c r="J26" i="44" s="1"/>
  <c r="G26" i="44"/>
  <c r="I26" i="44" s="1"/>
  <c r="J27" i="44"/>
  <c r="I27" i="44"/>
  <c r="H27" i="44"/>
  <c r="G27" i="44"/>
  <c r="H28" i="44"/>
  <c r="J28" i="44" s="1"/>
  <c r="G28" i="44"/>
  <c r="I28" i="44" s="1"/>
  <c r="H29" i="44"/>
  <c r="J29" i="44" s="1"/>
  <c r="G29" i="44"/>
  <c r="I29" i="44" s="1"/>
  <c r="H30" i="44"/>
  <c r="J30" i="44" s="1"/>
  <c r="G30" i="44"/>
  <c r="I30" i="44" s="1"/>
  <c r="H31" i="44"/>
  <c r="J31" i="44" s="1"/>
  <c r="G31" i="44"/>
  <c r="I31" i="44" s="1"/>
  <c r="H43" i="44"/>
  <c r="J43" i="44" s="1"/>
  <c r="G43" i="44"/>
  <c r="I43" i="44" s="1"/>
  <c r="H32" i="44"/>
  <c r="J32" i="44" s="1"/>
  <c r="G32" i="44"/>
  <c r="I32" i="44" s="1"/>
  <c r="H33" i="44"/>
  <c r="J33" i="44" s="1"/>
  <c r="G33" i="44"/>
  <c r="I33" i="44" s="1"/>
  <c r="H34" i="44"/>
  <c r="J34" i="44" s="1"/>
  <c r="G34" i="44"/>
  <c r="I34" i="44" s="1"/>
  <c r="H35" i="44"/>
  <c r="J35" i="44" s="1"/>
  <c r="G35" i="44"/>
  <c r="I35" i="44" s="1"/>
  <c r="H36" i="44"/>
  <c r="J36" i="44" s="1"/>
  <c r="G36" i="44"/>
  <c r="I36" i="44" s="1"/>
  <c r="H37" i="44"/>
  <c r="J37" i="44" s="1"/>
  <c r="G37" i="44"/>
  <c r="I37" i="44" s="1"/>
  <c r="H38" i="44"/>
  <c r="J38" i="44" s="1"/>
  <c r="G38" i="44"/>
  <c r="I38" i="44" s="1"/>
  <c r="H39" i="44"/>
  <c r="J39" i="44" s="1"/>
  <c r="G39" i="44"/>
  <c r="I39" i="44" s="1"/>
  <c r="H40" i="44"/>
  <c r="J40" i="44" s="1"/>
  <c r="G40" i="44"/>
  <c r="I40" i="44" s="1"/>
  <c r="H41" i="44"/>
  <c r="J41" i="44" s="1"/>
  <c r="G41" i="44"/>
  <c r="I41" i="44" s="1"/>
  <c r="J42" i="44"/>
  <c r="I42" i="44"/>
  <c r="H42" i="44"/>
  <c r="G42" i="44"/>
  <c r="H8" i="47"/>
  <c r="J8" i="47" s="1"/>
  <c r="G8" i="47"/>
  <c r="I8" i="47" s="1"/>
  <c r="H9" i="47"/>
  <c r="J9" i="47" s="1"/>
  <c r="G9" i="47"/>
  <c r="I9" i="47" s="1"/>
  <c r="H10" i="47"/>
  <c r="J10" i="47" s="1"/>
  <c r="G10" i="47"/>
  <c r="I10" i="47" s="1"/>
  <c r="J11" i="47"/>
  <c r="I11" i="47"/>
  <c r="H11" i="47"/>
  <c r="G11" i="47"/>
  <c r="H12" i="47"/>
  <c r="J12" i="47" s="1"/>
  <c r="G12" i="47"/>
  <c r="I12" i="47" s="1"/>
  <c r="H13" i="47"/>
  <c r="J13" i="47" s="1"/>
  <c r="G13" i="47"/>
  <c r="I13" i="47" s="1"/>
  <c r="H16" i="47"/>
  <c r="J16" i="47" s="1"/>
  <c r="G16" i="47"/>
  <c r="I16" i="47" s="1"/>
  <c r="H17" i="47"/>
  <c r="J17" i="47" s="1"/>
  <c r="G17" i="47"/>
  <c r="I17" i="47" s="1"/>
  <c r="H18" i="47"/>
  <c r="J18" i="47" s="1"/>
  <c r="G18" i="47"/>
  <c r="I18" i="47" s="1"/>
  <c r="I19" i="47"/>
  <c r="H19" i="47"/>
  <c r="J19" i="47" s="1"/>
  <c r="G19" i="47"/>
  <c r="H20" i="47"/>
  <c r="J20" i="47" s="1"/>
  <c r="G20" i="47"/>
  <c r="I20" i="47" s="1"/>
  <c r="H21" i="47"/>
  <c r="J21" i="47" s="1"/>
  <c r="G21" i="47"/>
  <c r="I21" i="47" s="1"/>
  <c r="H24" i="47"/>
  <c r="J24" i="47" s="1"/>
  <c r="G24" i="47"/>
  <c r="I24" i="47" s="1"/>
  <c r="H25" i="47"/>
  <c r="J25" i="47" s="1"/>
  <c r="G25" i="47"/>
  <c r="I25" i="47" s="1"/>
  <c r="H26" i="47"/>
  <c r="J26" i="47" s="1"/>
  <c r="G26" i="47"/>
  <c r="I26" i="47" s="1"/>
  <c r="H34" i="47"/>
  <c r="J34" i="47" s="1"/>
  <c r="G34" i="47"/>
  <c r="I34" i="47" s="1"/>
  <c r="H35" i="47"/>
  <c r="J35" i="47" s="1"/>
  <c r="G35" i="47"/>
  <c r="I35" i="47" s="1"/>
  <c r="I36" i="47"/>
  <c r="H36" i="47"/>
  <c r="J36" i="47" s="1"/>
  <c r="G36" i="47"/>
  <c r="H37" i="47"/>
  <c r="J37" i="47" s="1"/>
  <c r="G37" i="47"/>
  <c r="I37" i="47" s="1"/>
  <c r="H38" i="47"/>
  <c r="J38" i="47" s="1"/>
  <c r="G38" i="47"/>
  <c r="I38" i="47" s="1"/>
  <c r="I25" i="46"/>
  <c r="G25" i="46"/>
  <c r="E25" i="46"/>
  <c r="J25" i="46" s="1"/>
  <c r="D25" i="46"/>
  <c r="H25" i="46" s="1"/>
  <c r="C25" i="46"/>
  <c r="B25" i="46"/>
  <c r="E19" i="46"/>
  <c r="J19" i="46" s="1"/>
  <c r="D19" i="46"/>
  <c r="H19" i="46" s="1"/>
  <c r="C19" i="46"/>
  <c r="B19" i="46"/>
  <c r="G19" i="46" s="1"/>
  <c r="I19" i="46" s="1"/>
  <c r="E13" i="46"/>
  <c r="J13" i="46" s="1"/>
  <c r="D13" i="46"/>
  <c r="H13" i="46" s="1"/>
  <c r="C13" i="46"/>
  <c r="B13" i="46"/>
  <c r="G13" i="46" s="1"/>
  <c r="I13" i="46" s="1"/>
  <c r="E7" i="46"/>
  <c r="J7" i="46" s="1"/>
  <c r="D7" i="46"/>
  <c r="H7" i="46" s="1"/>
  <c r="C7" i="46"/>
  <c r="B7" i="46"/>
  <c r="G7" i="46" s="1"/>
  <c r="I7" i="46" s="1"/>
  <c r="H8" i="46"/>
  <c r="J8" i="46" s="1"/>
  <c r="G8" i="46"/>
  <c r="I8" i="46" s="1"/>
  <c r="H9" i="46"/>
  <c r="J9" i="46" s="1"/>
  <c r="G9" i="46"/>
  <c r="I9" i="46" s="1"/>
  <c r="H10" i="46"/>
  <c r="J10" i="46" s="1"/>
  <c r="G10" i="46"/>
  <c r="I10" i="46" s="1"/>
  <c r="H11" i="46"/>
  <c r="J11" i="46" s="1"/>
  <c r="G11" i="46"/>
  <c r="I11" i="46" s="1"/>
  <c r="H14" i="46"/>
  <c r="J14" i="46" s="1"/>
  <c r="G14" i="46"/>
  <c r="I14" i="46" s="1"/>
  <c r="H15" i="46"/>
  <c r="J15" i="46" s="1"/>
  <c r="G15" i="46"/>
  <c r="I15" i="46" s="1"/>
  <c r="H16" i="46"/>
  <c r="J16" i="46" s="1"/>
  <c r="G16" i="46"/>
  <c r="I16" i="46" s="1"/>
  <c r="H17" i="46"/>
  <c r="J17" i="46" s="1"/>
  <c r="G17" i="46"/>
  <c r="I17" i="46" s="1"/>
  <c r="H20" i="46"/>
  <c r="J20" i="46" s="1"/>
  <c r="G20" i="46"/>
  <c r="I20" i="46" s="1"/>
  <c r="H21" i="46"/>
  <c r="J21" i="46" s="1"/>
  <c r="G21" i="46"/>
  <c r="I21" i="46" s="1"/>
  <c r="H22" i="46"/>
  <c r="J22" i="46" s="1"/>
  <c r="G22" i="46"/>
  <c r="I22" i="46" s="1"/>
  <c r="H23" i="46"/>
  <c r="J23" i="46" s="1"/>
  <c r="G23" i="46"/>
  <c r="I23" i="46" s="1"/>
  <c r="H27" i="46"/>
  <c r="J27" i="46" s="1"/>
  <c r="G27" i="46"/>
  <c r="I27" i="46" s="1"/>
  <c r="H28" i="46"/>
  <c r="J28" i="46" s="1"/>
  <c r="G28" i="46"/>
  <c r="I28" i="46" s="1"/>
  <c r="H29" i="46"/>
  <c r="J29" i="46" s="1"/>
  <c r="G29" i="46"/>
  <c r="I29" i="46" s="1"/>
  <c r="H7" i="33"/>
  <c r="G7" i="33"/>
  <c r="H8" i="33"/>
  <c r="G8" i="33"/>
  <c r="H9" i="33"/>
  <c r="G9" i="33"/>
  <c r="H10" i="33"/>
  <c r="G10" i="33"/>
  <c r="H11" i="33"/>
  <c r="G11" i="33"/>
  <c r="H12" i="33"/>
  <c r="G12" i="33"/>
  <c r="H13" i="33"/>
  <c r="G13" i="33"/>
  <c r="H14" i="33"/>
  <c r="G14" i="33"/>
  <c r="H15" i="33"/>
  <c r="G15" i="33"/>
  <c r="H16" i="33"/>
  <c r="G16" i="33"/>
  <c r="H17" i="33"/>
  <c r="G17" i="33"/>
  <c r="H18" i="33"/>
  <c r="G18" i="33"/>
  <c r="H19" i="33"/>
  <c r="G19" i="33"/>
  <c r="H20" i="33"/>
  <c r="G20" i="33"/>
  <c r="H21" i="33"/>
  <c r="G21" i="33"/>
  <c r="H22" i="33"/>
  <c r="G22" i="33"/>
  <c r="H23" i="33"/>
  <c r="G23" i="33"/>
  <c r="H24" i="33"/>
  <c r="G24" i="33"/>
  <c r="H25" i="33"/>
  <c r="G25" i="33"/>
  <c r="H26" i="33"/>
  <c r="G26" i="33"/>
  <c r="H27" i="33"/>
  <c r="G27" i="33"/>
  <c r="H28" i="33"/>
  <c r="G28" i="33"/>
  <c r="H29" i="33"/>
  <c r="G29" i="33"/>
  <c r="H30" i="33"/>
  <c r="G30" i="33"/>
  <c r="H31" i="33"/>
  <c r="G31" i="33"/>
  <c r="H32" i="33"/>
  <c r="G32" i="33"/>
  <c r="H33" i="33"/>
  <c r="G33" i="33"/>
  <c r="H34" i="33"/>
  <c r="G34" i="33"/>
  <c r="H35" i="33"/>
  <c r="G35" i="33"/>
  <c r="H36" i="33"/>
  <c r="G36" i="33"/>
  <c r="H37" i="33"/>
  <c r="G37" i="33"/>
  <c r="H38" i="33"/>
  <c r="G38" i="33"/>
  <c r="H39" i="33"/>
  <c r="G39" i="33"/>
  <c r="H40" i="33"/>
  <c r="G40" i="33"/>
  <c r="H41" i="33"/>
  <c r="G41" i="33"/>
  <c r="H42" i="33"/>
  <c r="G42" i="33"/>
  <c r="H43" i="33"/>
  <c r="G43" i="33"/>
  <c r="H44" i="33"/>
  <c r="G44" i="33"/>
  <c r="H45" i="33"/>
  <c r="G45" i="33"/>
  <c r="H46" i="33"/>
  <c r="G46" i="33"/>
  <c r="H47" i="33"/>
  <c r="G47" i="33"/>
  <c r="H48" i="33"/>
  <c r="G48" i="33"/>
  <c r="H49" i="33"/>
  <c r="G49" i="33"/>
  <c r="H50" i="33"/>
  <c r="G50" i="33"/>
  <c r="H51" i="33"/>
  <c r="G51" i="33"/>
  <c r="H52" i="33"/>
  <c r="G52" i="33"/>
  <c r="H53" i="33"/>
  <c r="G53" i="33"/>
  <c r="H54" i="33"/>
  <c r="G54" i="33"/>
  <c r="H55" i="33"/>
  <c r="G55" i="33"/>
  <c r="H56" i="33"/>
  <c r="G56" i="33"/>
  <c r="H57" i="33"/>
  <c r="G57" i="33"/>
  <c r="H58" i="33"/>
  <c r="G58" i="33"/>
  <c r="H59" i="33"/>
  <c r="G59" i="33"/>
  <c r="H60" i="33"/>
  <c r="G60" i="33"/>
  <c r="H61" i="33"/>
  <c r="G61" i="33"/>
  <c r="H62" i="33"/>
  <c r="G62" i="33"/>
  <c r="H63" i="33"/>
  <c r="G63" i="33"/>
  <c r="H64" i="33"/>
  <c r="G64" i="33"/>
  <c r="H65" i="33"/>
  <c r="G65" i="33"/>
  <c r="H66" i="33"/>
  <c r="G66" i="33"/>
  <c r="H67" i="33"/>
  <c r="G67" i="33"/>
  <c r="H68" i="33"/>
  <c r="G68" i="33"/>
  <c r="H69" i="33"/>
  <c r="G69" i="33"/>
  <c r="H70" i="33"/>
  <c r="G70" i="33"/>
  <c r="H71" i="33"/>
  <c r="G71" i="33"/>
  <c r="H72" i="33"/>
  <c r="G72" i="33"/>
  <c r="H73" i="33"/>
  <c r="G73" i="33"/>
  <c r="H74" i="33"/>
  <c r="G74" i="33"/>
  <c r="I7" i="26"/>
  <c r="H7" i="26"/>
  <c r="J7" i="26" s="1"/>
  <c r="G7" i="26"/>
  <c r="H8" i="26"/>
  <c r="J8" i="26" s="1"/>
  <c r="G8" i="26"/>
  <c r="I8" i="26" s="1"/>
  <c r="H9" i="26"/>
  <c r="J9" i="26" s="1"/>
  <c r="G9" i="26"/>
  <c r="I9" i="26" s="1"/>
  <c r="H10" i="26"/>
  <c r="J10" i="26" s="1"/>
  <c r="G10" i="26"/>
  <c r="I10" i="26" s="1"/>
  <c r="H11" i="26"/>
  <c r="J11" i="26" s="1"/>
  <c r="G11" i="26"/>
  <c r="I11" i="26" s="1"/>
  <c r="H12" i="26"/>
  <c r="J12" i="26" s="1"/>
  <c r="G12" i="26"/>
  <c r="I12" i="26" s="1"/>
  <c r="H13" i="26"/>
  <c r="J13" i="26" s="1"/>
  <c r="G13" i="26"/>
  <c r="I13" i="26" s="1"/>
  <c r="H14" i="26"/>
  <c r="J14" i="26" s="1"/>
  <c r="G14" i="26"/>
  <c r="I14" i="26" s="1"/>
  <c r="J15" i="26"/>
  <c r="I15" i="26"/>
  <c r="H15" i="26"/>
  <c r="G15" i="26"/>
  <c r="H16" i="26"/>
  <c r="J16" i="26" s="1"/>
  <c r="G16" i="26"/>
  <c r="I16" i="26" s="1"/>
  <c r="H17" i="26"/>
  <c r="J17" i="26" s="1"/>
  <c r="G17" i="26"/>
  <c r="I17" i="26" s="1"/>
  <c r="H18" i="26"/>
  <c r="J18" i="26" s="1"/>
  <c r="G18" i="26"/>
  <c r="I18" i="26" s="1"/>
  <c r="H19" i="26"/>
  <c r="J19" i="26" s="1"/>
  <c r="G19" i="26"/>
  <c r="I19" i="26" s="1"/>
  <c r="H20" i="26"/>
  <c r="J20" i="26" s="1"/>
  <c r="G20" i="26"/>
  <c r="I20" i="26" s="1"/>
  <c r="H21" i="26"/>
  <c r="J21" i="26" s="1"/>
  <c r="G21" i="26"/>
  <c r="I21" i="26" s="1"/>
  <c r="H22" i="26"/>
  <c r="J22" i="26" s="1"/>
  <c r="G22" i="26"/>
  <c r="I22" i="26" s="1"/>
  <c r="H23" i="26"/>
  <c r="J23" i="26" s="1"/>
  <c r="G23" i="26"/>
  <c r="I23" i="26" s="1"/>
  <c r="H24" i="26"/>
  <c r="J24" i="26" s="1"/>
  <c r="G24" i="26"/>
  <c r="I24" i="26" s="1"/>
  <c r="J25" i="26"/>
  <c r="I25" i="26"/>
  <c r="H25" i="26"/>
  <c r="G25" i="26"/>
  <c r="H26" i="26"/>
  <c r="J26" i="26" s="1"/>
  <c r="G26" i="26"/>
  <c r="I26" i="26" s="1"/>
  <c r="H27" i="26"/>
  <c r="J27" i="26" s="1"/>
  <c r="G27" i="26"/>
  <c r="I27" i="26" s="1"/>
  <c r="H28" i="26"/>
  <c r="J28" i="26" s="1"/>
  <c r="G28" i="26"/>
  <c r="I28" i="26" s="1"/>
  <c r="H29" i="26"/>
  <c r="J29" i="26" s="1"/>
  <c r="G29" i="26"/>
  <c r="I29" i="26" s="1"/>
  <c r="H30" i="26"/>
  <c r="J30" i="26" s="1"/>
  <c r="G30" i="26"/>
  <c r="I30" i="26" s="1"/>
  <c r="H31" i="26"/>
  <c r="J31" i="26" s="1"/>
  <c r="G31" i="26"/>
  <c r="I31" i="26" s="1"/>
  <c r="H32" i="26"/>
  <c r="J32" i="26" s="1"/>
  <c r="G32" i="26"/>
  <c r="I32" i="26" s="1"/>
  <c r="H33" i="26"/>
  <c r="J33" i="26" s="1"/>
  <c r="G33" i="26"/>
  <c r="I33" i="26" s="1"/>
  <c r="H34" i="26"/>
  <c r="J34" i="26" s="1"/>
  <c r="G34" i="26"/>
  <c r="I34" i="26" s="1"/>
  <c r="H35" i="26"/>
  <c r="J35" i="26" s="1"/>
  <c r="G35" i="26"/>
  <c r="I35" i="26" s="1"/>
  <c r="H36" i="26"/>
  <c r="J36" i="26" s="1"/>
  <c r="G36" i="26"/>
  <c r="I36" i="26" s="1"/>
  <c r="H37" i="26"/>
  <c r="J37" i="26" s="1"/>
  <c r="G37" i="26"/>
  <c r="I37" i="26" s="1"/>
  <c r="H38" i="26"/>
  <c r="J38" i="26" s="1"/>
  <c r="G38" i="26"/>
  <c r="I38" i="26" s="1"/>
  <c r="H39" i="26"/>
  <c r="J39" i="26" s="1"/>
  <c r="G39" i="26"/>
  <c r="I39" i="26" s="1"/>
  <c r="H40" i="26"/>
  <c r="J40" i="26" s="1"/>
  <c r="G40" i="26"/>
  <c r="I40" i="26" s="1"/>
  <c r="H41" i="26"/>
  <c r="J41" i="26" s="1"/>
  <c r="G41" i="26"/>
  <c r="I41" i="26" s="1"/>
  <c r="H42" i="26"/>
  <c r="J42" i="26" s="1"/>
  <c r="G42" i="26"/>
  <c r="I42" i="26" s="1"/>
  <c r="H43" i="26"/>
  <c r="J43" i="26" s="1"/>
  <c r="G43" i="26"/>
  <c r="I43" i="26" s="1"/>
  <c r="J44" i="26"/>
  <c r="I44" i="26"/>
  <c r="H44" i="26"/>
  <c r="G44" i="26"/>
  <c r="J45" i="26"/>
  <c r="H45" i="26"/>
  <c r="G45" i="26"/>
  <c r="I45" i="26" s="1"/>
  <c r="H46" i="26"/>
  <c r="J46" i="26" s="1"/>
  <c r="G46" i="26"/>
  <c r="I46" i="26" s="1"/>
  <c r="H47" i="26"/>
  <c r="J47" i="26" s="1"/>
  <c r="G47" i="26"/>
  <c r="I47" i="26" s="1"/>
  <c r="I48" i="26"/>
  <c r="H48" i="26"/>
  <c r="J48" i="26" s="1"/>
  <c r="G48" i="26"/>
  <c r="H49" i="26"/>
  <c r="J49" i="26" s="1"/>
  <c r="G49" i="26"/>
  <c r="I49" i="26" s="1"/>
  <c r="H50" i="26"/>
  <c r="J50" i="26" s="1"/>
  <c r="G50" i="26"/>
  <c r="I50" i="26" s="1"/>
  <c r="H51" i="26"/>
  <c r="J51" i="26" s="1"/>
  <c r="G51" i="26"/>
  <c r="I51" i="26" s="1"/>
  <c r="H52" i="26"/>
  <c r="J52" i="26" s="1"/>
  <c r="G52" i="26"/>
  <c r="I52" i="26" s="1"/>
  <c r="J53" i="26"/>
  <c r="I53" i="26"/>
  <c r="H53" i="26"/>
  <c r="G53" i="26"/>
  <c r="H54" i="26"/>
  <c r="J54" i="26" s="1"/>
  <c r="G54" i="26"/>
  <c r="I54" i="26" s="1"/>
  <c r="H55" i="26"/>
  <c r="J55" i="26" s="1"/>
  <c r="G55" i="26"/>
  <c r="I55" i="26" s="1"/>
  <c r="H56" i="26"/>
  <c r="J56" i="26" s="1"/>
  <c r="G56" i="26"/>
  <c r="I56" i="26" s="1"/>
  <c r="H57" i="26"/>
  <c r="J57" i="26" s="1"/>
  <c r="G57" i="26"/>
  <c r="I57" i="26" s="1"/>
  <c r="I58" i="26"/>
  <c r="H58" i="26"/>
  <c r="J58" i="26" s="1"/>
  <c r="G58" i="26"/>
  <c r="H59" i="26"/>
  <c r="J59" i="26" s="1"/>
  <c r="G59" i="26"/>
  <c r="I59" i="26" s="1"/>
  <c r="H60" i="26"/>
  <c r="J60" i="26" s="1"/>
  <c r="G60" i="26"/>
  <c r="I60" i="26" s="1"/>
  <c r="H61" i="26"/>
  <c r="J61" i="26" s="1"/>
  <c r="G61" i="26"/>
  <c r="I61" i="26" s="1"/>
  <c r="H62" i="26"/>
  <c r="J62" i="26" s="1"/>
  <c r="G62" i="26"/>
  <c r="I62" i="26" s="1"/>
  <c r="I63" i="26"/>
  <c r="H63" i="26"/>
  <c r="J63" i="26" s="1"/>
  <c r="G63" i="26"/>
  <c r="H64" i="26"/>
  <c r="J64" i="26" s="1"/>
  <c r="G64" i="26"/>
  <c r="I64" i="26" s="1"/>
  <c r="H65" i="26"/>
  <c r="J65" i="26" s="1"/>
  <c r="G65" i="26"/>
  <c r="I65" i="26" s="1"/>
  <c r="H66" i="26"/>
  <c r="J66" i="26" s="1"/>
  <c r="G66" i="26"/>
  <c r="I66" i="26" s="1"/>
  <c r="H67" i="26"/>
  <c r="J67" i="26" s="1"/>
  <c r="G67" i="26"/>
  <c r="I67" i="26" s="1"/>
  <c r="H68" i="26"/>
  <c r="J68" i="26" s="1"/>
  <c r="G68" i="26"/>
  <c r="I68" i="26" s="1"/>
  <c r="H69" i="26"/>
  <c r="J69" i="26" s="1"/>
  <c r="G69" i="26"/>
  <c r="I69" i="26" s="1"/>
  <c r="H70" i="26"/>
  <c r="J70" i="26" s="1"/>
  <c r="G70" i="26"/>
  <c r="I70" i="26" s="1"/>
  <c r="J71" i="26"/>
  <c r="I71" i="26"/>
  <c r="H71" i="26"/>
  <c r="G71" i="26"/>
  <c r="H72" i="26"/>
  <c r="J72" i="26" s="1"/>
  <c r="G72" i="26"/>
  <c r="I72" i="26" s="1"/>
  <c r="H73" i="26"/>
  <c r="J73" i="26" s="1"/>
  <c r="G73" i="26"/>
  <c r="I73" i="26" s="1"/>
  <c r="H74" i="26"/>
  <c r="J74" i="26" s="1"/>
  <c r="G74" i="26"/>
  <c r="I74" i="26" s="1"/>
  <c r="H28" i="45"/>
  <c r="J28" i="45" s="1"/>
  <c r="G28" i="45"/>
  <c r="I28" i="45" s="1"/>
  <c r="H29" i="45"/>
  <c r="J29" i="45" s="1"/>
  <c r="G29" i="45"/>
  <c r="I29" i="45" s="1"/>
  <c r="H30" i="45"/>
  <c r="J30" i="45" s="1"/>
  <c r="G30" i="45"/>
  <c r="I30" i="45" s="1"/>
  <c r="H31" i="45"/>
  <c r="J31" i="45" s="1"/>
  <c r="G31" i="45"/>
  <c r="I31" i="45" s="1"/>
  <c r="H32" i="45"/>
  <c r="J32" i="45" s="1"/>
  <c r="G32" i="45"/>
  <c r="I32" i="45" s="1"/>
  <c r="H33" i="45"/>
  <c r="J33" i="45" s="1"/>
  <c r="G33" i="45"/>
  <c r="I33" i="45" s="1"/>
  <c r="H15" i="45"/>
  <c r="J15" i="45" s="1"/>
  <c r="G15" i="45"/>
  <c r="I15" i="45" s="1"/>
  <c r="H16" i="45"/>
  <c r="J16" i="45" s="1"/>
  <c r="G16" i="45"/>
  <c r="I16" i="45" s="1"/>
  <c r="H17" i="45"/>
  <c r="J17" i="45" s="1"/>
  <c r="G17" i="45"/>
  <c r="I17" i="45" s="1"/>
  <c r="H18" i="45"/>
  <c r="J18" i="45" s="1"/>
  <c r="G18" i="45"/>
  <c r="I18" i="45" s="1"/>
  <c r="H19" i="45"/>
  <c r="J19" i="45" s="1"/>
  <c r="G19" i="45"/>
  <c r="I19" i="45" s="1"/>
  <c r="H20" i="45"/>
  <c r="J20" i="45" s="1"/>
  <c r="G20" i="45"/>
  <c r="I20" i="45" s="1"/>
  <c r="H21" i="45"/>
  <c r="J21" i="45" s="1"/>
  <c r="G21" i="45"/>
  <c r="I21" i="45" s="1"/>
  <c r="H22" i="45"/>
  <c r="J22" i="45" s="1"/>
  <c r="G22" i="45"/>
  <c r="I22" i="45" s="1"/>
  <c r="H8" i="45"/>
  <c r="J8" i="45" s="1"/>
  <c r="G8" i="45"/>
  <c r="I8" i="45" s="1"/>
  <c r="H23" i="45"/>
  <c r="J23" i="45" s="1"/>
  <c r="G23" i="45"/>
  <c r="I23" i="45" s="1"/>
  <c r="H24" i="45"/>
  <c r="J24" i="45" s="1"/>
  <c r="G24" i="45"/>
  <c r="I24" i="45" s="1"/>
  <c r="H25" i="45"/>
  <c r="J25" i="45" s="1"/>
  <c r="G25" i="45"/>
  <c r="I25" i="45" s="1"/>
  <c r="H26" i="45"/>
  <c r="J26" i="45" s="1"/>
  <c r="G26" i="45"/>
  <c r="I26" i="45" s="1"/>
  <c r="H27" i="45"/>
  <c r="J27" i="45" s="1"/>
  <c r="G27" i="45"/>
  <c r="I27" i="45" s="1"/>
  <c r="H9" i="45"/>
  <c r="J9" i="45" s="1"/>
  <c r="G9" i="45"/>
  <c r="I9" i="45" s="1"/>
  <c r="H10" i="45"/>
  <c r="J10" i="45" s="1"/>
  <c r="G10" i="45"/>
  <c r="I10" i="45" s="1"/>
  <c r="I16" i="51"/>
  <c r="K16" i="51" s="1"/>
  <c r="H16" i="51"/>
  <c r="J16" i="51" s="1"/>
  <c r="I17" i="51"/>
  <c r="K17" i="51" s="1"/>
  <c r="H17" i="51"/>
  <c r="J17" i="51" s="1"/>
  <c r="I18" i="51"/>
  <c r="K18" i="51" s="1"/>
  <c r="H18" i="51"/>
  <c r="J18" i="51" s="1"/>
  <c r="I19" i="51"/>
  <c r="K19" i="51" s="1"/>
  <c r="H19" i="51"/>
  <c r="J19" i="51" s="1"/>
  <c r="I20" i="51"/>
  <c r="K20" i="51" s="1"/>
  <c r="H20" i="51"/>
  <c r="J20" i="51" s="1"/>
  <c r="I21" i="51"/>
  <c r="K21" i="51" s="1"/>
  <c r="H21" i="51"/>
  <c r="J21" i="51" s="1"/>
  <c r="I22" i="51"/>
  <c r="K22" i="51" s="1"/>
  <c r="H22" i="51"/>
  <c r="J22" i="51" s="1"/>
  <c r="G187" i="48" l="1"/>
  <c r="G174" i="48"/>
  <c r="G130" i="48"/>
  <c r="D5" i="48"/>
  <c r="H5" i="48" s="1"/>
  <c r="K201" i="55"/>
  <c r="G124" i="48"/>
  <c r="D16" i="48"/>
  <c r="H16" i="48" s="1"/>
  <c r="C7" i="56"/>
  <c r="G7" i="56"/>
  <c r="D5" i="56"/>
  <c r="H5" i="56" s="1"/>
  <c r="E7" i="56"/>
  <c r="I7" i="56"/>
  <c r="E8" i="56"/>
  <c r="I8" i="56"/>
  <c r="C8" i="56"/>
  <c r="G8" i="56"/>
  <c r="E9" i="56"/>
  <c r="I9" i="56"/>
  <c r="C9" i="56"/>
  <c r="G9" i="56"/>
  <c r="E10" i="56"/>
  <c r="I10" i="56"/>
  <c r="C10" i="56"/>
  <c r="G10" i="56"/>
  <c r="E11" i="56"/>
  <c r="I11" i="56"/>
  <c r="C11" i="56"/>
  <c r="G11" i="56"/>
  <c r="E12" i="56"/>
  <c r="I12" i="56"/>
  <c r="C12" i="56"/>
  <c r="G12" i="56"/>
  <c r="E13" i="56"/>
  <c r="I13" i="56"/>
  <c r="C13" i="56"/>
  <c r="G13" i="56"/>
  <c r="C14" i="56"/>
  <c r="G14" i="56"/>
  <c r="E14" i="56"/>
  <c r="I14" i="56"/>
  <c r="E15" i="56"/>
  <c r="I15" i="56"/>
  <c r="C15" i="56"/>
  <c r="G15" i="56"/>
  <c r="E16" i="56"/>
  <c r="I16" i="56"/>
  <c r="C16" i="56"/>
  <c r="G16" i="56"/>
  <c r="E17" i="56"/>
  <c r="I17" i="56"/>
  <c r="C17" i="56"/>
  <c r="G17" i="56"/>
  <c r="E18" i="56"/>
  <c r="I18" i="56"/>
  <c r="C18" i="56"/>
  <c r="G18" i="56"/>
  <c r="E19" i="56"/>
  <c r="I19" i="56"/>
  <c r="C19" i="56"/>
  <c r="G19" i="56"/>
  <c r="E20" i="56"/>
  <c r="I20" i="56"/>
  <c r="C20" i="56"/>
  <c r="G20" i="56"/>
  <c r="E21" i="56"/>
  <c r="I21" i="56"/>
  <c r="C21" i="56"/>
  <c r="G21" i="56"/>
  <c r="C22" i="56"/>
  <c r="G22" i="56"/>
  <c r="E22" i="56"/>
  <c r="I22" i="56"/>
  <c r="E23" i="56"/>
  <c r="I23" i="56"/>
  <c r="C23" i="56"/>
  <c r="G23" i="56"/>
  <c r="E24" i="56"/>
  <c r="I24" i="56"/>
  <c r="C24" i="56"/>
  <c r="G24" i="56"/>
  <c r="C25" i="56"/>
  <c r="G25" i="56"/>
  <c r="E25" i="56"/>
  <c r="I25" i="56"/>
  <c r="E26" i="56"/>
  <c r="I26" i="56"/>
  <c r="C26" i="56"/>
  <c r="G26" i="56"/>
  <c r="E27" i="56"/>
  <c r="I27" i="56"/>
  <c r="C27" i="56"/>
  <c r="G27" i="56"/>
  <c r="C28" i="56"/>
  <c r="G28" i="56"/>
  <c r="E28" i="56"/>
  <c r="I28" i="56"/>
  <c r="I29" i="56"/>
  <c r="C29" i="56"/>
  <c r="G29" i="56"/>
  <c r="J33" i="56"/>
  <c r="E30" i="56"/>
  <c r="C30" i="56"/>
  <c r="G30" i="56"/>
  <c r="K33" i="56"/>
  <c r="E31" i="56"/>
  <c r="I31" i="56"/>
  <c r="C7" i="57"/>
  <c r="G7" i="57"/>
  <c r="D5" i="57"/>
  <c r="H5" i="57" s="1"/>
  <c r="E7" i="57"/>
  <c r="I7" i="57"/>
  <c r="C8" i="57"/>
  <c r="G8" i="57"/>
  <c r="E8" i="57"/>
  <c r="I8" i="57"/>
  <c r="E9" i="57"/>
  <c r="I9" i="57"/>
  <c r="C9" i="57"/>
  <c r="G9" i="57"/>
  <c r="E10" i="57"/>
  <c r="I10" i="57"/>
  <c r="C10" i="57"/>
  <c r="G10" i="57"/>
  <c r="E11" i="57"/>
  <c r="I11" i="57"/>
  <c r="C11" i="57"/>
  <c r="G11" i="57"/>
  <c r="E12" i="57"/>
  <c r="I12" i="57"/>
  <c r="C12" i="57"/>
  <c r="G12" i="57"/>
  <c r="E13" i="57"/>
  <c r="I13" i="57"/>
  <c r="C13" i="57"/>
  <c r="G13" i="57"/>
  <c r="C14" i="57"/>
  <c r="G14" i="57"/>
  <c r="E14" i="57"/>
  <c r="I14" i="57"/>
  <c r="E15" i="57"/>
  <c r="I15" i="57"/>
  <c r="C15" i="57"/>
  <c r="G15" i="57"/>
  <c r="E16" i="57"/>
  <c r="I16" i="57"/>
  <c r="C16" i="57"/>
  <c r="G16" i="57"/>
  <c r="E17" i="57"/>
  <c r="I17" i="57"/>
  <c r="C17" i="57"/>
  <c r="G17" i="57"/>
  <c r="C18" i="57"/>
  <c r="G18" i="57"/>
  <c r="E18" i="57"/>
  <c r="I18" i="57"/>
  <c r="E19" i="57"/>
  <c r="I19" i="57"/>
  <c r="C19" i="57"/>
  <c r="G19" i="57"/>
  <c r="C20" i="57"/>
  <c r="G20" i="57"/>
  <c r="E20" i="57"/>
  <c r="I20" i="57"/>
  <c r="E21" i="57"/>
  <c r="I21" i="57"/>
  <c r="C21" i="57"/>
  <c r="G21" i="57"/>
  <c r="E22" i="57"/>
  <c r="I22" i="57"/>
  <c r="C22" i="57"/>
  <c r="G22" i="57"/>
  <c r="C23" i="57"/>
  <c r="G23" i="57"/>
  <c r="K26" i="57"/>
  <c r="J26" i="57"/>
  <c r="E24" i="57"/>
  <c r="I24" i="57"/>
  <c r="C7" i="58"/>
  <c r="G7" i="58"/>
  <c r="E7" i="58"/>
  <c r="I7" i="58"/>
  <c r="E8" i="58"/>
  <c r="I8" i="58"/>
  <c r="C8" i="58"/>
  <c r="G8" i="58"/>
  <c r="E9" i="58"/>
  <c r="I9" i="58"/>
  <c r="C9" i="58"/>
  <c r="G9" i="58"/>
  <c r="E10" i="58"/>
  <c r="I10" i="58"/>
  <c r="C10" i="58"/>
  <c r="G10" i="58"/>
  <c r="E11" i="58"/>
  <c r="I11" i="58"/>
  <c r="C11" i="58"/>
  <c r="G11" i="58"/>
  <c r="C12" i="58"/>
  <c r="G12" i="58"/>
  <c r="E12" i="58"/>
  <c r="I12" i="58"/>
  <c r="E13" i="58"/>
  <c r="I13" i="58"/>
  <c r="C13" i="58"/>
  <c r="G13" i="58"/>
  <c r="E14" i="58"/>
  <c r="I14" i="58"/>
  <c r="C14" i="58"/>
  <c r="G14" i="58"/>
  <c r="E15" i="58"/>
  <c r="I15" i="58"/>
  <c r="C15" i="58"/>
  <c r="G15" i="58"/>
  <c r="C16" i="58"/>
  <c r="G16" i="58"/>
  <c r="E16" i="58"/>
  <c r="I16" i="58"/>
  <c r="E17" i="58"/>
  <c r="I17" i="58"/>
  <c r="C17" i="58"/>
  <c r="G17" i="58"/>
  <c r="E18" i="58"/>
  <c r="I18" i="58"/>
  <c r="C18" i="58"/>
  <c r="G18" i="58"/>
  <c r="E19" i="58"/>
  <c r="I19" i="58"/>
  <c r="C19" i="58"/>
  <c r="G19" i="58"/>
  <c r="E20" i="58"/>
  <c r="I20" i="58"/>
  <c r="C20" i="58"/>
  <c r="G20" i="58"/>
  <c r="C21" i="58"/>
  <c r="G21" i="58"/>
  <c r="E21" i="58"/>
  <c r="I21" i="58"/>
  <c r="C22" i="58"/>
  <c r="G22" i="58"/>
  <c r="E22" i="58"/>
  <c r="I22" i="58"/>
  <c r="E23" i="58"/>
  <c r="I23" i="58"/>
  <c r="C23" i="58"/>
  <c r="G23" i="58"/>
  <c r="E24" i="58"/>
  <c r="I24" i="58"/>
  <c r="C24" i="58"/>
  <c r="G24" i="58"/>
  <c r="E25" i="58"/>
  <c r="I25" i="58"/>
  <c r="C25" i="58"/>
  <c r="G25" i="58"/>
  <c r="E26" i="58"/>
  <c r="I26" i="58"/>
  <c r="C26" i="58"/>
  <c r="G26" i="58"/>
  <c r="E27" i="58"/>
  <c r="I27" i="58"/>
  <c r="C27" i="58"/>
  <c r="G27" i="58"/>
  <c r="E28" i="58"/>
  <c r="I28" i="58"/>
  <c r="C28" i="58"/>
  <c r="G28" i="58"/>
  <c r="E29" i="58"/>
  <c r="I29" i="58"/>
  <c r="C29" i="58"/>
  <c r="G29" i="58"/>
  <c r="E30" i="58"/>
  <c r="I30" i="58"/>
  <c r="C30" i="58"/>
  <c r="G30" i="58"/>
  <c r="E31" i="58"/>
  <c r="I31" i="58"/>
  <c r="C31" i="58"/>
  <c r="G31" i="58"/>
  <c r="E32" i="58"/>
  <c r="I32" i="58"/>
  <c r="C32" i="58"/>
  <c r="G32" i="58"/>
  <c r="E33" i="58"/>
  <c r="I33" i="58"/>
  <c r="C33" i="58"/>
  <c r="G33" i="58"/>
  <c r="E34" i="58"/>
  <c r="I34" i="58"/>
  <c r="C34" i="58"/>
  <c r="G34" i="58"/>
  <c r="C35" i="58"/>
  <c r="G35" i="58"/>
  <c r="E35" i="58"/>
  <c r="I35" i="58"/>
  <c r="E36" i="58"/>
  <c r="I36" i="58"/>
  <c r="C36" i="58"/>
  <c r="G36" i="58"/>
  <c r="E37" i="58"/>
  <c r="I37" i="58"/>
  <c r="C37" i="58"/>
  <c r="G37" i="58"/>
  <c r="E38" i="58"/>
  <c r="I38" i="58"/>
  <c r="C38" i="58"/>
  <c r="G38" i="58"/>
  <c r="C39" i="58"/>
  <c r="G39" i="58"/>
  <c r="E39" i="58"/>
  <c r="I39" i="58"/>
  <c r="E40" i="58"/>
  <c r="I40" i="58"/>
  <c r="C40" i="58"/>
  <c r="G40" i="58"/>
  <c r="E41" i="58"/>
  <c r="I41" i="58"/>
  <c r="C41" i="58"/>
  <c r="G41" i="58"/>
  <c r="E42" i="58"/>
  <c r="I42" i="58"/>
  <c r="C42" i="58"/>
  <c r="G42" i="58"/>
  <c r="C43" i="58"/>
  <c r="G43" i="58"/>
  <c r="E43" i="58"/>
  <c r="I43" i="58"/>
  <c r="C44" i="58"/>
  <c r="G44" i="58"/>
  <c r="J47" i="58"/>
  <c r="K47" i="58"/>
  <c r="E45" i="58"/>
  <c r="I45" i="58"/>
  <c r="F5" i="58"/>
  <c r="C7" i="50"/>
  <c r="G7" i="50"/>
  <c r="D5" i="50"/>
  <c r="H5" i="50" s="1"/>
  <c r="E7" i="50"/>
  <c r="I7" i="50"/>
  <c r="E8" i="50"/>
  <c r="I8" i="50"/>
  <c r="C8" i="50"/>
  <c r="G8" i="50"/>
  <c r="E9" i="50"/>
  <c r="I9" i="50"/>
  <c r="C9" i="50"/>
  <c r="G9" i="50"/>
  <c r="E10" i="50"/>
  <c r="I10" i="50"/>
  <c r="C10" i="50"/>
  <c r="G10" i="50"/>
  <c r="C11" i="50"/>
  <c r="G11" i="50"/>
  <c r="E11" i="50"/>
  <c r="I11" i="50"/>
  <c r="E12" i="50"/>
  <c r="I12" i="50"/>
  <c r="C12" i="50"/>
  <c r="G12" i="50"/>
  <c r="C13" i="50"/>
  <c r="G13" i="50"/>
  <c r="E13" i="50"/>
  <c r="I13" i="50"/>
  <c r="E14" i="50"/>
  <c r="I14" i="50"/>
  <c r="C14" i="50"/>
  <c r="G14" i="50"/>
  <c r="C15" i="50"/>
  <c r="G15" i="50"/>
  <c r="E15" i="50"/>
  <c r="I15" i="50"/>
  <c r="E16" i="50"/>
  <c r="I16" i="50"/>
  <c r="C16" i="50"/>
  <c r="G16" i="50"/>
  <c r="E17" i="50"/>
  <c r="I17" i="50"/>
  <c r="C17" i="50"/>
  <c r="G17" i="50"/>
  <c r="E18" i="50"/>
  <c r="I18" i="50"/>
  <c r="C18" i="50"/>
  <c r="G18" i="50"/>
  <c r="C19" i="50"/>
  <c r="G19" i="50"/>
  <c r="E19" i="50"/>
  <c r="I19" i="50"/>
  <c r="E20" i="50"/>
  <c r="I20" i="50"/>
  <c r="C20" i="50"/>
  <c r="G20" i="50"/>
  <c r="E21" i="50"/>
  <c r="I21" i="50"/>
  <c r="C21" i="50"/>
  <c r="G21" i="50"/>
  <c r="E22" i="50"/>
  <c r="I22" i="50"/>
  <c r="C22" i="50"/>
  <c r="G22" i="50"/>
  <c r="E23" i="50"/>
  <c r="I23" i="50"/>
  <c r="C23" i="50"/>
  <c r="G23" i="50"/>
  <c r="C24" i="50"/>
  <c r="G24" i="50"/>
  <c r="E24" i="50"/>
  <c r="I24" i="50"/>
  <c r="E25" i="50"/>
  <c r="I25" i="50"/>
  <c r="C25" i="50"/>
  <c r="G25" i="50"/>
  <c r="C26" i="50"/>
  <c r="G26" i="50"/>
  <c r="E26" i="50"/>
  <c r="I26" i="50"/>
  <c r="C27" i="50"/>
  <c r="G27" i="50"/>
  <c r="E27" i="50"/>
  <c r="I27" i="50"/>
  <c r="C28" i="50"/>
  <c r="G28" i="50"/>
  <c r="E28" i="50"/>
  <c r="I28" i="50"/>
  <c r="E29" i="50"/>
  <c r="I29" i="50"/>
  <c r="C29" i="50"/>
  <c r="G29" i="50"/>
  <c r="E30" i="50"/>
  <c r="I30" i="50"/>
  <c r="C30" i="50"/>
  <c r="G30" i="50"/>
  <c r="E31" i="50"/>
  <c r="I31" i="50"/>
  <c r="C31" i="50"/>
  <c r="G31" i="50"/>
  <c r="E32" i="50"/>
  <c r="I32" i="50"/>
  <c r="C32" i="50"/>
  <c r="G32" i="50"/>
  <c r="E33" i="50"/>
  <c r="I33" i="50"/>
  <c r="C33" i="50"/>
  <c r="G33" i="50"/>
  <c r="E34" i="50"/>
  <c r="I34" i="50"/>
  <c r="C34" i="50"/>
  <c r="G34" i="50"/>
  <c r="E35" i="50"/>
  <c r="I35" i="50"/>
  <c r="C35" i="50"/>
  <c r="G35" i="50"/>
  <c r="E36" i="50"/>
  <c r="I36" i="50"/>
  <c r="C36" i="50"/>
  <c r="G36" i="50"/>
  <c r="E37" i="50"/>
  <c r="I37" i="50"/>
  <c r="C37" i="50"/>
  <c r="G37" i="50"/>
  <c r="E38" i="50"/>
  <c r="I38" i="50"/>
  <c r="C38" i="50"/>
  <c r="G38" i="50"/>
  <c r="E39" i="50"/>
  <c r="I39" i="50"/>
  <c r="C39" i="50"/>
  <c r="G39" i="50"/>
  <c r="E40" i="50"/>
  <c r="I40" i="50"/>
  <c r="C40" i="50"/>
  <c r="G40" i="50"/>
  <c r="E41" i="50"/>
  <c r="I41" i="50"/>
  <c r="C41" i="50"/>
  <c r="G41" i="50"/>
  <c r="E42" i="50"/>
  <c r="I42" i="50"/>
  <c r="C42" i="50"/>
  <c r="G42" i="50"/>
  <c r="C43" i="50"/>
  <c r="G43" i="50"/>
  <c r="E43" i="50"/>
  <c r="I43" i="50"/>
  <c r="E44" i="50"/>
  <c r="I44" i="50"/>
  <c r="C44" i="50"/>
  <c r="G44" i="50"/>
  <c r="C45" i="50"/>
  <c r="G45" i="50"/>
  <c r="E45" i="50"/>
  <c r="I45" i="50"/>
  <c r="C46" i="50"/>
  <c r="G46" i="50"/>
  <c r="E46" i="50"/>
  <c r="I46" i="50"/>
  <c r="C47" i="50"/>
  <c r="G47" i="50"/>
  <c r="E47" i="50"/>
  <c r="I47" i="50"/>
  <c r="C48" i="50"/>
  <c r="G48" i="50"/>
  <c r="K51" i="50"/>
  <c r="J51" i="50"/>
  <c r="E49" i="50"/>
  <c r="I49" i="50"/>
  <c r="C42" i="53"/>
  <c r="G42" i="53"/>
  <c r="C59" i="53"/>
  <c r="G59" i="53"/>
  <c r="C25" i="53"/>
  <c r="G25" i="53"/>
  <c r="C39" i="53"/>
  <c r="G39" i="53"/>
  <c r="C7" i="53"/>
  <c r="G7" i="53"/>
  <c r="C22" i="53"/>
  <c r="G22" i="53"/>
  <c r="E42" i="53"/>
  <c r="I42" i="53"/>
  <c r="E59" i="53"/>
  <c r="I59" i="53"/>
  <c r="E25" i="53"/>
  <c r="I25" i="53"/>
  <c r="E39" i="53"/>
  <c r="I39" i="53"/>
  <c r="E7" i="53"/>
  <c r="I7" i="53"/>
  <c r="E22" i="53"/>
  <c r="I22" i="53"/>
  <c r="D5" i="53"/>
  <c r="H5" i="53" s="1"/>
  <c r="C8" i="53"/>
  <c r="G8" i="53"/>
  <c r="E8" i="53"/>
  <c r="I8" i="53"/>
  <c r="E9" i="53"/>
  <c r="I9" i="53"/>
  <c r="C9" i="53"/>
  <c r="G9" i="53"/>
  <c r="C10" i="53"/>
  <c r="G10" i="53"/>
  <c r="E10" i="53"/>
  <c r="I10" i="53"/>
  <c r="E11" i="53"/>
  <c r="I11" i="53"/>
  <c r="C11" i="53"/>
  <c r="G11" i="53"/>
  <c r="E12" i="53"/>
  <c r="I12" i="53"/>
  <c r="C12" i="53"/>
  <c r="G12" i="53"/>
  <c r="E13" i="53"/>
  <c r="I13" i="53"/>
  <c r="C13" i="53"/>
  <c r="G13" i="53"/>
  <c r="E14" i="53"/>
  <c r="I14" i="53"/>
  <c r="C14" i="53"/>
  <c r="G14" i="53"/>
  <c r="C15" i="53"/>
  <c r="G15" i="53"/>
  <c r="E15" i="53"/>
  <c r="I15" i="53"/>
  <c r="C16" i="53"/>
  <c r="G16" i="53"/>
  <c r="E16" i="53"/>
  <c r="I16" i="53"/>
  <c r="E17" i="53"/>
  <c r="I17" i="53"/>
  <c r="C17" i="53"/>
  <c r="G17" i="53"/>
  <c r="C18" i="53"/>
  <c r="G18" i="53"/>
  <c r="E18" i="53"/>
  <c r="I18" i="53"/>
  <c r="C19" i="53"/>
  <c r="G19" i="53"/>
  <c r="K22" i="53"/>
  <c r="J22" i="53"/>
  <c r="E20" i="53"/>
  <c r="I20" i="53"/>
  <c r="C26" i="53"/>
  <c r="G26" i="53"/>
  <c r="E26" i="53"/>
  <c r="I26" i="53"/>
  <c r="E27" i="53"/>
  <c r="I27" i="53"/>
  <c r="C27" i="53"/>
  <c r="G27" i="53"/>
  <c r="C28" i="53"/>
  <c r="G28" i="53"/>
  <c r="E28" i="53"/>
  <c r="I28" i="53"/>
  <c r="C29" i="53"/>
  <c r="G29" i="53"/>
  <c r="E29" i="53"/>
  <c r="I29" i="53"/>
  <c r="E30" i="53"/>
  <c r="I30" i="53"/>
  <c r="C30" i="53"/>
  <c r="G30" i="53"/>
  <c r="E31" i="53"/>
  <c r="I31" i="53"/>
  <c r="C31" i="53"/>
  <c r="G31" i="53"/>
  <c r="E32" i="53"/>
  <c r="I32" i="53"/>
  <c r="C32" i="53"/>
  <c r="G32" i="53"/>
  <c r="C33" i="53"/>
  <c r="G33" i="53"/>
  <c r="E33" i="53"/>
  <c r="I33" i="53"/>
  <c r="C34" i="53"/>
  <c r="G34" i="53"/>
  <c r="E34" i="53"/>
  <c r="I34" i="53"/>
  <c r="I35" i="53"/>
  <c r="C35" i="53"/>
  <c r="G35" i="53"/>
  <c r="J39" i="53"/>
  <c r="E36" i="53"/>
  <c r="C36" i="53"/>
  <c r="G36" i="53"/>
  <c r="K39" i="53"/>
  <c r="E37" i="53"/>
  <c r="I37" i="53"/>
  <c r="E43" i="53"/>
  <c r="I43" i="53"/>
  <c r="C43" i="53"/>
  <c r="G43" i="53"/>
  <c r="E44" i="53"/>
  <c r="I44" i="53"/>
  <c r="C44" i="53"/>
  <c r="G44" i="53"/>
  <c r="E45" i="53"/>
  <c r="I45" i="53"/>
  <c r="C45" i="53"/>
  <c r="G45" i="53"/>
  <c r="E46" i="53"/>
  <c r="I46" i="53"/>
  <c r="C46" i="53"/>
  <c r="G46" i="53"/>
  <c r="C47" i="53"/>
  <c r="G47" i="53"/>
  <c r="E47" i="53"/>
  <c r="I47" i="53"/>
  <c r="C48" i="53"/>
  <c r="G48" i="53"/>
  <c r="E48" i="53"/>
  <c r="I48" i="53"/>
  <c r="E49" i="53"/>
  <c r="I49" i="53"/>
  <c r="C49" i="53"/>
  <c r="G49" i="53"/>
  <c r="C50" i="53"/>
  <c r="G50" i="53"/>
  <c r="E50" i="53"/>
  <c r="I50" i="53"/>
  <c r="C51" i="53"/>
  <c r="G51" i="53"/>
  <c r="E51" i="53"/>
  <c r="I51" i="53"/>
  <c r="E52" i="53"/>
  <c r="I52" i="53"/>
  <c r="C52" i="53"/>
  <c r="G52" i="53"/>
  <c r="E53" i="53"/>
  <c r="I53" i="53"/>
  <c r="C53" i="53"/>
  <c r="G53" i="53"/>
  <c r="C54" i="53"/>
  <c r="G54" i="53"/>
  <c r="E54" i="53"/>
  <c r="I54" i="53"/>
  <c r="I55" i="53"/>
  <c r="C55" i="53"/>
  <c r="G55" i="53"/>
  <c r="C56" i="53"/>
  <c r="G56" i="53"/>
  <c r="J59" i="53"/>
  <c r="E56" i="53"/>
  <c r="K59" i="53"/>
  <c r="E57" i="53"/>
  <c r="I57" i="53"/>
  <c r="E57" i="54"/>
  <c r="I57" i="54"/>
  <c r="E77" i="54"/>
  <c r="I77" i="54"/>
  <c r="E45" i="54"/>
  <c r="I45" i="54"/>
  <c r="E54" i="54"/>
  <c r="I54" i="54"/>
  <c r="E30" i="54"/>
  <c r="I30" i="54"/>
  <c r="E42" i="54"/>
  <c r="I42" i="54"/>
  <c r="E23" i="54"/>
  <c r="I23" i="54"/>
  <c r="E27" i="54"/>
  <c r="I27" i="54"/>
  <c r="J20" i="54"/>
  <c r="K20" i="54"/>
  <c r="E18" i="54"/>
  <c r="I18" i="54"/>
  <c r="E20" i="54"/>
  <c r="I20" i="54"/>
  <c r="E7" i="54"/>
  <c r="I7" i="54"/>
  <c r="E15" i="54"/>
  <c r="I15" i="54"/>
  <c r="C57" i="54"/>
  <c r="G57" i="54"/>
  <c r="C77" i="54"/>
  <c r="G77" i="54"/>
  <c r="C45" i="54"/>
  <c r="G45" i="54"/>
  <c r="C54" i="54"/>
  <c r="G54" i="54"/>
  <c r="C30" i="54"/>
  <c r="G30" i="54"/>
  <c r="C42" i="54"/>
  <c r="G42" i="54"/>
  <c r="C23" i="54"/>
  <c r="G23" i="54"/>
  <c r="C27" i="54"/>
  <c r="G27" i="54"/>
  <c r="C18" i="54"/>
  <c r="G18" i="54"/>
  <c r="C7" i="54"/>
  <c r="G7" i="54"/>
  <c r="C15" i="54"/>
  <c r="G15" i="54"/>
  <c r="F5" i="54"/>
  <c r="E8" i="54"/>
  <c r="I8" i="54"/>
  <c r="C8" i="54"/>
  <c r="G8" i="54"/>
  <c r="E9" i="54"/>
  <c r="I9" i="54"/>
  <c r="C9" i="54"/>
  <c r="G9" i="54"/>
  <c r="C10" i="54"/>
  <c r="G10" i="54"/>
  <c r="E10" i="54"/>
  <c r="I10" i="54"/>
  <c r="E11" i="54"/>
  <c r="C11" i="54"/>
  <c r="G11" i="54"/>
  <c r="K15" i="54"/>
  <c r="C12" i="54"/>
  <c r="G12" i="54"/>
  <c r="I12" i="54"/>
  <c r="J15" i="54"/>
  <c r="E13" i="54"/>
  <c r="I13" i="54"/>
  <c r="C24" i="54"/>
  <c r="G24" i="54"/>
  <c r="K27" i="54"/>
  <c r="J27" i="54"/>
  <c r="E25" i="54"/>
  <c r="I25" i="54"/>
  <c r="C31" i="54"/>
  <c r="G31" i="54"/>
  <c r="E31" i="54"/>
  <c r="I31" i="54"/>
  <c r="E32" i="54"/>
  <c r="I32" i="54"/>
  <c r="C32" i="54"/>
  <c r="G32" i="54"/>
  <c r="E33" i="54"/>
  <c r="I33" i="54"/>
  <c r="C33" i="54"/>
  <c r="G33" i="54"/>
  <c r="C34" i="54"/>
  <c r="G34" i="54"/>
  <c r="E34" i="54"/>
  <c r="I34" i="54"/>
  <c r="E35" i="54"/>
  <c r="I35" i="54"/>
  <c r="C35" i="54"/>
  <c r="G35" i="54"/>
  <c r="E36" i="54"/>
  <c r="I36" i="54"/>
  <c r="C36" i="54"/>
  <c r="G36" i="54"/>
  <c r="E37" i="54"/>
  <c r="I37" i="54"/>
  <c r="C37" i="54"/>
  <c r="G37" i="54"/>
  <c r="C38" i="54"/>
  <c r="G38" i="54"/>
  <c r="E38" i="54"/>
  <c r="I38" i="54"/>
  <c r="C39" i="54"/>
  <c r="G39" i="54"/>
  <c r="E39" i="54"/>
  <c r="I39" i="54"/>
  <c r="J42" i="54"/>
  <c r="K42" i="54"/>
  <c r="C46" i="54"/>
  <c r="G46" i="54"/>
  <c r="E46" i="54"/>
  <c r="I46" i="54"/>
  <c r="E47" i="54"/>
  <c r="I47" i="54"/>
  <c r="C47" i="54"/>
  <c r="G47" i="54"/>
  <c r="C48" i="54"/>
  <c r="G48" i="54"/>
  <c r="E48" i="54"/>
  <c r="I48" i="54"/>
  <c r="E49" i="54"/>
  <c r="I49" i="54"/>
  <c r="C49" i="54"/>
  <c r="G49" i="54"/>
  <c r="C50" i="54"/>
  <c r="G50" i="54"/>
  <c r="E50" i="54"/>
  <c r="I50" i="54"/>
  <c r="C51" i="54"/>
  <c r="G51" i="54"/>
  <c r="K54" i="54"/>
  <c r="J54" i="54"/>
  <c r="E52" i="54"/>
  <c r="I52" i="54"/>
  <c r="E58" i="54"/>
  <c r="I58" i="54"/>
  <c r="C58" i="54"/>
  <c r="G58" i="54"/>
  <c r="C59" i="54"/>
  <c r="G59" i="54"/>
  <c r="E59" i="54"/>
  <c r="I59" i="54"/>
  <c r="E60" i="54"/>
  <c r="I60" i="54"/>
  <c r="C60" i="54"/>
  <c r="G60" i="54"/>
  <c r="C61" i="54"/>
  <c r="G61" i="54"/>
  <c r="E61" i="54"/>
  <c r="I61" i="54"/>
  <c r="E62" i="54"/>
  <c r="I62" i="54"/>
  <c r="C62" i="54"/>
  <c r="G62" i="54"/>
  <c r="E63" i="54"/>
  <c r="I63" i="54"/>
  <c r="C63" i="54"/>
  <c r="G63" i="54"/>
  <c r="E64" i="54"/>
  <c r="I64" i="54"/>
  <c r="C64" i="54"/>
  <c r="G64" i="54"/>
  <c r="C65" i="54"/>
  <c r="G65" i="54"/>
  <c r="E65" i="54"/>
  <c r="I65" i="54"/>
  <c r="E66" i="54"/>
  <c r="I66" i="54"/>
  <c r="C66" i="54"/>
  <c r="G66" i="54"/>
  <c r="C67" i="54"/>
  <c r="G67" i="54"/>
  <c r="E67" i="54"/>
  <c r="I67" i="54"/>
  <c r="C68" i="54"/>
  <c r="G68" i="54"/>
  <c r="E68" i="54"/>
  <c r="I68" i="54"/>
  <c r="E69" i="54"/>
  <c r="I69" i="54"/>
  <c r="C69" i="54"/>
  <c r="G69" i="54"/>
  <c r="E70" i="54"/>
  <c r="I70" i="54"/>
  <c r="C70" i="54"/>
  <c r="G70" i="54"/>
  <c r="E71" i="54"/>
  <c r="I71" i="54"/>
  <c r="C71" i="54"/>
  <c r="G71" i="54"/>
  <c r="E72" i="54"/>
  <c r="I72" i="54"/>
  <c r="C72" i="54"/>
  <c r="G72" i="54"/>
  <c r="C73" i="54"/>
  <c r="G73" i="54"/>
  <c r="E73" i="54"/>
  <c r="I73" i="54"/>
  <c r="C74" i="54"/>
  <c r="G74" i="54"/>
  <c r="J77" i="54"/>
  <c r="K77" i="54"/>
  <c r="E75" i="54"/>
  <c r="I75" i="54"/>
  <c r="E185" i="55"/>
  <c r="I185" i="55"/>
  <c r="E197" i="55"/>
  <c r="I197" i="55"/>
  <c r="E179" i="55"/>
  <c r="I179" i="55"/>
  <c r="E182" i="55"/>
  <c r="I182" i="55"/>
  <c r="C151" i="55"/>
  <c r="G151" i="55"/>
  <c r="C172" i="55"/>
  <c r="G172" i="55"/>
  <c r="C124" i="55"/>
  <c r="G124" i="55"/>
  <c r="C148" i="55"/>
  <c r="G148" i="55"/>
  <c r="C96" i="55"/>
  <c r="G96" i="55"/>
  <c r="C117" i="55"/>
  <c r="G117" i="55"/>
  <c r="C71" i="55"/>
  <c r="G71" i="55"/>
  <c r="C93" i="55"/>
  <c r="G93" i="55"/>
  <c r="E52" i="55"/>
  <c r="I52" i="55"/>
  <c r="E64" i="55"/>
  <c r="I64" i="55"/>
  <c r="E26" i="55"/>
  <c r="I26" i="55"/>
  <c r="E49" i="55"/>
  <c r="I49" i="55"/>
  <c r="E7" i="55"/>
  <c r="I7" i="55"/>
  <c r="E19" i="55"/>
  <c r="I19" i="55"/>
  <c r="J201" i="55"/>
  <c r="C185" i="55"/>
  <c r="G185" i="55"/>
  <c r="C197" i="55"/>
  <c r="G197" i="55"/>
  <c r="C179" i="55"/>
  <c r="G179" i="55"/>
  <c r="C182" i="55"/>
  <c r="G182" i="55"/>
  <c r="E151" i="55"/>
  <c r="I151" i="55"/>
  <c r="E172" i="55"/>
  <c r="I172" i="55"/>
  <c r="E124" i="55"/>
  <c r="I124" i="55"/>
  <c r="E148" i="55"/>
  <c r="I148" i="55"/>
  <c r="D122" i="55"/>
  <c r="H122" i="55" s="1"/>
  <c r="E96" i="55"/>
  <c r="I96" i="55"/>
  <c r="E117" i="55"/>
  <c r="I117" i="55"/>
  <c r="E71" i="55"/>
  <c r="I71" i="55"/>
  <c r="E93" i="55"/>
  <c r="I93" i="55"/>
  <c r="C52" i="55"/>
  <c r="G52" i="55"/>
  <c r="C64" i="55"/>
  <c r="G64" i="55"/>
  <c r="C26" i="55"/>
  <c r="G26" i="55"/>
  <c r="C49" i="55"/>
  <c r="G49" i="55"/>
  <c r="C7" i="55"/>
  <c r="G7" i="55"/>
  <c r="C19" i="55"/>
  <c r="G19" i="55"/>
  <c r="F5" i="55"/>
  <c r="C8" i="55"/>
  <c r="G8" i="55"/>
  <c r="E8" i="55"/>
  <c r="I8" i="55"/>
  <c r="C9" i="55"/>
  <c r="G9" i="55"/>
  <c r="E9" i="55"/>
  <c r="I9" i="55"/>
  <c r="E10" i="55"/>
  <c r="I10" i="55"/>
  <c r="C10" i="55"/>
  <c r="G10" i="55"/>
  <c r="C11" i="55"/>
  <c r="G11" i="55"/>
  <c r="E11" i="55"/>
  <c r="I11" i="55"/>
  <c r="C12" i="55"/>
  <c r="G12" i="55"/>
  <c r="E12" i="55"/>
  <c r="I12" i="55"/>
  <c r="E13" i="55"/>
  <c r="I13" i="55"/>
  <c r="C13" i="55"/>
  <c r="G13" i="55"/>
  <c r="C14" i="55"/>
  <c r="G14" i="55"/>
  <c r="E14" i="55"/>
  <c r="I14" i="55"/>
  <c r="E15" i="55"/>
  <c r="I15" i="55"/>
  <c r="C15" i="55"/>
  <c r="G15" i="55"/>
  <c r="C16" i="55"/>
  <c r="G16" i="55"/>
  <c r="J19" i="55"/>
  <c r="K19" i="55"/>
  <c r="E17" i="55"/>
  <c r="I17" i="55"/>
  <c r="E27" i="55"/>
  <c r="I27" i="55"/>
  <c r="C27" i="55"/>
  <c r="G27" i="55"/>
  <c r="C28" i="55"/>
  <c r="G28" i="55"/>
  <c r="E28" i="55"/>
  <c r="I28" i="55"/>
  <c r="C29" i="55"/>
  <c r="G29" i="55"/>
  <c r="E29" i="55"/>
  <c r="I29" i="55"/>
  <c r="C30" i="55"/>
  <c r="G30" i="55"/>
  <c r="E30" i="55"/>
  <c r="I30" i="55"/>
  <c r="C31" i="55"/>
  <c r="G31" i="55"/>
  <c r="E31" i="55"/>
  <c r="I31" i="55"/>
  <c r="C32" i="55"/>
  <c r="G32" i="55"/>
  <c r="E32" i="55"/>
  <c r="I32" i="55"/>
  <c r="C33" i="55"/>
  <c r="G33" i="55"/>
  <c r="E33" i="55"/>
  <c r="I33" i="55"/>
  <c r="C34" i="55"/>
  <c r="G34" i="55"/>
  <c r="E34" i="55"/>
  <c r="I34" i="55"/>
  <c r="E35" i="55"/>
  <c r="I35" i="55"/>
  <c r="C35" i="55"/>
  <c r="G35" i="55"/>
  <c r="C36" i="55"/>
  <c r="G36" i="55"/>
  <c r="E36" i="55"/>
  <c r="I36" i="55"/>
  <c r="E37" i="55"/>
  <c r="I37" i="55"/>
  <c r="C37" i="55"/>
  <c r="G37" i="55"/>
  <c r="E38" i="55"/>
  <c r="I38" i="55"/>
  <c r="C38" i="55"/>
  <c r="G38" i="55"/>
  <c r="E39" i="55"/>
  <c r="I39" i="55"/>
  <c r="C39" i="55"/>
  <c r="G39" i="55"/>
  <c r="E40" i="55"/>
  <c r="I40" i="55"/>
  <c r="C40" i="55"/>
  <c r="G40" i="55"/>
  <c r="E41" i="55"/>
  <c r="I41" i="55"/>
  <c r="C41" i="55"/>
  <c r="G41" i="55"/>
  <c r="E42" i="55"/>
  <c r="I42" i="55"/>
  <c r="C42" i="55"/>
  <c r="G42" i="55"/>
  <c r="E43" i="55"/>
  <c r="I43" i="55"/>
  <c r="C43" i="55"/>
  <c r="G43" i="55"/>
  <c r="I44" i="55"/>
  <c r="C44" i="55"/>
  <c r="G44" i="55"/>
  <c r="J49" i="55"/>
  <c r="C45" i="55"/>
  <c r="G45" i="55"/>
  <c r="E45" i="55"/>
  <c r="I45" i="55"/>
  <c r="E46" i="55"/>
  <c r="C46" i="55"/>
  <c r="G46" i="55"/>
  <c r="K49" i="55"/>
  <c r="E47" i="55"/>
  <c r="I47" i="55"/>
  <c r="E53" i="55"/>
  <c r="I53" i="55"/>
  <c r="C53" i="55"/>
  <c r="G53" i="55"/>
  <c r="C54" i="55"/>
  <c r="G54" i="55"/>
  <c r="E54" i="55"/>
  <c r="I54" i="55"/>
  <c r="C55" i="55"/>
  <c r="G55" i="55"/>
  <c r="E55" i="55"/>
  <c r="I55" i="55"/>
  <c r="E56" i="55"/>
  <c r="I56" i="55"/>
  <c r="C56" i="55"/>
  <c r="G56" i="55"/>
  <c r="E57" i="55"/>
  <c r="I57" i="55"/>
  <c r="C57" i="55"/>
  <c r="G57" i="55"/>
  <c r="C58" i="55"/>
  <c r="G58" i="55"/>
  <c r="E58" i="55"/>
  <c r="I58" i="55"/>
  <c r="C59" i="55"/>
  <c r="G59" i="55"/>
  <c r="E59" i="55"/>
  <c r="I59" i="55"/>
  <c r="C60" i="55"/>
  <c r="G60" i="55"/>
  <c r="E60" i="55"/>
  <c r="I60" i="55"/>
  <c r="C61" i="55"/>
  <c r="G61" i="55"/>
  <c r="J64" i="55"/>
  <c r="K64" i="55"/>
  <c r="E62" i="55"/>
  <c r="I62" i="55"/>
  <c r="F69" i="55"/>
  <c r="C72" i="55"/>
  <c r="G72" i="55"/>
  <c r="E72" i="55"/>
  <c r="I72" i="55"/>
  <c r="E73" i="55"/>
  <c r="I73" i="55"/>
  <c r="C73" i="55"/>
  <c r="G73" i="55"/>
  <c r="E74" i="55"/>
  <c r="I74" i="55"/>
  <c r="C74" i="55"/>
  <c r="G74" i="55"/>
  <c r="C75" i="55"/>
  <c r="G75" i="55"/>
  <c r="E75" i="55"/>
  <c r="I75" i="55"/>
  <c r="E76" i="55"/>
  <c r="I76" i="55"/>
  <c r="C76" i="55"/>
  <c r="G76" i="55"/>
  <c r="C77" i="55"/>
  <c r="G77" i="55"/>
  <c r="E77" i="55"/>
  <c r="I77" i="55"/>
  <c r="C78" i="55"/>
  <c r="G78" i="55"/>
  <c r="E78" i="55"/>
  <c r="I78" i="55"/>
  <c r="C79" i="55"/>
  <c r="G79" i="55"/>
  <c r="E79" i="55"/>
  <c r="I79" i="55"/>
  <c r="C80" i="55"/>
  <c r="G80" i="55"/>
  <c r="E80" i="55"/>
  <c r="I80" i="55"/>
  <c r="C81" i="55"/>
  <c r="G81" i="55"/>
  <c r="E81" i="55"/>
  <c r="I81" i="55"/>
  <c r="C82" i="55"/>
  <c r="G82" i="55"/>
  <c r="E82" i="55"/>
  <c r="I82" i="55"/>
  <c r="C83" i="55"/>
  <c r="G83" i="55"/>
  <c r="E83" i="55"/>
  <c r="I83" i="55"/>
  <c r="C84" i="55"/>
  <c r="G84" i="55"/>
  <c r="E84" i="55"/>
  <c r="I84" i="55"/>
  <c r="C85" i="55"/>
  <c r="G85" i="55"/>
  <c r="E85" i="55"/>
  <c r="I85" i="55"/>
  <c r="E86" i="55"/>
  <c r="I86" i="55"/>
  <c r="C86" i="55"/>
  <c r="G86" i="55"/>
  <c r="C87" i="55"/>
  <c r="G87" i="55"/>
  <c r="E87" i="55"/>
  <c r="I87" i="55"/>
  <c r="C88" i="55"/>
  <c r="G88" i="55"/>
  <c r="E88" i="55"/>
  <c r="I88" i="55"/>
  <c r="C89" i="55"/>
  <c r="G89" i="55"/>
  <c r="I89" i="55"/>
  <c r="C90" i="55"/>
  <c r="G90" i="55"/>
  <c r="J93" i="55"/>
  <c r="E90" i="55"/>
  <c r="K93" i="55"/>
  <c r="E91" i="55"/>
  <c r="I91" i="55"/>
  <c r="E97" i="55"/>
  <c r="I97" i="55"/>
  <c r="C97" i="55"/>
  <c r="G97" i="55"/>
  <c r="C98" i="55"/>
  <c r="G98" i="55"/>
  <c r="E98" i="55"/>
  <c r="I98" i="55"/>
  <c r="E99" i="55"/>
  <c r="I99" i="55"/>
  <c r="C99" i="55"/>
  <c r="G99" i="55"/>
  <c r="C100" i="55"/>
  <c r="G100" i="55"/>
  <c r="E100" i="55"/>
  <c r="I100" i="55"/>
  <c r="C101" i="55"/>
  <c r="G101" i="55"/>
  <c r="E101" i="55"/>
  <c r="I101" i="55"/>
  <c r="E102" i="55"/>
  <c r="I102" i="55"/>
  <c r="C102" i="55"/>
  <c r="G102" i="55"/>
  <c r="E103" i="55"/>
  <c r="I103" i="55"/>
  <c r="C103" i="55"/>
  <c r="G103" i="55"/>
  <c r="C104" i="55"/>
  <c r="G104" i="55"/>
  <c r="E104" i="55"/>
  <c r="I104" i="55"/>
  <c r="E105" i="55"/>
  <c r="I105" i="55"/>
  <c r="C105" i="55"/>
  <c r="G105" i="55"/>
  <c r="E106" i="55"/>
  <c r="I106" i="55"/>
  <c r="C106" i="55"/>
  <c r="G106" i="55"/>
  <c r="E107" i="55"/>
  <c r="I107" i="55"/>
  <c r="C107" i="55"/>
  <c r="G107" i="55"/>
  <c r="I108" i="55"/>
  <c r="C108" i="55"/>
  <c r="G108" i="55"/>
  <c r="E108" i="55"/>
  <c r="C109" i="55"/>
  <c r="G109" i="55"/>
  <c r="E109" i="55"/>
  <c r="I109" i="55"/>
  <c r="C110" i="55"/>
  <c r="G110" i="55"/>
  <c r="E110" i="55"/>
  <c r="I110" i="55"/>
  <c r="C111" i="55"/>
  <c r="G111" i="55"/>
  <c r="E111" i="55"/>
  <c r="I111" i="55"/>
  <c r="C112" i="55"/>
  <c r="G112" i="55"/>
  <c r="E112" i="55"/>
  <c r="I112" i="55"/>
  <c r="C113" i="55"/>
  <c r="G113" i="55"/>
  <c r="K117" i="55"/>
  <c r="J117" i="55"/>
  <c r="E114" i="55"/>
  <c r="I114" i="55"/>
  <c r="C114" i="55"/>
  <c r="G114" i="55"/>
  <c r="E115" i="55"/>
  <c r="I115" i="55"/>
  <c r="C125" i="55"/>
  <c r="G125" i="55"/>
  <c r="E125" i="55"/>
  <c r="I125" i="55"/>
  <c r="E126" i="55"/>
  <c r="I126" i="55"/>
  <c r="C126" i="55"/>
  <c r="G126" i="55"/>
  <c r="E127" i="55"/>
  <c r="I127" i="55"/>
  <c r="C127" i="55"/>
  <c r="G127" i="55"/>
  <c r="E128" i="55"/>
  <c r="I128" i="55"/>
  <c r="C128" i="55"/>
  <c r="G128" i="55"/>
  <c r="C129" i="55"/>
  <c r="G129" i="55"/>
  <c r="E129" i="55"/>
  <c r="I129" i="55"/>
  <c r="C130" i="55"/>
  <c r="G130" i="55"/>
  <c r="E130" i="55"/>
  <c r="I130" i="55"/>
  <c r="C131" i="55"/>
  <c r="G131" i="55"/>
  <c r="E131" i="55"/>
  <c r="I131" i="55"/>
  <c r="C132" i="55"/>
  <c r="G132" i="55"/>
  <c r="E132" i="55"/>
  <c r="I132" i="55"/>
  <c r="C133" i="55"/>
  <c r="G133" i="55"/>
  <c r="E133" i="55"/>
  <c r="I133" i="55"/>
  <c r="C134" i="55"/>
  <c r="G134" i="55"/>
  <c r="E134" i="55"/>
  <c r="I134" i="55"/>
  <c r="E135" i="55"/>
  <c r="I135" i="55"/>
  <c r="C135" i="55"/>
  <c r="G135" i="55"/>
  <c r="C136" i="55"/>
  <c r="G136" i="55"/>
  <c r="E136" i="55"/>
  <c r="I136" i="55"/>
  <c r="C137" i="55"/>
  <c r="G137" i="55"/>
  <c r="E137" i="55"/>
  <c r="I137" i="55"/>
  <c r="E138" i="55"/>
  <c r="I138" i="55"/>
  <c r="C138" i="55"/>
  <c r="G138" i="55"/>
  <c r="E139" i="55"/>
  <c r="I139" i="55"/>
  <c r="C139" i="55"/>
  <c r="G139" i="55"/>
  <c r="C140" i="55"/>
  <c r="G140" i="55"/>
  <c r="E140" i="55"/>
  <c r="I140" i="55"/>
  <c r="E141" i="55"/>
  <c r="I141" i="55"/>
  <c r="C141" i="55"/>
  <c r="G141" i="55"/>
  <c r="C142" i="55"/>
  <c r="G142" i="55"/>
  <c r="E142" i="55"/>
  <c r="I142" i="55"/>
  <c r="E143" i="55"/>
  <c r="I143" i="55"/>
  <c r="C143" i="55"/>
  <c r="G143" i="55"/>
  <c r="E144" i="55"/>
  <c r="I144" i="55"/>
  <c r="C144" i="55"/>
  <c r="G144" i="55"/>
  <c r="C145" i="55"/>
  <c r="G145" i="55"/>
  <c r="J148" i="55"/>
  <c r="K148" i="55"/>
  <c r="E146" i="55"/>
  <c r="I146" i="55"/>
  <c r="C152" i="55"/>
  <c r="G152" i="55"/>
  <c r="E152" i="55"/>
  <c r="I152" i="55"/>
  <c r="C153" i="55"/>
  <c r="G153" i="55"/>
  <c r="E153" i="55"/>
  <c r="I153" i="55"/>
  <c r="E154" i="55"/>
  <c r="I154" i="55"/>
  <c r="C154" i="55"/>
  <c r="G154" i="55"/>
  <c r="E155" i="55"/>
  <c r="I155" i="55"/>
  <c r="C155" i="55"/>
  <c r="G155" i="55"/>
  <c r="C156" i="55"/>
  <c r="G156" i="55"/>
  <c r="E156" i="55"/>
  <c r="I156" i="55"/>
  <c r="C157" i="55"/>
  <c r="G157" i="55"/>
  <c r="E157" i="55"/>
  <c r="I157" i="55"/>
  <c r="E158" i="55"/>
  <c r="I158" i="55"/>
  <c r="C158" i="55"/>
  <c r="G158" i="55"/>
  <c r="E159" i="55"/>
  <c r="I159" i="55"/>
  <c r="C159" i="55"/>
  <c r="G159" i="55"/>
  <c r="C160" i="55"/>
  <c r="G160" i="55"/>
  <c r="E160" i="55"/>
  <c r="I160" i="55"/>
  <c r="E161" i="55"/>
  <c r="I161" i="55"/>
  <c r="C161" i="55"/>
  <c r="G161" i="55"/>
  <c r="C162" i="55"/>
  <c r="G162" i="55"/>
  <c r="E162" i="55"/>
  <c r="I162" i="55"/>
  <c r="C163" i="55"/>
  <c r="G163" i="55"/>
  <c r="E163" i="55"/>
  <c r="I163" i="55"/>
  <c r="C164" i="55"/>
  <c r="G164" i="55"/>
  <c r="E164" i="55"/>
  <c r="I164" i="55"/>
  <c r="E165" i="55"/>
  <c r="I165" i="55"/>
  <c r="C165" i="55"/>
  <c r="G165" i="55"/>
  <c r="C166" i="55"/>
  <c r="G166" i="55"/>
  <c r="E166" i="55"/>
  <c r="I166" i="55"/>
  <c r="C167" i="55"/>
  <c r="G167" i="55"/>
  <c r="E167" i="55"/>
  <c r="I167" i="55"/>
  <c r="C168" i="55"/>
  <c r="G168" i="55"/>
  <c r="I168" i="55"/>
  <c r="C169" i="55"/>
  <c r="G169" i="55"/>
  <c r="J172" i="55"/>
  <c r="E169" i="55"/>
  <c r="K172" i="55"/>
  <c r="E170" i="55"/>
  <c r="I170" i="55"/>
  <c r="F177" i="55"/>
  <c r="J182" i="55"/>
  <c r="K182" i="55"/>
  <c r="C186" i="55"/>
  <c r="G186" i="55"/>
  <c r="E186" i="55"/>
  <c r="I186" i="55"/>
  <c r="C187" i="55"/>
  <c r="G187" i="55"/>
  <c r="E187" i="55"/>
  <c r="I187" i="55"/>
  <c r="C188" i="55"/>
  <c r="G188" i="55"/>
  <c r="E188" i="55"/>
  <c r="I188" i="55"/>
  <c r="C189" i="55"/>
  <c r="G189" i="55"/>
  <c r="E189" i="55"/>
  <c r="I189" i="55"/>
  <c r="C190" i="55"/>
  <c r="G190" i="55"/>
  <c r="E190" i="55"/>
  <c r="I190" i="55"/>
  <c r="C191" i="55"/>
  <c r="G191" i="55"/>
  <c r="E191" i="55"/>
  <c r="I191" i="55"/>
  <c r="E192" i="55"/>
  <c r="I192" i="55"/>
  <c r="C192" i="55"/>
  <c r="G192" i="55"/>
  <c r="I193" i="55"/>
  <c r="C193" i="55"/>
  <c r="G193" i="55"/>
  <c r="C194" i="55"/>
  <c r="G194" i="55"/>
  <c r="J197" i="55"/>
  <c r="E194" i="55"/>
  <c r="K197" i="55"/>
  <c r="E195" i="55"/>
  <c r="I195" i="55"/>
  <c r="C237" i="48"/>
  <c r="C201" i="48"/>
  <c r="F199" i="48"/>
  <c r="D199" i="48"/>
  <c r="H199" i="48" s="1"/>
  <c r="C153" i="48"/>
  <c r="C167" i="48"/>
  <c r="C148" i="48"/>
  <c r="F146" i="48"/>
  <c r="D146" i="48"/>
  <c r="H146" i="48" s="1"/>
  <c r="G237" i="48"/>
  <c r="G250" i="48"/>
  <c r="G215" i="48"/>
  <c r="G234" i="48"/>
  <c r="G201" i="48"/>
  <c r="G212" i="48"/>
  <c r="C187" i="48"/>
  <c r="C194" i="48"/>
  <c r="C174" i="48"/>
  <c r="C184" i="48"/>
  <c r="F172" i="48"/>
  <c r="D172" i="48"/>
  <c r="H172" i="48" s="1"/>
  <c r="G153" i="48"/>
  <c r="G167" i="48"/>
  <c r="G148" i="48"/>
  <c r="C130" i="48"/>
  <c r="C141" i="48"/>
  <c r="C124" i="48"/>
  <c r="C127" i="48"/>
  <c r="F122" i="48"/>
  <c r="D122" i="48"/>
  <c r="H122" i="48" s="1"/>
  <c r="G98" i="48"/>
  <c r="G117" i="48"/>
  <c r="C250" i="48"/>
  <c r="C215" i="48"/>
  <c r="C234" i="48"/>
  <c r="C212" i="48"/>
  <c r="C98" i="48"/>
  <c r="C117" i="48"/>
  <c r="G93" i="48"/>
  <c r="G95" i="48"/>
  <c r="C84" i="48"/>
  <c r="C95" i="48"/>
  <c r="C66" i="48"/>
  <c r="G66" i="48"/>
  <c r="C77" i="48"/>
  <c r="G77" i="48"/>
  <c r="C45" i="48"/>
  <c r="G45" i="48"/>
  <c r="C63" i="48"/>
  <c r="G63" i="48"/>
  <c r="E34" i="48"/>
  <c r="I34" i="48"/>
  <c r="E38" i="48"/>
  <c r="I38" i="48"/>
  <c r="E237" i="48"/>
  <c r="I237" i="48"/>
  <c r="E250" i="48"/>
  <c r="I250" i="48"/>
  <c r="E215" i="48"/>
  <c r="I215" i="48"/>
  <c r="E234" i="48"/>
  <c r="I234" i="48"/>
  <c r="E201" i="48"/>
  <c r="I201" i="48"/>
  <c r="E212" i="48"/>
  <c r="I212" i="48"/>
  <c r="E187" i="48"/>
  <c r="I187" i="48"/>
  <c r="E194" i="48"/>
  <c r="I194" i="48"/>
  <c r="E174" i="48"/>
  <c r="I174" i="48"/>
  <c r="E184" i="48"/>
  <c r="I184" i="48"/>
  <c r="E153" i="48"/>
  <c r="I153" i="48"/>
  <c r="E167" i="48"/>
  <c r="I167" i="48"/>
  <c r="J150" i="48"/>
  <c r="K150" i="48"/>
  <c r="E148" i="48"/>
  <c r="I148" i="48"/>
  <c r="E150" i="48"/>
  <c r="I150" i="48"/>
  <c r="E130" i="48"/>
  <c r="I130" i="48"/>
  <c r="E141" i="48"/>
  <c r="I141" i="48"/>
  <c r="J127" i="48"/>
  <c r="E124" i="48"/>
  <c r="I124" i="48"/>
  <c r="E127" i="48"/>
  <c r="E98" i="48"/>
  <c r="I98" i="48"/>
  <c r="E117" i="48"/>
  <c r="I117" i="48"/>
  <c r="E84" i="48"/>
  <c r="I84" i="48"/>
  <c r="E95" i="48"/>
  <c r="I95" i="48"/>
  <c r="D82" i="48"/>
  <c r="H82" i="48" s="1"/>
  <c r="E66" i="48"/>
  <c r="I66" i="48"/>
  <c r="E77" i="48"/>
  <c r="I77" i="48"/>
  <c r="E45" i="48"/>
  <c r="I45" i="48"/>
  <c r="E63" i="48"/>
  <c r="I63" i="48"/>
  <c r="C34" i="48"/>
  <c r="G34" i="48"/>
  <c r="C38" i="48"/>
  <c r="G38" i="48"/>
  <c r="C18" i="48"/>
  <c r="G18" i="48"/>
  <c r="C31" i="48"/>
  <c r="G31" i="48"/>
  <c r="C7" i="48"/>
  <c r="G7" i="48"/>
  <c r="C11" i="48"/>
  <c r="G11" i="48"/>
  <c r="E18" i="48"/>
  <c r="I18" i="48"/>
  <c r="E31" i="48"/>
  <c r="I31" i="48"/>
  <c r="E7" i="48"/>
  <c r="I7" i="48"/>
  <c r="I11" i="48"/>
  <c r="J11" i="48"/>
  <c r="E8" i="48"/>
  <c r="C8" i="48"/>
  <c r="G8" i="48"/>
  <c r="K11" i="48"/>
  <c r="E9" i="48"/>
  <c r="I9" i="48"/>
  <c r="E19" i="48"/>
  <c r="I19" i="48"/>
  <c r="C19" i="48"/>
  <c r="G19" i="48"/>
  <c r="C20" i="48"/>
  <c r="G20" i="48"/>
  <c r="E20" i="48"/>
  <c r="I20" i="48"/>
  <c r="C21" i="48"/>
  <c r="G21" i="48"/>
  <c r="E21" i="48"/>
  <c r="I21" i="48"/>
  <c r="E22" i="48"/>
  <c r="I22" i="48"/>
  <c r="C22" i="48"/>
  <c r="G22" i="48"/>
  <c r="C23" i="48"/>
  <c r="G23" i="48"/>
  <c r="E23" i="48"/>
  <c r="I23" i="48"/>
  <c r="C24" i="48"/>
  <c r="G24" i="48"/>
  <c r="E24" i="48"/>
  <c r="I24" i="48"/>
  <c r="C25" i="48"/>
  <c r="G25" i="48"/>
  <c r="E25" i="48"/>
  <c r="I25" i="48"/>
  <c r="E26" i="48"/>
  <c r="I26" i="48"/>
  <c r="C26" i="48"/>
  <c r="G26" i="48"/>
  <c r="E27" i="48"/>
  <c r="I27" i="48"/>
  <c r="C27" i="48"/>
  <c r="G27" i="48"/>
  <c r="C28" i="48"/>
  <c r="G28" i="48"/>
  <c r="K31" i="48"/>
  <c r="J31" i="48"/>
  <c r="E29" i="48"/>
  <c r="I29" i="48"/>
  <c r="C35" i="48"/>
  <c r="G35" i="48"/>
  <c r="K38" i="48"/>
  <c r="J38" i="48"/>
  <c r="E36" i="48"/>
  <c r="I36" i="48"/>
  <c r="F43" i="48"/>
  <c r="E46" i="48"/>
  <c r="I46" i="48"/>
  <c r="C46" i="48"/>
  <c r="G46" i="48"/>
  <c r="E47" i="48"/>
  <c r="I47" i="48"/>
  <c r="C47" i="48"/>
  <c r="G47" i="48"/>
  <c r="E48" i="48"/>
  <c r="I48" i="48"/>
  <c r="C48" i="48"/>
  <c r="G48" i="48"/>
  <c r="C49" i="48"/>
  <c r="G49" i="48"/>
  <c r="E49" i="48"/>
  <c r="I49" i="48"/>
  <c r="E50" i="48"/>
  <c r="I50" i="48"/>
  <c r="C50" i="48"/>
  <c r="G50" i="48"/>
  <c r="E51" i="48"/>
  <c r="I51" i="48"/>
  <c r="C51" i="48"/>
  <c r="G51" i="48"/>
  <c r="E52" i="48"/>
  <c r="I52" i="48"/>
  <c r="C52" i="48"/>
  <c r="G52" i="48"/>
  <c r="C53" i="48"/>
  <c r="G53" i="48"/>
  <c r="E53" i="48"/>
  <c r="I53" i="48"/>
  <c r="C54" i="48"/>
  <c r="G54" i="48"/>
  <c r="E54" i="48"/>
  <c r="I54" i="48"/>
  <c r="E55" i="48"/>
  <c r="I55" i="48"/>
  <c r="C55" i="48"/>
  <c r="G55" i="48"/>
  <c r="E56" i="48"/>
  <c r="I56" i="48"/>
  <c r="C56" i="48"/>
  <c r="G56" i="48"/>
  <c r="E57" i="48"/>
  <c r="I57" i="48"/>
  <c r="C57" i="48"/>
  <c r="G57" i="48"/>
  <c r="E58" i="48"/>
  <c r="I58" i="48"/>
  <c r="C58" i="48"/>
  <c r="G58" i="48"/>
  <c r="E59" i="48"/>
  <c r="I59" i="48"/>
  <c r="C59" i="48"/>
  <c r="G59" i="48"/>
  <c r="C60" i="48"/>
  <c r="G60" i="48"/>
  <c r="K63" i="48"/>
  <c r="J63" i="48"/>
  <c r="E61" i="48"/>
  <c r="I61" i="48"/>
  <c r="E67" i="48"/>
  <c r="I67" i="48"/>
  <c r="C67" i="48"/>
  <c r="G67" i="48"/>
  <c r="E68" i="48"/>
  <c r="I68" i="48"/>
  <c r="C68" i="48"/>
  <c r="G68" i="48"/>
  <c r="E69" i="48"/>
  <c r="I69" i="48"/>
  <c r="C69" i="48"/>
  <c r="G69" i="48"/>
  <c r="E70" i="48"/>
  <c r="I70" i="48"/>
  <c r="C70" i="48"/>
  <c r="G70" i="48"/>
  <c r="E71" i="48"/>
  <c r="I71" i="48"/>
  <c r="C71" i="48"/>
  <c r="G71" i="48"/>
  <c r="E72" i="48"/>
  <c r="I72" i="48"/>
  <c r="C72" i="48"/>
  <c r="G72" i="48"/>
  <c r="E73" i="48"/>
  <c r="I73" i="48"/>
  <c r="C73" i="48"/>
  <c r="G73" i="48"/>
  <c r="C74" i="48"/>
  <c r="G74" i="48"/>
  <c r="K77" i="48"/>
  <c r="J77" i="48"/>
  <c r="E75" i="48"/>
  <c r="I75" i="48"/>
  <c r="E85" i="48"/>
  <c r="I85" i="48"/>
  <c r="C85" i="48"/>
  <c r="G85" i="48"/>
  <c r="C86" i="48"/>
  <c r="G86" i="48"/>
  <c r="E86" i="48"/>
  <c r="I86" i="48"/>
  <c r="E87" i="48"/>
  <c r="I87" i="48"/>
  <c r="C87" i="48"/>
  <c r="G87" i="48"/>
  <c r="E88" i="48"/>
  <c r="I88" i="48"/>
  <c r="C88" i="48"/>
  <c r="G88" i="48"/>
  <c r="E89" i="48"/>
  <c r="I89" i="48"/>
  <c r="C89" i="48"/>
  <c r="G89" i="48"/>
  <c r="E90" i="48"/>
  <c r="I90" i="48"/>
  <c r="C90" i="48"/>
  <c r="G90" i="48"/>
  <c r="C91" i="48"/>
  <c r="G91" i="48"/>
  <c r="I91" i="48"/>
  <c r="J95" i="48"/>
  <c r="E92" i="48"/>
  <c r="C92" i="48"/>
  <c r="G92" i="48"/>
  <c r="K95" i="48"/>
  <c r="E93" i="48"/>
  <c r="I93" i="48"/>
  <c r="C99" i="48"/>
  <c r="G99" i="48"/>
  <c r="E99" i="48"/>
  <c r="I99" i="48"/>
  <c r="E100" i="48"/>
  <c r="I100" i="48"/>
  <c r="C100" i="48"/>
  <c r="G100" i="48"/>
  <c r="C101" i="48"/>
  <c r="G101" i="48"/>
  <c r="E101" i="48"/>
  <c r="I101" i="48"/>
  <c r="E102" i="48"/>
  <c r="I102" i="48"/>
  <c r="C102" i="48"/>
  <c r="G102" i="48"/>
  <c r="E103" i="48"/>
  <c r="I103" i="48"/>
  <c r="C103" i="48"/>
  <c r="G103" i="48"/>
  <c r="E104" i="48"/>
  <c r="I104" i="48"/>
  <c r="C104" i="48"/>
  <c r="G104" i="48"/>
  <c r="E105" i="48"/>
  <c r="I105" i="48"/>
  <c r="C105" i="48"/>
  <c r="G105" i="48"/>
  <c r="C106" i="48"/>
  <c r="G106" i="48"/>
  <c r="E106" i="48"/>
  <c r="I106" i="48"/>
  <c r="E107" i="48"/>
  <c r="I107" i="48"/>
  <c r="C107" i="48"/>
  <c r="G107" i="48"/>
  <c r="E108" i="48"/>
  <c r="I108" i="48"/>
  <c r="C108" i="48"/>
  <c r="G108" i="48"/>
  <c r="E109" i="48"/>
  <c r="I109" i="48"/>
  <c r="C109" i="48"/>
  <c r="G109" i="48"/>
  <c r="E110" i="48"/>
  <c r="I110" i="48"/>
  <c r="C110" i="48"/>
  <c r="G110" i="48"/>
  <c r="C111" i="48"/>
  <c r="G111" i="48"/>
  <c r="E111" i="48"/>
  <c r="I111" i="48"/>
  <c r="E112" i="48"/>
  <c r="I112" i="48"/>
  <c r="C112" i="48"/>
  <c r="G112" i="48"/>
  <c r="E113" i="48"/>
  <c r="I113" i="48"/>
  <c r="C113" i="48"/>
  <c r="G113" i="48"/>
  <c r="C114" i="48"/>
  <c r="G114" i="48"/>
  <c r="K117" i="48"/>
  <c r="J117" i="48"/>
  <c r="E115" i="48"/>
  <c r="I115" i="48"/>
  <c r="K127" i="48"/>
  <c r="E125" i="48"/>
  <c r="I125" i="48"/>
  <c r="E131" i="48"/>
  <c r="I131" i="48"/>
  <c r="C131" i="48"/>
  <c r="G131" i="48"/>
  <c r="E132" i="48"/>
  <c r="I132" i="48"/>
  <c r="C132" i="48"/>
  <c r="G132" i="48"/>
  <c r="C133" i="48"/>
  <c r="G133" i="48"/>
  <c r="E133" i="48"/>
  <c r="I133" i="48"/>
  <c r="E134" i="48"/>
  <c r="I134" i="48"/>
  <c r="C134" i="48"/>
  <c r="G134" i="48"/>
  <c r="E135" i="48"/>
  <c r="I135" i="48"/>
  <c r="C135" i="48"/>
  <c r="G135" i="48"/>
  <c r="E136" i="48"/>
  <c r="I136" i="48"/>
  <c r="C136" i="48"/>
  <c r="G136" i="48"/>
  <c r="C137" i="48"/>
  <c r="G137" i="48"/>
  <c r="C138" i="48"/>
  <c r="G138" i="48"/>
  <c r="J141" i="48"/>
  <c r="K141" i="48"/>
  <c r="E138" i="48"/>
  <c r="I138" i="48"/>
  <c r="E139" i="48"/>
  <c r="I139" i="48"/>
  <c r="C154" i="48"/>
  <c r="G154" i="48"/>
  <c r="E154" i="48"/>
  <c r="I154" i="48"/>
  <c r="E155" i="48"/>
  <c r="I155" i="48"/>
  <c r="C155" i="48"/>
  <c r="G155" i="48"/>
  <c r="E156" i="48"/>
  <c r="I156" i="48"/>
  <c r="C156" i="48"/>
  <c r="G156" i="48"/>
  <c r="E157" i="48"/>
  <c r="I157" i="48"/>
  <c r="C157" i="48"/>
  <c r="G157" i="48"/>
  <c r="E158" i="48"/>
  <c r="I158" i="48"/>
  <c r="C158" i="48"/>
  <c r="G158" i="48"/>
  <c r="E159" i="48"/>
  <c r="I159" i="48"/>
  <c r="C159" i="48"/>
  <c r="G159" i="48"/>
  <c r="C160" i="48"/>
  <c r="G160" i="48"/>
  <c r="E160" i="48"/>
  <c r="I160" i="48"/>
  <c r="E161" i="48"/>
  <c r="I161" i="48"/>
  <c r="C161" i="48"/>
  <c r="G161" i="48"/>
  <c r="C162" i="48"/>
  <c r="G162" i="48"/>
  <c r="E162" i="48"/>
  <c r="I162" i="48"/>
  <c r="I163" i="48"/>
  <c r="C163" i="48"/>
  <c r="G163" i="48"/>
  <c r="J167" i="48"/>
  <c r="E164" i="48"/>
  <c r="C164" i="48"/>
  <c r="G164" i="48"/>
  <c r="K167" i="48"/>
  <c r="E165" i="48"/>
  <c r="I165" i="48"/>
  <c r="E175" i="48"/>
  <c r="I175" i="48"/>
  <c r="C175" i="48"/>
  <c r="G175" i="48"/>
  <c r="E176" i="48"/>
  <c r="I176" i="48"/>
  <c r="C176" i="48"/>
  <c r="G176" i="48"/>
  <c r="E177" i="48"/>
  <c r="I177" i="48"/>
  <c r="C177" i="48"/>
  <c r="G177" i="48"/>
  <c r="E178" i="48"/>
  <c r="I178" i="48"/>
  <c r="C178" i="48"/>
  <c r="G178" i="48"/>
  <c r="E179" i="48"/>
  <c r="I179" i="48"/>
  <c r="C179" i="48"/>
  <c r="G179" i="48"/>
  <c r="E180" i="48"/>
  <c r="I180" i="48"/>
  <c r="C180" i="48"/>
  <c r="G180" i="48"/>
  <c r="C181" i="48"/>
  <c r="G181" i="48"/>
  <c r="K184" i="48"/>
  <c r="J184" i="48"/>
  <c r="E182" i="48"/>
  <c r="I182" i="48"/>
  <c r="C188" i="48"/>
  <c r="G188" i="48"/>
  <c r="E188" i="48"/>
  <c r="I188" i="48"/>
  <c r="E189" i="48"/>
  <c r="I189" i="48"/>
  <c r="C189" i="48"/>
  <c r="G189" i="48"/>
  <c r="E190" i="48"/>
  <c r="I190" i="48"/>
  <c r="C190" i="48"/>
  <c r="G190" i="48"/>
  <c r="C191" i="48"/>
  <c r="G191" i="48"/>
  <c r="J194" i="48"/>
  <c r="K194" i="48"/>
  <c r="E192" i="48"/>
  <c r="I192" i="48"/>
  <c r="C202" i="48"/>
  <c r="G202" i="48"/>
  <c r="E202" i="48"/>
  <c r="I202" i="48"/>
  <c r="E203" i="48"/>
  <c r="I203" i="48"/>
  <c r="C203" i="48"/>
  <c r="G203" i="48"/>
  <c r="E204" i="48"/>
  <c r="I204" i="48"/>
  <c r="C204" i="48"/>
  <c r="G204" i="48"/>
  <c r="E205" i="48"/>
  <c r="I205" i="48"/>
  <c r="C205" i="48"/>
  <c r="G205" i="48"/>
  <c r="C206" i="48"/>
  <c r="G206" i="48"/>
  <c r="I206" i="48"/>
  <c r="C207" i="48"/>
  <c r="G207" i="48"/>
  <c r="J212" i="48"/>
  <c r="E207" i="48"/>
  <c r="I207" i="48"/>
  <c r="E208" i="48"/>
  <c r="I208" i="48"/>
  <c r="C208" i="48"/>
  <c r="G208" i="48"/>
  <c r="E209" i="48"/>
  <c r="C209" i="48"/>
  <c r="G209" i="48"/>
  <c r="K212" i="48"/>
  <c r="E210" i="48"/>
  <c r="I210" i="48"/>
  <c r="E216" i="48"/>
  <c r="I216" i="48"/>
  <c r="C216" i="48"/>
  <c r="G216" i="48"/>
  <c r="E217" i="48"/>
  <c r="I217" i="48"/>
  <c r="C217" i="48"/>
  <c r="G217" i="48"/>
  <c r="C218" i="48"/>
  <c r="G218" i="48"/>
  <c r="E218" i="48"/>
  <c r="I218" i="48"/>
  <c r="E219" i="48"/>
  <c r="I219" i="48"/>
  <c r="C219" i="48"/>
  <c r="G219" i="48"/>
  <c r="C220" i="48"/>
  <c r="G220" i="48"/>
  <c r="E220" i="48"/>
  <c r="I220" i="48"/>
  <c r="C221" i="48"/>
  <c r="G221" i="48"/>
  <c r="E221" i="48"/>
  <c r="I221" i="48"/>
  <c r="E222" i="48"/>
  <c r="I222" i="48"/>
  <c r="C222" i="48"/>
  <c r="G222" i="48"/>
  <c r="C223" i="48"/>
  <c r="G223" i="48"/>
  <c r="E223" i="48"/>
  <c r="I223" i="48"/>
  <c r="C224" i="48"/>
  <c r="G224" i="48"/>
  <c r="E224" i="48"/>
  <c r="I224" i="48"/>
  <c r="C225" i="48"/>
  <c r="G225" i="48"/>
  <c r="E225" i="48"/>
  <c r="I225" i="48"/>
  <c r="C226" i="48"/>
  <c r="G226" i="48"/>
  <c r="E226" i="48"/>
  <c r="I226" i="48"/>
  <c r="C227" i="48"/>
  <c r="G227" i="48"/>
  <c r="E227" i="48"/>
  <c r="I227" i="48"/>
  <c r="E228" i="48"/>
  <c r="I228" i="48"/>
  <c r="C228" i="48"/>
  <c r="G228" i="48"/>
  <c r="E229" i="48"/>
  <c r="I229" i="48"/>
  <c r="C229" i="48"/>
  <c r="G229" i="48"/>
  <c r="C230" i="48"/>
  <c r="G230" i="48"/>
  <c r="I230" i="48"/>
  <c r="C231" i="48"/>
  <c r="G231" i="48"/>
  <c r="J234" i="48"/>
  <c r="E231" i="48"/>
  <c r="K234" i="48"/>
  <c r="E232" i="48"/>
  <c r="I232" i="48"/>
  <c r="E238" i="48"/>
  <c r="I238" i="48"/>
  <c r="C238" i="48"/>
  <c r="G238" i="48"/>
  <c r="C239" i="48"/>
  <c r="G239" i="48"/>
  <c r="E239" i="48"/>
  <c r="I239" i="48"/>
  <c r="E240" i="48"/>
  <c r="I240" i="48"/>
  <c r="C240" i="48"/>
  <c r="G240" i="48"/>
  <c r="E241" i="48"/>
  <c r="I241" i="48"/>
  <c r="C241" i="48"/>
  <c r="G241" i="48"/>
  <c r="E242" i="48"/>
  <c r="I242" i="48"/>
  <c r="C242" i="48"/>
  <c r="G242" i="48"/>
  <c r="E243" i="48"/>
  <c r="I243" i="48"/>
  <c r="C243" i="48"/>
  <c r="G243" i="48"/>
  <c r="E244" i="48"/>
  <c r="I244" i="48"/>
  <c r="C244" i="48"/>
  <c r="G244" i="48"/>
  <c r="C245" i="48"/>
  <c r="G245" i="48"/>
  <c r="E245" i="48"/>
  <c r="I245" i="48"/>
  <c r="C246" i="48"/>
  <c r="G246" i="48"/>
  <c r="K250" i="48"/>
  <c r="J250" i="48"/>
  <c r="E247" i="48"/>
  <c r="I247" i="48"/>
  <c r="C247" i="48"/>
  <c r="G247" i="48"/>
  <c r="E248" i="48"/>
  <c r="I248" i="48"/>
  <c r="E42" i="47"/>
  <c r="D42" i="47"/>
  <c r="C42" i="47"/>
  <c r="B42" i="47"/>
  <c r="H40" i="47"/>
  <c r="J40" i="47" s="1"/>
  <c r="G40" i="47"/>
  <c r="I40" i="47" s="1"/>
  <c r="H33" i="47"/>
  <c r="J33" i="47" s="1"/>
  <c r="G33" i="47"/>
  <c r="I33" i="47" s="1"/>
  <c r="E30" i="47"/>
  <c r="D30" i="47"/>
  <c r="C30" i="47"/>
  <c r="B30" i="47"/>
  <c r="H28" i="47"/>
  <c r="J28" i="47" s="1"/>
  <c r="G28" i="47"/>
  <c r="I28" i="47" s="1"/>
  <c r="C13" i="51"/>
  <c r="E13" i="51" s="1"/>
  <c r="F24" i="51"/>
  <c r="D24" i="51"/>
  <c r="I15" i="51"/>
  <c r="I24" i="51" s="1"/>
  <c r="H15" i="51"/>
  <c r="H24" i="51" s="1"/>
  <c r="E24" i="51"/>
  <c r="C24" i="51"/>
  <c r="B33" i="46"/>
  <c r="E33" i="46"/>
  <c r="D33" i="46"/>
  <c r="C33" i="46"/>
  <c r="K254" i="48"/>
  <c r="J254" i="48"/>
  <c r="C11" i="44"/>
  <c r="C45" i="44"/>
  <c r="D11" i="44"/>
  <c r="D45" i="44"/>
  <c r="E11" i="44"/>
  <c r="E45" i="44"/>
  <c r="B11" i="44"/>
  <c r="B45" i="44"/>
  <c r="G45" i="44" s="1"/>
  <c r="I45" i="44" s="1"/>
  <c r="E11" i="45"/>
  <c r="D11" i="45"/>
  <c r="C11" i="45"/>
  <c r="B11" i="45"/>
  <c r="E601" i="49"/>
  <c r="D601" i="49"/>
  <c r="C601" i="49"/>
  <c r="B601" i="49"/>
  <c r="B5" i="49"/>
  <c r="C5" i="49" s="1"/>
  <c r="E5" i="49" s="1"/>
  <c r="B5" i="47"/>
  <c r="C5" i="47" s="1"/>
  <c r="E5" i="47" s="1"/>
  <c r="E76" i="26"/>
  <c r="C76" i="26"/>
  <c r="H6" i="26"/>
  <c r="H76" i="26" s="1"/>
  <c r="G6" i="26"/>
  <c r="G76" i="26" s="1"/>
  <c r="D76" i="26"/>
  <c r="B76" i="26"/>
  <c r="B5" i="26"/>
  <c r="C5" i="26" s="1"/>
  <c r="E5" i="26" s="1"/>
  <c r="H26" i="46"/>
  <c r="J26" i="46" s="1"/>
  <c r="G26" i="46"/>
  <c r="I26" i="46" s="1"/>
  <c r="H31" i="46"/>
  <c r="J31" i="46" s="1"/>
  <c r="G31" i="46"/>
  <c r="I31" i="46" s="1"/>
  <c r="B5" i="46"/>
  <c r="C5" i="46" s="1"/>
  <c r="E5" i="46" s="1"/>
  <c r="B6" i="45"/>
  <c r="D6" i="45" s="1"/>
  <c r="D38" i="45" s="1"/>
  <c r="B5" i="44"/>
  <c r="D5" i="44" s="1"/>
  <c r="B5" i="33"/>
  <c r="C5" i="33" s="1"/>
  <c r="E5" i="33" s="1"/>
  <c r="E34" i="45"/>
  <c r="C34" i="45"/>
  <c r="D34" i="45"/>
  <c r="B34" i="45"/>
  <c r="H14" i="45"/>
  <c r="J14" i="45" s="1"/>
  <c r="G14" i="45"/>
  <c r="I14" i="45" s="1"/>
  <c r="G7" i="45"/>
  <c r="I7" i="45" s="1"/>
  <c r="H7" i="45"/>
  <c r="J7" i="45" s="1"/>
  <c r="J11" i="44"/>
  <c r="J9" i="44"/>
  <c r="I9" i="44"/>
  <c r="H15" i="44"/>
  <c r="J15" i="44" s="1"/>
  <c r="G15" i="44"/>
  <c r="I15" i="44" s="1"/>
  <c r="G9" i="44"/>
  <c r="H9" i="44"/>
  <c r="H6" i="33"/>
  <c r="H76" i="33" s="1"/>
  <c r="G6" i="33"/>
  <c r="G76" i="33" s="1"/>
  <c r="E76" i="33"/>
  <c r="D76" i="33"/>
  <c r="C76" i="33"/>
  <c r="B76" i="33"/>
  <c r="D5" i="26"/>
  <c r="G601" i="49" l="1"/>
  <c r="I601" i="49" s="1"/>
  <c r="H601" i="49"/>
  <c r="J601" i="49" s="1"/>
  <c r="D5" i="49"/>
  <c r="D46" i="44"/>
  <c r="H11" i="44"/>
  <c r="H45" i="44"/>
  <c r="B46" i="44"/>
  <c r="E46" i="44"/>
  <c r="H46" i="44" s="1"/>
  <c r="J46" i="44" s="1"/>
  <c r="C46" i="44"/>
  <c r="C5" i="44"/>
  <c r="E5" i="44" s="1"/>
  <c r="H30" i="47"/>
  <c r="J30" i="47" s="1"/>
  <c r="G30" i="47"/>
  <c r="I30" i="47" s="1"/>
  <c r="H42" i="47"/>
  <c r="G42" i="47"/>
  <c r="I42" i="47" s="1"/>
  <c r="J42" i="47"/>
  <c r="D5" i="47"/>
  <c r="H33" i="46"/>
  <c r="J33" i="46" s="1"/>
  <c r="G33" i="46"/>
  <c r="I33" i="46" s="1"/>
  <c r="D5" i="46"/>
  <c r="D5" i="33"/>
  <c r="J6" i="26"/>
  <c r="I6" i="26"/>
  <c r="J76" i="26"/>
  <c r="I76" i="26"/>
  <c r="D46" i="45"/>
  <c r="D47" i="45"/>
  <c r="D48" i="45"/>
  <c r="D49" i="45"/>
  <c r="D50" i="45"/>
  <c r="D51" i="45"/>
  <c r="D52" i="45"/>
  <c r="D53" i="45"/>
  <c r="D54" i="45"/>
  <c r="D55" i="45"/>
  <c r="D56" i="45"/>
  <c r="D57" i="45"/>
  <c r="D58" i="45"/>
  <c r="D59" i="45"/>
  <c r="D60" i="45"/>
  <c r="D61" i="45"/>
  <c r="D62" i="45"/>
  <c r="D63" i="45"/>
  <c r="D64" i="45"/>
  <c r="D65" i="45"/>
  <c r="E46" i="45"/>
  <c r="E47" i="45"/>
  <c r="H47" i="45" s="1"/>
  <c r="E48" i="45"/>
  <c r="E49" i="45"/>
  <c r="H49" i="45" s="1"/>
  <c r="E50" i="45"/>
  <c r="E51" i="45"/>
  <c r="H51" i="45" s="1"/>
  <c r="E52" i="45"/>
  <c r="H52" i="45" s="1"/>
  <c r="E53" i="45"/>
  <c r="H53" i="45" s="1"/>
  <c r="E54" i="45"/>
  <c r="H54" i="45" s="1"/>
  <c r="E55" i="45"/>
  <c r="H55" i="45" s="1"/>
  <c r="E56" i="45"/>
  <c r="H56" i="45" s="1"/>
  <c r="E57" i="45"/>
  <c r="H57" i="45" s="1"/>
  <c r="E58" i="45"/>
  <c r="H58" i="45" s="1"/>
  <c r="E59" i="45"/>
  <c r="H59" i="45" s="1"/>
  <c r="E60" i="45"/>
  <c r="H60" i="45" s="1"/>
  <c r="E61" i="45"/>
  <c r="H61" i="45" s="1"/>
  <c r="E62" i="45"/>
  <c r="H62" i="45" s="1"/>
  <c r="E63" i="45"/>
  <c r="H63" i="45" s="1"/>
  <c r="E64" i="45"/>
  <c r="H64" i="45" s="1"/>
  <c r="E65" i="45"/>
  <c r="H65" i="45" s="1"/>
  <c r="B46" i="45"/>
  <c r="B47" i="45"/>
  <c r="B48" i="45"/>
  <c r="B49" i="45"/>
  <c r="B50" i="45"/>
  <c r="B51" i="45"/>
  <c r="B52" i="45"/>
  <c r="B53" i="45"/>
  <c r="B54" i="45"/>
  <c r="B55" i="45"/>
  <c r="B56" i="45"/>
  <c r="B57" i="45"/>
  <c r="B58" i="45"/>
  <c r="B59" i="45"/>
  <c r="B60" i="45"/>
  <c r="B61" i="45"/>
  <c r="B62" i="45"/>
  <c r="B63" i="45"/>
  <c r="B64" i="45"/>
  <c r="B65" i="45"/>
  <c r="C46" i="45"/>
  <c r="C47" i="45"/>
  <c r="C48" i="45"/>
  <c r="C49" i="45"/>
  <c r="C50" i="45"/>
  <c r="C51" i="45"/>
  <c r="C52" i="45"/>
  <c r="C53" i="45"/>
  <c r="C54" i="45"/>
  <c r="C55" i="45"/>
  <c r="C56" i="45"/>
  <c r="C57" i="45"/>
  <c r="C58" i="45"/>
  <c r="C59" i="45"/>
  <c r="C60" i="45"/>
  <c r="C61" i="45"/>
  <c r="C62" i="45"/>
  <c r="C63" i="45"/>
  <c r="C64" i="45"/>
  <c r="C65" i="45"/>
  <c r="B39" i="45"/>
  <c r="B40" i="45"/>
  <c r="B41" i="45"/>
  <c r="B42" i="45"/>
  <c r="D39" i="45"/>
  <c r="D40" i="45"/>
  <c r="D41" i="45"/>
  <c r="D42" i="45"/>
  <c r="C39" i="45"/>
  <c r="C40" i="45"/>
  <c r="C41" i="45"/>
  <c r="C42" i="45"/>
  <c r="E39" i="45"/>
  <c r="E40" i="45"/>
  <c r="H40" i="45" s="1"/>
  <c r="E41" i="45"/>
  <c r="H41" i="45" s="1"/>
  <c r="E42" i="45"/>
  <c r="G34" i="45"/>
  <c r="I34" i="45" s="1"/>
  <c r="H34" i="45"/>
  <c r="J34" i="45" s="1"/>
  <c r="H11" i="45"/>
  <c r="J11" i="45" s="1"/>
  <c r="G11" i="45"/>
  <c r="I11" i="45" s="1"/>
  <c r="J15" i="51"/>
  <c r="K15" i="51"/>
  <c r="J24" i="51"/>
  <c r="K24" i="51"/>
  <c r="D13" i="51"/>
  <c r="F13" i="51" s="1"/>
  <c r="G11" i="44"/>
  <c r="C6" i="45"/>
  <c r="J45" i="44"/>
  <c r="B38" i="45"/>
  <c r="I11" i="44"/>
  <c r="G46" i="44" l="1"/>
  <c r="I46" i="44"/>
  <c r="C43" i="45"/>
  <c r="G41" i="45"/>
  <c r="H42" i="45"/>
  <c r="G42" i="45"/>
  <c r="G40" i="45"/>
  <c r="G65" i="45"/>
  <c r="G63" i="45"/>
  <c r="G61" i="45"/>
  <c r="G59" i="45"/>
  <c r="G57" i="45"/>
  <c r="G55" i="45"/>
  <c r="G53" i="45"/>
  <c r="G51" i="45"/>
  <c r="G49" i="45"/>
  <c r="G47" i="45"/>
  <c r="E43" i="45"/>
  <c r="D43" i="45"/>
  <c r="H39" i="45"/>
  <c r="G39" i="45"/>
  <c r="B43" i="45"/>
  <c r="C66" i="45"/>
  <c r="G64" i="45"/>
  <c r="G62" i="45"/>
  <c r="G60" i="45"/>
  <c r="G58" i="45"/>
  <c r="G56" i="45"/>
  <c r="G54" i="45"/>
  <c r="G52" i="45"/>
  <c r="G50" i="45"/>
  <c r="G48" i="45"/>
  <c r="G46" i="45"/>
  <c r="B66" i="45"/>
  <c r="E66" i="45"/>
  <c r="H50" i="45"/>
  <c r="H48" i="45"/>
  <c r="D66" i="45"/>
  <c r="H46" i="45"/>
  <c r="C38" i="45"/>
  <c r="E6" i="45"/>
  <c r="E38" i="45" s="1"/>
  <c r="G43" i="45" l="1"/>
  <c r="H66" i="45"/>
  <c r="G66" i="45"/>
  <c r="H43" i="45"/>
</calcChain>
</file>

<file path=xl/sharedStrings.xml><?xml version="1.0" encoding="utf-8"?>
<sst xmlns="http://schemas.openxmlformats.org/spreadsheetml/2006/main" count="1968" uniqueCount="712">
  <si>
    <t>Total Market</t>
  </si>
  <si>
    <t>Month</t>
  </si>
  <si>
    <t>YTD</t>
  </si>
  <si>
    <t>Variance +/- Vol. &amp; %</t>
  </si>
  <si>
    <t>MTH</t>
  </si>
  <si>
    <t>Total</t>
  </si>
  <si>
    <t>Variance +/- ppts.</t>
  </si>
  <si>
    <t>Volumes</t>
  </si>
  <si>
    <t>Percentage Mix</t>
  </si>
  <si>
    <t>Yr to Yr change +/-</t>
  </si>
  <si>
    <t>VFACTS</t>
  </si>
  <si>
    <t>TOTAL MARKET SEGMENTATION</t>
  </si>
  <si>
    <t>Volume</t>
  </si>
  <si>
    <t>Share</t>
  </si>
  <si>
    <t>Year to Date</t>
  </si>
  <si>
    <t>Variance +/- %</t>
  </si>
  <si>
    <t>TOTAL</t>
  </si>
  <si>
    <t>NEW VEHICLE SALES BY SEGMENT AND MODEL</t>
  </si>
  <si>
    <t>NEW VEHICLE SALES BY MARQUE</t>
  </si>
  <si>
    <t>NEW VEHICLE SALES BY BUYER TYPE</t>
  </si>
  <si>
    <t>NEW VEHICLE SALES BY COUNTRY OF ORIGIN</t>
  </si>
  <si>
    <t>NEW VEHICLE SALES BY MARQUE &amp; MODEL</t>
  </si>
  <si>
    <t>NEW VEHICLE SALES SHARE BY MARQUE</t>
  </si>
  <si>
    <t>NEW VEHICLE SALES</t>
  </si>
  <si>
    <t>FEDERAL CHAMBER OF AUTOMOTIVE INDUSTRIES</t>
  </si>
  <si>
    <t>Locally Manufactured</t>
  </si>
  <si>
    <t>Total Locally Manufactured</t>
  </si>
  <si>
    <t>Imported</t>
  </si>
  <si>
    <t>Total Imported</t>
  </si>
  <si>
    <t>Sub Total</t>
  </si>
  <si>
    <t>NEW VEHICLE SALES BY FUEL TYPE</t>
  </si>
  <si>
    <t>Alfa Romeo</t>
  </si>
  <si>
    <t>Alpine</t>
  </si>
  <si>
    <t>Aston Martin</t>
  </si>
  <si>
    <t>Audi</t>
  </si>
  <si>
    <t>Bentley</t>
  </si>
  <si>
    <t>BMW</t>
  </si>
  <si>
    <t>Chevrolet</t>
  </si>
  <si>
    <t>Chrysler</t>
  </si>
  <si>
    <t>Citroen</t>
  </si>
  <si>
    <t>CUPRA</t>
  </si>
  <si>
    <t>Daf</t>
  </si>
  <si>
    <t>Dennis Eagle</t>
  </si>
  <si>
    <t>Ferrari</t>
  </si>
  <si>
    <t>Fiat</t>
  </si>
  <si>
    <t>Fiat Professional</t>
  </si>
  <si>
    <t>Ford</t>
  </si>
  <si>
    <t>Freightliner</t>
  </si>
  <si>
    <t>Fuso</t>
  </si>
  <si>
    <t>Genesis</t>
  </si>
  <si>
    <t>GWM</t>
  </si>
  <si>
    <t>Hino</t>
  </si>
  <si>
    <t>Honda</t>
  </si>
  <si>
    <t>Hyundai</t>
  </si>
  <si>
    <t>Hyundai Commercial Vehicles</t>
  </si>
  <si>
    <t>International</t>
  </si>
  <si>
    <t>Isuzu</t>
  </si>
  <si>
    <t>Isuzu Ute</t>
  </si>
  <si>
    <t>Iveco Bus</t>
  </si>
  <si>
    <t>Iveco Trucks</t>
  </si>
  <si>
    <t>Jaguar</t>
  </si>
  <si>
    <t>Jeep</t>
  </si>
  <si>
    <t>Kenworth</t>
  </si>
  <si>
    <t>Kia</t>
  </si>
  <si>
    <t>Lamborghini</t>
  </si>
  <si>
    <t>Land Rover</t>
  </si>
  <si>
    <t>LDV</t>
  </si>
  <si>
    <t>Lexus</t>
  </si>
  <si>
    <t>Lotus</t>
  </si>
  <si>
    <t>Mack</t>
  </si>
  <si>
    <t>Man</t>
  </si>
  <si>
    <t>Maserati</t>
  </si>
  <si>
    <t>Mazda</t>
  </si>
  <si>
    <t>McLaren</t>
  </si>
  <si>
    <t>Mercedes-Benz Cars</t>
  </si>
  <si>
    <t>Mercedes-Benz Trucks</t>
  </si>
  <si>
    <t>Mercedes-Benz Vans</t>
  </si>
  <si>
    <t>MG</t>
  </si>
  <si>
    <t>MINI</t>
  </si>
  <si>
    <t>Mitsubishi</t>
  </si>
  <si>
    <t>Nissan</t>
  </si>
  <si>
    <t>Peugeot</t>
  </si>
  <si>
    <t>Polestar</t>
  </si>
  <si>
    <t>Porsche</t>
  </si>
  <si>
    <t>RAM</t>
  </si>
  <si>
    <t>Renault</t>
  </si>
  <si>
    <t>Rolls-Royce</t>
  </si>
  <si>
    <t>Scania</t>
  </si>
  <si>
    <t>SEA Electric</t>
  </si>
  <si>
    <t>Skoda</t>
  </si>
  <si>
    <t>SsangYong</t>
  </si>
  <si>
    <t>Subaru</t>
  </si>
  <si>
    <t>Suzuki</t>
  </si>
  <si>
    <t>Tesla</t>
  </si>
  <si>
    <t>Toyota</t>
  </si>
  <si>
    <t>UD Trucks</t>
  </si>
  <si>
    <t>Volkswagen</t>
  </si>
  <si>
    <t>Volvo Car</t>
  </si>
  <si>
    <t>Volvo Commercial</t>
  </si>
  <si>
    <t>Western Star</t>
  </si>
  <si>
    <t>VFACTS NSW REPORT</t>
  </si>
  <si>
    <t>SEPTEMBER 2022</t>
  </si>
  <si>
    <t>AUSTRALIAN CAPITAL TERRITORY</t>
  </si>
  <si>
    <t>NEW SOUTH WALES</t>
  </si>
  <si>
    <t>NORTHERN TERRITORY</t>
  </si>
  <si>
    <t>QUEENSLAND</t>
  </si>
  <si>
    <t>SOUTH AUSTRALIA</t>
  </si>
  <si>
    <t>TASMANIA</t>
  </si>
  <si>
    <t>VICTORIA</t>
  </si>
  <si>
    <t>WESTERN AUSTRALIA</t>
  </si>
  <si>
    <t>NSW</t>
  </si>
  <si>
    <t>Passenger</t>
  </si>
  <si>
    <t>Micro</t>
  </si>
  <si>
    <t>Light</t>
  </si>
  <si>
    <t>Small</t>
  </si>
  <si>
    <t>Medium</t>
  </si>
  <si>
    <t>Large</t>
  </si>
  <si>
    <t>Upper Large</t>
  </si>
  <si>
    <t>People Movers</t>
  </si>
  <si>
    <t>Sports</t>
  </si>
  <si>
    <t>SUV</t>
  </si>
  <si>
    <t>SUV Light</t>
  </si>
  <si>
    <t>SUV Small</t>
  </si>
  <si>
    <t>SUV Medium</t>
  </si>
  <si>
    <t>SUV Large</t>
  </si>
  <si>
    <t>SUV Upper Large</t>
  </si>
  <si>
    <t>Light Commercial</t>
  </si>
  <si>
    <t>Heavy Commercial</t>
  </si>
  <si>
    <t>Light Buses &lt; 20 Seats</t>
  </si>
  <si>
    <t>Light Buses =&gt; 20 Seats</t>
  </si>
  <si>
    <t>Vans/CC &lt;= 2.5t</t>
  </si>
  <si>
    <t>Vans/CC 2.5-3.5t</t>
  </si>
  <si>
    <t>PU/CC 4X2</t>
  </si>
  <si>
    <t>PU/CC 4X4</t>
  </si>
  <si>
    <t>LD 3501-8000 kgs GVM</t>
  </si>
  <si>
    <t>MD =&gt; 8001 GVM &amp; GCM &lt; 39001</t>
  </si>
  <si>
    <t>HD =&gt; 8001 GVM &amp; GCM &gt; 39000</t>
  </si>
  <si>
    <t>Light &lt; $25K</t>
  </si>
  <si>
    <t>Light &gt; $25K</t>
  </si>
  <si>
    <t>Small &lt; $40K</t>
  </si>
  <si>
    <t>Small &gt; $40K</t>
  </si>
  <si>
    <t>Medium &lt; $60K</t>
  </si>
  <si>
    <t>Medium &gt; $60K</t>
  </si>
  <si>
    <t>Large &lt; $70K</t>
  </si>
  <si>
    <t>Large &gt; $70K</t>
  </si>
  <si>
    <t>Upper Large &lt; $100K</t>
  </si>
  <si>
    <t>Upper Large &gt; $100K</t>
  </si>
  <si>
    <t>People Movers &lt; $60K</t>
  </si>
  <si>
    <t>People Movers &gt; $60K</t>
  </si>
  <si>
    <t>Sports &lt; $80K</t>
  </si>
  <si>
    <t>Sports &gt; $80K</t>
  </si>
  <si>
    <t>Sports &gt; $200K</t>
  </si>
  <si>
    <t>SUV Small &lt; $40K</t>
  </si>
  <si>
    <t>SUV Small &gt; $40K</t>
  </si>
  <si>
    <t>SUV Medium &lt; $60K</t>
  </si>
  <si>
    <t>SUV Medium &gt; $60K</t>
  </si>
  <si>
    <t>SUV Large &lt; $70K</t>
  </si>
  <si>
    <t>SUV Large &gt; $70K</t>
  </si>
  <si>
    <t>SUV Upper Large &lt; $100K</t>
  </si>
  <si>
    <t>SUV Upper Large &gt; $100K</t>
  </si>
  <si>
    <t>Private</t>
  </si>
  <si>
    <t>Business</t>
  </si>
  <si>
    <t>Gov't</t>
  </si>
  <si>
    <t>Rental</t>
  </si>
  <si>
    <t>Diesel</t>
  </si>
  <si>
    <t>Electric</t>
  </si>
  <si>
    <t>Hybrid</t>
  </si>
  <si>
    <t>Hydrogen</t>
  </si>
  <si>
    <t>Petrol</t>
  </si>
  <si>
    <t>PHEV</t>
  </si>
  <si>
    <t>Passenger, SUV, Light Commercial</t>
  </si>
  <si>
    <t>USA</t>
  </si>
  <si>
    <t>Wales</t>
  </si>
  <si>
    <t>Turkey</t>
  </si>
  <si>
    <t>Thailand</t>
  </si>
  <si>
    <t>Sweden</t>
  </si>
  <si>
    <t>Spain</t>
  </si>
  <si>
    <t>South Africa</t>
  </si>
  <si>
    <t xml:space="preserve">Slovak Republic </t>
  </si>
  <si>
    <t>Romania</t>
  </si>
  <si>
    <t>Portugal</t>
  </si>
  <si>
    <t>Poland</t>
  </si>
  <si>
    <t>Other</t>
  </si>
  <si>
    <t>Mexico</t>
  </si>
  <si>
    <t>Korea</t>
  </si>
  <si>
    <t>Japan</t>
  </si>
  <si>
    <t>Italy</t>
  </si>
  <si>
    <t>Indonesia</t>
  </si>
  <si>
    <t>India</t>
  </si>
  <si>
    <t>Hungary</t>
  </si>
  <si>
    <t>Germany</t>
  </si>
  <si>
    <t>France</t>
  </si>
  <si>
    <t>Finland</t>
  </si>
  <si>
    <t>England</t>
  </si>
  <si>
    <t>Czech Republic</t>
  </si>
  <si>
    <t>China</t>
  </si>
  <si>
    <t>Canada</t>
  </si>
  <si>
    <t>Belgium</t>
  </si>
  <si>
    <t>Austria</t>
  </si>
  <si>
    <t>Argentina</t>
  </si>
  <si>
    <t>Fiat 500/Abarth</t>
  </si>
  <si>
    <t>Kia Picanto</t>
  </si>
  <si>
    <t>Mitsubishi Mirage</t>
  </si>
  <si>
    <t>Ford Fiesta</t>
  </si>
  <si>
    <t>Honda City</t>
  </si>
  <si>
    <t>Honda Jazz</t>
  </si>
  <si>
    <t>Hyundai i20</t>
  </si>
  <si>
    <t>Kia Rio</t>
  </si>
  <si>
    <t>Mazda2</t>
  </si>
  <si>
    <t>MG MG3</t>
  </si>
  <si>
    <t>Skoda Fabia</t>
  </si>
  <si>
    <t>Suzuki Baleno</t>
  </si>
  <si>
    <t>Suzuki Swift</t>
  </si>
  <si>
    <t>Toyota Yaris</t>
  </si>
  <si>
    <t>Volkswagen Polo</t>
  </si>
  <si>
    <t>Audi A1</t>
  </si>
  <si>
    <t>Citroen C3</t>
  </si>
  <si>
    <t>MINI Hatch</t>
  </si>
  <si>
    <t>Alfa Romeo Giulietta</t>
  </si>
  <si>
    <t>Ford Focus</t>
  </si>
  <si>
    <t>Honda Civic</t>
  </si>
  <si>
    <t>Hyundai Elantra</t>
  </si>
  <si>
    <t>Hyundai i30</t>
  </si>
  <si>
    <t>Hyundai Ioniq</t>
  </si>
  <si>
    <t>Kia Cerato</t>
  </si>
  <si>
    <t>Mazda3</t>
  </si>
  <si>
    <t>Peugeot 308</t>
  </si>
  <si>
    <t>Renault Megane</t>
  </si>
  <si>
    <t>Skoda Scala</t>
  </si>
  <si>
    <t>Subaru Impreza</t>
  </si>
  <si>
    <t>Subaru WRX</t>
  </si>
  <si>
    <t>Toyota Corolla</t>
  </si>
  <si>
    <t>Toyota Prius</t>
  </si>
  <si>
    <t>Toyota Prius V</t>
  </si>
  <si>
    <t>Volkswagen Golf</t>
  </si>
  <si>
    <t>Audi A3</t>
  </si>
  <si>
    <t>BMW 1 Series</t>
  </si>
  <si>
    <t>BMW 2 Series Gran Coupe</t>
  </si>
  <si>
    <t>BMW i3</t>
  </si>
  <si>
    <t>CUPRA Leon</t>
  </si>
  <si>
    <t>Lexus CT200H</t>
  </si>
  <si>
    <t>Mercedes-Benz A-Class</t>
  </si>
  <si>
    <t>Mercedes-Benz B-Class</t>
  </si>
  <si>
    <t>MINI Clubman</t>
  </si>
  <si>
    <t>Nissan Leaf</t>
  </si>
  <si>
    <t>Ford Mondeo</t>
  </si>
  <si>
    <t>Honda Accord</t>
  </si>
  <si>
    <t>Hyundai Sonata</t>
  </si>
  <si>
    <t>Mazda6</t>
  </si>
  <si>
    <t>Peugeot 508</t>
  </si>
  <si>
    <t>Skoda Octavia</t>
  </si>
  <si>
    <t>Subaru Levorg</t>
  </si>
  <si>
    <t>Subaru Liberty</t>
  </si>
  <si>
    <t>Toyota Camry</t>
  </si>
  <si>
    <t>Volkswagen Passat</t>
  </si>
  <si>
    <t>Alfa Romeo Giulia</t>
  </si>
  <si>
    <t>Audi A4</t>
  </si>
  <si>
    <t>Audi A5 Sportback</t>
  </si>
  <si>
    <t>BMW 3 Series</t>
  </si>
  <si>
    <t>BMW 4 Series Gran Coupe</t>
  </si>
  <si>
    <t>BMW i4</t>
  </si>
  <si>
    <t>Genesis G70</t>
  </si>
  <si>
    <t>Jaguar XE</t>
  </si>
  <si>
    <t>Lexus ES</t>
  </si>
  <si>
    <t>Lexus IS</t>
  </si>
  <si>
    <t>Mercedes-Benz C-Class</t>
  </si>
  <si>
    <t>Mercedes-Benz CLA-Class</t>
  </si>
  <si>
    <t>Polestar 2</t>
  </si>
  <si>
    <t>Tesla Model 3</t>
  </si>
  <si>
    <t>Volkswagen Arteon</t>
  </si>
  <si>
    <t>Volvo S60</t>
  </si>
  <si>
    <t>Volvo V60</t>
  </si>
  <si>
    <t>Volvo V60 Cross Country</t>
  </si>
  <si>
    <t>Kia Stinger</t>
  </si>
  <si>
    <t>Skoda Superb</t>
  </si>
  <si>
    <t>Audi A6</t>
  </si>
  <si>
    <t>Audi A7</t>
  </si>
  <si>
    <t>BMW 5 Series</t>
  </si>
  <si>
    <t>Genesis G80</t>
  </si>
  <si>
    <t>Jaguar XF</t>
  </si>
  <si>
    <t>Maserati Ghibli</t>
  </si>
  <si>
    <t>Mercedes-Benz CLS-Class</t>
  </si>
  <si>
    <t>Mercedes-Benz E-Class</t>
  </si>
  <si>
    <t>Porsche Taycan</t>
  </si>
  <si>
    <t>Toyota Mirai</t>
  </si>
  <si>
    <t>Chrysler 300</t>
  </si>
  <si>
    <t>Audi A8</t>
  </si>
  <si>
    <t>Bentley Sedan</t>
  </si>
  <si>
    <t>BMW 6 Series GT</t>
  </si>
  <si>
    <t>BMW 7 Series</t>
  </si>
  <si>
    <t>BMW 8 Series Gran Coupe</t>
  </si>
  <si>
    <t>Jaguar XJ Series</t>
  </si>
  <si>
    <t>Lexus LS</t>
  </si>
  <si>
    <t>Maserati Quattroporte</t>
  </si>
  <si>
    <t>Mercedes-AMG GT 4D</t>
  </si>
  <si>
    <t>Mercedes-Benz EQS</t>
  </si>
  <si>
    <t>Mercedes-Benz S-Class</t>
  </si>
  <si>
    <t>Porsche Panamera</t>
  </si>
  <si>
    <t>Rolls-Royce Sedan</t>
  </si>
  <si>
    <t>Honda Odyssey</t>
  </si>
  <si>
    <t>Hyundai iMAX</t>
  </si>
  <si>
    <t>Hyundai Staria</t>
  </si>
  <si>
    <t>Kia Carnival</t>
  </si>
  <si>
    <t>LDV G10 Wagon</t>
  </si>
  <si>
    <t>Toyota Tarago</t>
  </si>
  <si>
    <t>Volkswagen Caddy</t>
  </si>
  <si>
    <t>Volkswagen Caravelle</t>
  </si>
  <si>
    <t>Volkswagen Multivan</t>
  </si>
  <si>
    <t>Mercedes-Benz Marco Polo</t>
  </si>
  <si>
    <t>Mercedes-Benz Valente</t>
  </si>
  <si>
    <t>Mercedes-Benz V-Class</t>
  </si>
  <si>
    <t>Mercedes-Benz Vito/eVito Tour</t>
  </si>
  <si>
    <t>Toyota Granvia</t>
  </si>
  <si>
    <t>Volkswagen California</t>
  </si>
  <si>
    <t>Audi A3 Convertible</t>
  </si>
  <si>
    <t>BMW 2 Series Coupe/Conv</t>
  </si>
  <si>
    <t>Ford Mustang</t>
  </si>
  <si>
    <t>Hyundai Veloster</t>
  </si>
  <si>
    <t>Mazda MX5</t>
  </si>
  <si>
    <t>MINI Cabrio</t>
  </si>
  <si>
    <t>Nissan 370Z</t>
  </si>
  <si>
    <t>Nissan Z</t>
  </si>
  <si>
    <t>Subaru BRZ</t>
  </si>
  <si>
    <t>Toyota GR86 / 86</t>
  </si>
  <si>
    <t>Alfa Romeo 4C</t>
  </si>
  <si>
    <t>Alpine A110</t>
  </si>
  <si>
    <t>Audi A5</t>
  </si>
  <si>
    <t>Audi TT</t>
  </si>
  <si>
    <t>BMW 4 Series Coupe/Conv</t>
  </si>
  <si>
    <t>BMW Z4</t>
  </si>
  <si>
    <t>Chevrolet Corvette Stingray</t>
  </si>
  <si>
    <t>Jaguar F-Type</t>
  </si>
  <si>
    <t>Lexus LC</t>
  </si>
  <si>
    <t>Lexus RC</t>
  </si>
  <si>
    <t>Lotus Elise</t>
  </si>
  <si>
    <t>Lotus Evora</t>
  </si>
  <si>
    <t>Lotus Exige</t>
  </si>
  <si>
    <t>Mercedes-Benz C-Class Cpe/Conv</t>
  </si>
  <si>
    <t>Mercedes-Benz E-Class Cpe/Conv</t>
  </si>
  <si>
    <t>Porsche Boxster</t>
  </si>
  <si>
    <t>Porsche Cayman</t>
  </si>
  <si>
    <t>Toyota Supra</t>
  </si>
  <si>
    <t>Aston Martin Coupe/Conv</t>
  </si>
  <si>
    <t>Audi R8</t>
  </si>
  <si>
    <t>Bentley Coupe/Conv</t>
  </si>
  <si>
    <t>BMW 8 Series</t>
  </si>
  <si>
    <t>Ferrari Coupe/Conv</t>
  </si>
  <si>
    <t>Lamborghini Coupe/Conv</t>
  </si>
  <si>
    <t>Maserati Coupe/Conv</t>
  </si>
  <si>
    <t>McLaren Coupe/Conv</t>
  </si>
  <si>
    <t>Mercedes-AMG GT Cpe/Conv</t>
  </si>
  <si>
    <t>Nissan GT-R</t>
  </si>
  <si>
    <t>Porsche 911</t>
  </si>
  <si>
    <t>Rolls-Royce Coupe/Conv</t>
  </si>
  <si>
    <t>Citroen C3 Aircross</t>
  </si>
  <si>
    <t>Ford Puma</t>
  </si>
  <si>
    <t>Hyundai Venue</t>
  </si>
  <si>
    <t>Kia Stonic</t>
  </si>
  <si>
    <t>Mazda CX-3</t>
  </si>
  <si>
    <t>Nissan Juke</t>
  </si>
  <si>
    <t>Renault Captur</t>
  </si>
  <si>
    <t>Suzuki Ignis</t>
  </si>
  <si>
    <t>Suzuki Jimny</t>
  </si>
  <si>
    <t>Toyota Yaris Cross</t>
  </si>
  <si>
    <t>Volkswagen T-Cross</t>
  </si>
  <si>
    <t>Citroen C4</t>
  </si>
  <si>
    <t>GWM Haval H2</t>
  </si>
  <si>
    <t>GWM Haval Jolion</t>
  </si>
  <si>
    <t>Honda HR-V</t>
  </si>
  <si>
    <t>Hyundai Kona</t>
  </si>
  <si>
    <t>Jeep Compass</t>
  </si>
  <si>
    <t>Kia Niro</t>
  </si>
  <si>
    <t>Kia Seltos</t>
  </si>
  <si>
    <t>Mazda CX-30</t>
  </si>
  <si>
    <t>Mazda MX-30</t>
  </si>
  <si>
    <t>MG ZS</t>
  </si>
  <si>
    <t>Mitsubishi ASX</t>
  </si>
  <si>
    <t>Mitsubishi Eclipse Cross</t>
  </si>
  <si>
    <t>Nissan Qashqai</t>
  </si>
  <si>
    <t>Peugeot 2008</t>
  </si>
  <si>
    <t>Renault Arkana</t>
  </si>
  <si>
    <t>Skoda Kamiq</t>
  </si>
  <si>
    <t>Subaru XV</t>
  </si>
  <si>
    <t>Suzuki S-Cross</t>
  </si>
  <si>
    <t>Suzuki Vitara</t>
  </si>
  <si>
    <t>Toyota C-HR</t>
  </si>
  <si>
    <t>Volkswagen T-Roc</t>
  </si>
  <si>
    <t>Audi Q2</t>
  </si>
  <si>
    <t>Audi Q3</t>
  </si>
  <si>
    <t>BMW X1</t>
  </si>
  <si>
    <t>BMW X2</t>
  </si>
  <si>
    <t>Jaguar E-Pace</t>
  </si>
  <si>
    <t>Lexus UX</t>
  </si>
  <si>
    <t>Mercedes-Benz EQA</t>
  </si>
  <si>
    <t>Mercedes-Benz GLA-Class</t>
  </si>
  <si>
    <t>MINI Countryman</t>
  </si>
  <si>
    <t>Volvo C40</t>
  </si>
  <si>
    <t>Volvo XC40</t>
  </si>
  <si>
    <t>Citroen C5 Aircross</t>
  </si>
  <si>
    <t>CUPRA Formentor</t>
  </si>
  <si>
    <t>Ford Escape</t>
  </si>
  <si>
    <t>GWM Haval H6</t>
  </si>
  <si>
    <t>Honda CR-V</t>
  </si>
  <si>
    <t>Hyundai Tucson</t>
  </si>
  <si>
    <t>Jeep Cherokee</t>
  </si>
  <si>
    <t>Kia Sportage</t>
  </si>
  <si>
    <t>Mazda CX-5</t>
  </si>
  <si>
    <t>MG HS</t>
  </si>
  <si>
    <t>Mitsubishi Outlander</t>
  </si>
  <si>
    <t>Nissan X-Trail</t>
  </si>
  <si>
    <t>Peugeot 3008</t>
  </si>
  <si>
    <t>Peugeot 5008</t>
  </si>
  <si>
    <t>Renault Koleos</t>
  </si>
  <si>
    <t>Skoda Karoq</t>
  </si>
  <si>
    <t>SsangYong Korando</t>
  </si>
  <si>
    <t>Subaru Forester</t>
  </si>
  <si>
    <t>Toyota RAV4</t>
  </si>
  <si>
    <t>Volkswagen Golf Alltrack</t>
  </si>
  <si>
    <t>Volkswagen Tiguan</t>
  </si>
  <si>
    <t>Alfa Romeo Stelvio</t>
  </si>
  <si>
    <t>Audi Q5</t>
  </si>
  <si>
    <t>BMW X3</t>
  </si>
  <si>
    <t>BMW X4</t>
  </si>
  <si>
    <t>CUPRA Ateca</t>
  </si>
  <si>
    <t>Genesis GV60</t>
  </si>
  <si>
    <t>Genesis GV70</t>
  </si>
  <si>
    <t>Hyundai Ioniq 5</t>
  </si>
  <si>
    <t>Hyundai Nexo</t>
  </si>
  <si>
    <t>Land Rover Discovery Sport</t>
  </si>
  <si>
    <t>Land Rover Range Rover Evoque</t>
  </si>
  <si>
    <t>Lexus NX</t>
  </si>
  <si>
    <t>Mercedes-Benz EQB</t>
  </si>
  <si>
    <t>Mercedes-Benz EQC</t>
  </si>
  <si>
    <t>Mercedes-Benz GLB-Class</t>
  </si>
  <si>
    <t>Mercedes-Benz GLC-Class Coupe</t>
  </si>
  <si>
    <t>Mercedes-Benz GLC-Class Wagon</t>
  </si>
  <si>
    <t>Porsche Macan</t>
  </si>
  <si>
    <t>Tesla Model Y</t>
  </si>
  <si>
    <t>Volvo XC60</t>
  </si>
  <si>
    <t>Ford Endura</t>
  </si>
  <si>
    <t>Ford Everest</t>
  </si>
  <si>
    <t>GWM Haval H9</t>
  </si>
  <si>
    <t>Hyundai Palisade</t>
  </si>
  <si>
    <t>Hyundai Santa Fe</t>
  </si>
  <si>
    <t>Isuzu Ute MU-X</t>
  </si>
  <si>
    <t>Jeep Grand Cherokee</t>
  </si>
  <si>
    <t>Jeep Wrangler</t>
  </si>
  <si>
    <t>Kia Sorento</t>
  </si>
  <si>
    <t>LDV D90</t>
  </si>
  <si>
    <t>Mazda CX-8</t>
  </si>
  <si>
    <t>Mazda CX-9</t>
  </si>
  <si>
    <t>Mitsubishi Pajero</t>
  </si>
  <si>
    <t>Mitsubishi Pajero Sport</t>
  </si>
  <si>
    <t>Nissan Pathfinder</t>
  </si>
  <si>
    <t>Skoda Kodiaq</t>
  </si>
  <si>
    <t>Ssangyong Rexton</t>
  </si>
  <si>
    <t>Subaru Outback</t>
  </si>
  <si>
    <t>Toyota Fortuner</t>
  </si>
  <si>
    <t>Toyota Kluger</t>
  </si>
  <si>
    <t>Toyota Prado</t>
  </si>
  <si>
    <t>Volkswagen Passat Alltrack</t>
  </si>
  <si>
    <t>Volkswagen Tiguan Allspace</t>
  </si>
  <si>
    <t>Audi e-tron</t>
  </si>
  <si>
    <t>Audi Q7</t>
  </si>
  <si>
    <t>BMW iX</t>
  </si>
  <si>
    <t>BMW X5</t>
  </si>
  <si>
    <t>BMW X6</t>
  </si>
  <si>
    <t>Genesis GV80</t>
  </si>
  <si>
    <t>Jaguar F-Pace</t>
  </si>
  <si>
    <t>Jaguar I-Pace</t>
  </si>
  <si>
    <t>Kia EV6</t>
  </si>
  <si>
    <t>Land Rover Defender</t>
  </si>
  <si>
    <t>Land Rover Range Rover Sport</t>
  </si>
  <si>
    <t>Land Rover Range Rover Velar</t>
  </si>
  <si>
    <t>Lexus RX</t>
  </si>
  <si>
    <t>Maserati Levante</t>
  </si>
  <si>
    <t>Mercedes-Benz GLE-Class Coupe</t>
  </si>
  <si>
    <t>Mercedes-Benz GLE-Class Wagon</t>
  </si>
  <si>
    <t>Porsche Cayenne Coupe</t>
  </si>
  <si>
    <t>Porsche Cayenne Wagon</t>
  </si>
  <si>
    <t>Volkswagen Touareg</t>
  </si>
  <si>
    <t>Volvo XC90</t>
  </si>
  <si>
    <t>Nissan Patrol Wagon</t>
  </si>
  <si>
    <t>Toyota Landcruiser Wagon</t>
  </si>
  <si>
    <t>Aston Martin DBX</t>
  </si>
  <si>
    <t>Audi Q8</t>
  </si>
  <si>
    <t>Bentley Bentayga</t>
  </si>
  <si>
    <t>BMW X7</t>
  </si>
  <si>
    <t>Lamborghini Urus</t>
  </si>
  <si>
    <t>Land Rover Discovery</t>
  </si>
  <si>
    <t>Land Rover Range Rover</t>
  </si>
  <si>
    <t>Lexus LX</t>
  </si>
  <si>
    <t>Mercedes-Benz G-Class</t>
  </si>
  <si>
    <t>Mercedes-Benz GLS-Class</t>
  </si>
  <si>
    <t>Rolls-Royce Cullinan</t>
  </si>
  <si>
    <t>Ford Transit Bus</t>
  </si>
  <si>
    <t>Iveco Minibus &lt; 20 Seats</t>
  </si>
  <si>
    <t>LDV Deliver 9 Bus</t>
  </si>
  <si>
    <t>Mercedes-Benz Sprinter Bus</t>
  </si>
  <si>
    <t>Renault Master Bus</t>
  </si>
  <si>
    <t>Toyota Hiace Bus</t>
  </si>
  <si>
    <t>Volkswagen Crafter Bus</t>
  </si>
  <si>
    <t>Toyota Coaster</t>
  </si>
  <si>
    <t>Peugeot Partner</t>
  </si>
  <si>
    <t>Renault Kangoo</t>
  </si>
  <si>
    <t>Volkswagen Caddy Van</t>
  </si>
  <si>
    <t>Ford Transit Custom</t>
  </si>
  <si>
    <t>Hyundai iLOAD</t>
  </si>
  <si>
    <t>Hyundai Staria Load</t>
  </si>
  <si>
    <t>LDV G10/G10+</t>
  </si>
  <si>
    <t>LDV V80</t>
  </si>
  <si>
    <t>Mercedes-Benz Vito/eVito Van</t>
  </si>
  <si>
    <t>Mitsubishi Express</t>
  </si>
  <si>
    <t>Peugeot Expert</t>
  </si>
  <si>
    <t>Renault Trafic</t>
  </si>
  <si>
    <t>Toyota Hiace Van</t>
  </si>
  <si>
    <t>Volkswagen Transporter</t>
  </si>
  <si>
    <t>Ford Ranger 4X2</t>
  </si>
  <si>
    <t>GWM Steed 4X2</t>
  </si>
  <si>
    <t>GWM Ute 4X2</t>
  </si>
  <si>
    <t>Isuzu Ute D-Max 4X2</t>
  </si>
  <si>
    <t>Mazda BT-50 4X2</t>
  </si>
  <si>
    <t>Mitsubishi Triton 4X2</t>
  </si>
  <si>
    <t>Nissan Navara 4X2</t>
  </si>
  <si>
    <t>Toyota Hilux 4X2</t>
  </si>
  <si>
    <t>Chevrolet Silverado</t>
  </si>
  <si>
    <t>Chevrolet Silverado HD</t>
  </si>
  <si>
    <t>Ford Ranger 4X4</t>
  </si>
  <si>
    <t>GWM Steed 4X4</t>
  </si>
  <si>
    <t>GWM Ute 4X4</t>
  </si>
  <si>
    <t>Isuzu Ute D-Max 4X4</t>
  </si>
  <si>
    <t>Jeep Gladiator</t>
  </si>
  <si>
    <t>LDV T60/T60 MAX 4X4</t>
  </si>
  <si>
    <t>Mazda BT-50 4X4</t>
  </si>
  <si>
    <t>Mercedes-Benz X-Class 4X4</t>
  </si>
  <si>
    <t>Mitsubishi Triton 4X4</t>
  </si>
  <si>
    <t>Nissan Navara 4X4</t>
  </si>
  <si>
    <t>RAM 1500</t>
  </si>
  <si>
    <t>RAM 2500</t>
  </si>
  <si>
    <t>RAM 3500</t>
  </si>
  <si>
    <t>Ssangyong Musso/Musso XLV 4X4</t>
  </si>
  <si>
    <t>Toyota Hilux 4X4</t>
  </si>
  <si>
    <t>Toyota Landcruiser PU/CC</t>
  </si>
  <si>
    <t>Volkswagen Amarok 4X4</t>
  </si>
  <si>
    <t>Fiat Ducato</t>
  </si>
  <si>
    <t>Ford Transit Heavy</t>
  </si>
  <si>
    <t>Fuso Canter (LD)</t>
  </si>
  <si>
    <t>Hino (LD)</t>
  </si>
  <si>
    <t>Hyundai EX4</t>
  </si>
  <si>
    <t>Hyundai EX8</t>
  </si>
  <si>
    <t>Isuzu N-Series (LD)</t>
  </si>
  <si>
    <t>Iveco C/C (LD)</t>
  </si>
  <si>
    <t>Iveco Van (LD)</t>
  </si>
  <si>
    <t>LDV Deliver 9</t>
  </si>
  <si>
    <t>Mercedes-Benz Sprinter</t>
  </si>
  <si>
    <t>Peugeot Boxer</t>
  </si>
  <si>
    <t>Renault Master</t>
  </si>
  <si>
    <t>Volkswagen Crafter</t>
  </si>
  <si>
    <t>DAF (MD)</t>
  </si>
  <si>
    <t>Fuso Fighter (MD)</t>
  </si>
  <si>
    <t>Hino (MD)</t>
  </si>
  <si>
    <t>Hyundai EX10</t>
  </si>
  <si>
    <t>Hyundai EX9</t>
  </si>
  <si>
    <t>Hyundai Pavise</t>
  </si>
  <si>
    <t>Isuzu N-Series (MD)</t>
  </si>
  <si>
    <t>Iveco (MD)</t>
  </si>
  <si>
    <t>MAN (MD)</t>
  </si>
  <si>
    <t>Mercedes (MD)</t>
  </si>
  <si>
    <t>SEA Electric (MD)</t>
  </si>
  <si>
    <t>UD Trucks (MD)</t>
  </si>
  <si>
    <t>Volvo Truck (MD)</t>
  </si>
  <si>
    <t>DAF (HD)</t>
  </si>
  <si>
    <t>Dennis Eagle (HD)</t>
  </si>
  <si>
    <t>Freightliner (HD)</t>
  </si>
  <si>
    <t>Fuso F-Series (HD)</t>
  </si>
  <si>
    <t>Hino (HD)</t>
  </si>
  <si>
    <t>Isuzu (HD)</t>
  </si>
  <si>
    <t>Iveco (HD)</t>
  </si>
  <si>
    <t>Mack (HD)</t>
  </si>
  <si>
    <t>MAN (HD)</t>
  </si>
  <si>
    <t>Mercedes (HD)</t>
  </si>
  <si>
    <t>Scania (HD)</t>
  </si>
  <si>
    <t>UD Trucks (HD)</t>
  </si>
  <si>
    <t>Volvo Truck (HD)</t>
  </si>
  <si>
    <t>Western Star (HD)</t>
  </si>
  <si>
    <t>Total Passenger</t>
  </si>
  <si>
    <t>Total Passenger &lt; $</t>
  </si>
  <si>
    <t>Total Passenger &gt; $</t>
  </si>
  <si>
    <t>Total Sports</t>
  </si>
  <si>
    <t>Total Sports &gt; $200K</t>
  </si>
  <si>
    <t>Total Sports &gt; $80K</t>
  </si>
  <si>
    <t>Total Sports &lt; $80K</t>
  </si>
  <si>
    <t>Total People Movers</t>
  </si>
  <si>
    <t>Total People Movers &gt; $60K</t>
  </si>
  <si>
    <t>Total People Movers &lt; $60K</t>
  </si>
  <si>
    <t>Total Upper Large</t>
  </si>
  <si>
    <t>Total Upper Large &gt; $100K</t>
  </si>
  <si>
    <t>Total Upper Large &lt; $100K</t>
  </si>
  <si>
    <t>Total Large</t>
  </si>
  <si>
    <t>Total Large &gt; $70K</t>
  </si>
  <si>
    <t>Total Large &lt; $70K</t>
  </si>
  <si>
    <t>Total Medium</t>
  </si>
  <si>
    <t>Total Medium &gt; $60K</t>
  </si>
  <si>
    <t>Total Medium &lt; $60K</t>
  </si>
  <si>
    <t>Total Small</t>
  </si>
  <si>
    <t>Total Small &gt; $40K</t>
  </si>
  <si>
    <t>Total Small &lt; $40K</t>
  </si>
  <si>
    <t>Total Light</t>
  </si>
  <si>
    <t>Total Light &gt; $25K</t>
  </si>
  <si>
    <t>Total Light &lt; $25K</t>
  </si>
  <si>
    <t>Total Micro</t>
  </si>
  <si>
    <t>Total SUV</t>
  </si>
  <si>
    <t>Total SUV &lt; $</t>
  </si>
  <si>
    <t>Total SUV &gt; $</t>
  </si>
  <si>
    <t>Total SUV Upper Large</t>
  </si>
  <si>
    <t>Total SUV Upper Large &gt; $100K</t>
  </si>
  <si>
    <t>Total SUV Upper Large &lt; $100K</t>
  </si>
  <si>
    <t>Total SUV Large</t>
  </si>
  <si>
    <t>Total SUV Large &gt; $70K</t>
  </si>
  <si>
    <t>Total SUV Large &lt; $70K</t>
  </si>
  <si>
    <t>Total SUV Medium</t>
  </si>
  <si>
    <t>Total SUV Medium &gt; $60K</t>
  </si>
  <si>
    <t>Total SUV Medium &lt; $60K</t>
  </si>
  <si>
    <t>Total SUV Small</t>
  </si>
  <si>
    <t>Total SUV Small &gt; $40K</t>
  </si>
  <si>
    <t>Total SUV Small &lt; $40K</t>
  </si>
  <si>
    <t>Total SUV Light</t>
  </si>
  <si>
    <t>Total Light Commercial</t>
  </si>
  <si>
    <t>Total PU/CC 4X4</t>
  </si>
  <si>
    <t>Total PU/CC 4X2</t>
  </si>
  <si>
    <t>Total Vans/CC 2.5-3.5t</t>
  </si>
  <si>
    <t>Total Vans/CC &lt;= 2.5t</t>
  </si>
  <si>
    <t>Total Light Buses =&gt; 20 Seats</t>
  </si>
  <si>
    <t>Total Light Buses &lt; 20 Seats</t>
  </si>
  <si>
    <t>Total Heavy Commercial</t>
  </si>
  <si>
    <t>Total HD =&gt; 8001 GVM &amp; GCM &gt; 39000</t>
  </si>
  <si>
    <t>Total MD =&gt; 8001 GVM &amp; GCM &lt; 39001</t>
  </si>
  <si>
    <t>Total LD 3501-8000 kgs GVM</t>
  </si>
  <si>
    <t>NEW VEHICLE SALES BY MARQUE - PASSENGER</t>
  </si>
  <si>
    <t>NEW VEHICLE SALES BY MARQUE - SUV</t>
  </si>
  <si>
    <t>NEW VEHICLE SALES BY MARQUE - LIGHT COMMERCIAL</t>
  </si>
  <si>
    <t>NEW VEHICLE SALES BY MARQUE - HEAVY COMMERCIAL</t>
  </si>
  <si>
    <t>Alfa Romeo Total</t>
  </si>
  <si>
    <t>Alpine Total</t>
  </si>
  <si>
    <t>Aston Martin Total</t>
  </si>
  <si>
    <t>Audi Total</t>
  </si>
  <si>
    <t>Bentley Total</t>
  </si>
  <si>
    <t>BMW Total</t>
  </si>
  <si>
    <t>Chevrolet Total</t>
  </si>
  <si>
    <t>Chrysler Total</t>
  </si>
  <si>
    <t>Citroen Total</t>
  </si>
  <si>
    <t>CUPRA Total</t>
  </si>
  <si>
    <t>Daf Total</t>
  </si>
  <si>
    <t>Dennis Eagle Total</t>
  </si>
  <si>
    <t>Ferrari Total</t>
  </si>
  <si>
    <t>Fiat Total</t>
  </si>
  <si>
    <t>Fiat Professional Total</t>
  </si>
  <si>
    <t>Ford Total</t>
  </si>
  <si>
    <t>Freightliner Total</t>
  </si>
  <si>
    <t>Fuso Total</t>
  </si>
  <si>
    <t>Genesis Total</t>
  </si>
  <si>
    <t>GWM Total</t>
  </si>
  <si>
    <t>Hino Total</t>
  </si>
  <si>
    <t>Honda Total</t>
  </si>
  <si>
    <t>Hyundai Total</t>
  </si>
  <si>
    <t>Hyundai Commercial Vehicles Total</t>
  </si>
  <si>
    <t>International Total</t>
  </si>
  <si>
    <t>Isuzu Total</t>
  </si>
  <si>
    <t>Isuzu Ute Total</t>
  </si>
  <si>
    <t>Iveco Bus Total</t>
  </si>
  <si>
    <t>Iveco Trucks Total</t>
  </si>
  <si>
    <t>Jaguar Total</t>
  </si>
  <si>
    <t>Jeep Total</t>
  </si>
  <si>
    <t>Kenworth Total</t>
  </si>
  <si>
    <t>Kia Total</t>
  </si>
  <si>
    <t>Lamborghini Total</t>
  </si>
  <si>
    <t>Land Rover Total</t>
  </si>
  <si>
    <t>LDV Total</t>
  </si>
  <si>
    <t>Lexus Total</t>
  </si>
  <si>
    <t>Lotus Total</t>
  </si>
  <si>
    <t>Mack Total</t>
  </si>
  <si>
    <t>Man Total</t>
  </si>
  <si>
    <t>Maserati Total</t>
  </si>
  <si>
    <t>Mazda Total</t>
  </si>
  <si>
    <t>McLaren Total</t>
  </si>
  <si>
    <t>Mercedes-Benz Cars Total</t>
  </si>
  <si>
    <t>Mercedes-Benz Trucks Total</t>
  </si>
  <si>
    <t>Mercedes-Benz Vans Total</t>
  </si>
  <si>
    <t>MG Total</t>
  </si>
  <si>
    <t>MINI Total</t>
  </si>
  <si>
    <t>Mitsubishi Total</t>
  </si>
  <si>
    <t>Nissan Total</t>
  </si>
  <si>
    <t>Peugeot Total</t>
  </si>
  <si>
    <t>Polestar Total</t>
  </si>
  <si>
    <t>Porsche Total</t>
  </si>
  <si>
    <t>RAM Total</t>
  </si>
  <si>
    <t>Renault Total</t>
  </si>
  <si>
    <t>Rolls-Royce Total</t>
  </si>
  <si>
    <t>Scania Total</t>
  </si>
  <si>
    <t>SEA Electric Total</t>
  </si>
  <si>
    <t>Skoda Total</t>
  </si>
  <si>
    <t>SsangYong Total</t>
  </si>
  <si>
    <t>Subaru Total</t>
  </si>
  <si>
    <t>Suzuki Total</t>
  </si>
  <si>
    <t>Tesla Total</t>
  </si>
  <si>
    <t>Toyota Total</t>
  </si>
  <si>
    <t>UD Trucks Total</t>
  </si>
  <si>
    <t>Volkswagen Total</t>
  </si>
  <si>
    <t>Volvo Car Total</t>
  </si>
  <si>
    <t>Volvo Commercial Total</t>
  </si>
  <si>
    <t>Western Star Total</t>
  </si>
  <si>
    <t>Copyright © 2022 Federal Chamber of Automotive Industries (FCAI). No reproduction, distribution or transmission of the copyright materials contained in the VFACTS™ Reports in whole or in part is permitted without the prior permission of the FCAI.
The information contained in this report is preliminary and current as at the time of publication. In providing this report, the FCAI relies on data provided by third parties such as dealers and distributors. The FCAI does not make any warranty as to the accuracy, completeness and reliability of the information in the report or its suitability for any purpose, and the FCAI does not accept any liability arising in any way from any omissions or errors in the report.
The sales data is not necessarily limited to sales to a consumer and might include purchases by a distributor or dealer.
For information on Report content and segmentation criteria, please visit www.fcai.com.au
For subscription enquiries email: vfacts@fcai.com.au
This report is compiled with the assistance of R. L. Polk Australia Pty Ltd in conjunction with the FCAI.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</si>
</sst>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2" x14ac:knownFonts="1">
    <font>
      <sz val="10"/>
      <name val="Arial"/>
    </font>
    <font>
      <sz val="10"/>
      <name val="Arial"/>
      <family val="2"/>
    </font>
    <font>
      <sz val="10"/>
      <name val="Arial"/>
      <family val="2"/>
    </font>
    <font>
      <sz val="8"/>
      <name val="Arial"/>
      <family val="2"/>
    </font>
    <font>
      <b/>
      <sz val="10"/>
      <name val="Arial"/>
      <family val="2"/>
    </font>
    <font>
      <sz val="16"/>
      <name val="Arial"/>
      <family val="2"/>
    </font>
    <font>
      <sz val="10"/>
      <name val="Arial"/>
      <family val="2"/>
    </font>
    <font>
      <b/>
      <sz val="12"/>
      <name val="Arial"/>
      <family val="2"/>
    </font>
    <font>
      <b/>
      <sz val="22"/>
      <color indexed="9"/>
      <name val="Arial"/>
      <family val="2"/>
    </font>
    <font>
      <b/>
      <sz val="24"/>
      <name val="Arial"/>
      <family val="2"/>
    </font>
    <font>
      <i/>
      <sz val="24"/>
      <name val="Arial"/>
      <family val="2"/>
    </font>
    <font>
      <sz val="24"/>
      <name val="Arial"/>
      <family val="2"/>
    </font>
    <font>
      <b/>
      <sz val="28"/>
      <name val="Arial"/>
      <family val="2"/>
    </font>
    <font>
      <sz val="28"/>
      <name val="Arial"/>
      <family val="2"/>
    </font>
    <font>
      <i/>
      <sz val="28"/>
      <name val="Arial"/>
      <family val="2"/>
    </font>
    <font>
      <sz val="12"/>
      <name val="Arial"/>
      <family val="2"/>
    </font>
    <font>
      <b/>
      <sz val="12"/>
      <name val="Arial"/>
      <family val="2"/>
    </font>
    <font>
      <b/>
      <sz val="10"/>
      <name val="Arial"/>
      <family val="2"/>
    </font>
    <font>
      <sz val="10"/>
      <name val="Arial"/>
      <family val="2"/>
    </font>
    <font>
      <sz val="11"/>
      <name val="Arial"/>
      <family val="2"/>
    </font>
    <font>
      <b/>
      <sz val="14"/>
      <name val="Arial"/>
      <family val="2"/>
    </font>
    <font>
      <sz val="11"/>
      <name val="Arial"/>
      <family val="2"/>
    </font>
  </fonts>
  <fills count="4">
    <fill>
      <patternFill patternType="none"/>
    </fill>
    <fill>
      <patternFill patternType="gray125"/>
    </fill>
    <fill>
      <patternFill patternType="solid">
        <fgColor indexed="22"/>
        <bgColor indexed="64"/>
      </patternFill>
    </fill>
    <fill>
      <patternFill patternType="solid">
        <fgColor indexed="8"/>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hair">
        <color indexed="64"/>
      </left>
      <right/>
      <top/>
      <bottom/>
      <diagonal/>
    </border>
  </borders>
  <cellStyleXfs count="2">
    <xf numFmtId="0" fontId="0" fillId="0" borderId="0"/>
    <xf numFmtId="9" fontId="2" fillId="0" borderId="0" applyFont="0" applyFill="0" applyBorder="0" applyAlignment="0" applyProtection="0"/>
  </cellStyleXfs>
  <cellXfs count="205">
    <xf numFmtId="0" fontId="0" fillId="0" borderId="0" xfId="0"/>
    <xf numFmtId="0" fontId="0" fillId="0" borderId="1" xfId="0" applyBorder="1"/>
    <xf numFmtId="0" fontId="0" fillId="0" borderId="2" xfId="0" applyBorder="1"/>
    <xf numFmtId="0" fontId="0" fillId="0" borderId="3" xfId="0" applyBorder="1"/>
    <xf numFmtId="0" fontId="5" fillId="0" borderId="0" xfId="0" applyFont="1" applyAlignment="1">
      <alignment vertical="top" wrapText="1"/>
    </xf>
    <xf numFmtId="0" fontId="0" fillId="0" borderId="5" xfId="0" applyBorder="1"/>
    <xf numFmtId="0" fontId="0" fillId="0" borderId="6" xfId="0" applyBorder="1"/>
    <xf numFmtId="0" fontId="6" fillId="0" borderId="1" xfId="0" applyFont="1" applyBorder="1"/>
    <xf numFmtId="164" fontId="0" fillId="0" borderId="5" xfId="1" applyNumberFormat="1" applyFont="1" applyBorder="1" applyAlignment="1">
      <alignment horizontal="right"/>
    </xf>
    <xf numFmtId="164" fontId="0" fillId="0" borderId="6" xfId="1" applyNumberFormat="1" applyFont="1" applyBorder="1" applyAlignment="1">
      <alignment horizontal="right"/>
    </xf>
    <xf numFmtId="2" fontId="0" fillId="0" borderId="5" xfId="1" applyNumberFormat="1" applyFont="1" applyBorder="1" applyAlignment="1">
      <alignment horizontal="right"/>
    </xf>
    <xf numFmtId="2" fontId="0" fillId="0" borderId="6" xfId="1" applyNumberFormat="1" applyFont="1" applyBorder="1" applyAlignment="1">
      <alignment horizontal="right"/>
    </xf>
    <xf numFmtId="2" fontId="0" fillId="0" borderId="1" xfId="1" applyNumberFormat="1" applyFont="1" applyBorder="1" applyAlignment="1">
      <alignment horizontal="right"/>
    </xf>
    <xf numFmtId="2" fontId="0" fillId="0" borderId="5" xfId="1" applyNumberFormat="1" applyFont="1" applyBorder="1"/>
    <xf numFmtId="2" fontId="0" fillId="0" borderId="6" xfId="1" applyNumberFormat="1" applyFont="1" applyBorder="1"/>
    <xf numFmtId="2" fontId="0" fillId="0" borderId="1" xfId="1" applyNumberFormat="1" applyFont="1" applyBorder="1"/>
    <xf numFmtId="165" fontId="0" fillId="0" borderId="5" xfId="1" applyNumberFormat="1" applyFont="1" applyBorder="1" applyAlignment="1">
      <alignment horizontal="right"/>
    </xf>
    <xf numFmtId="165" fontId="0" fillId="0" borderId="6" xfId="1" applyNumberFormat="1" applyFont="1" applyBorder="1" applyAlignment="1">
      <alignment horizontal="right"/>
    </xf>
    <xf numFmtId="165" fontId="0" fillId="0" borderId="5" xfId="1" applyNumberFormat="1" applyFont="1" applyBorder="1"/>
    <xf numFmtId="165" fontId="0" fillId="0" borderId="6" xfId="1" applyNumberFormat="1" applyFont="1" applyBorder="1"/>
    <xf numFmtId="164" fontId="1" fillId="0" borderId="5" xfId="1" applyNumberFormat="1" applyFont="1" applyBorder="1" applyAlignment="1">
      <alignment horizontal="right"/>
    </xf>
    <xf numFmtId="164" fontId="1" fillId="0" borderId="6" xfId="1" applyNumberFormat="1" applyFont="1" applyBorder="1" applyAlignment="1">
      <alignment horizontal="right"/>
    </xf>
    <xf numFmtId="0" fontId="4" fillId="0" borderId="1" xfId="0" applyFont="1" applyBorder="1"/>
    <xf numFmtId="0" fontId="0" fillId="0" borderId="5" xfId="0" applyBorder="1" applyAlignment="1">
      <alignment horizontal="center"/>
    </xf>
    <xf numFmtId="0" fontId="0" fillId="0" borderId="6" xfId="0" applyBorder="1" applyAlignment="1">
      <alignment horizontal="center"/>
    </xf>
    <xf numFmtId="0" fontId="5" fillId="0" borderId="0" xfId="0" applyFont="1" applyAlignment="1">
      <alignment horizontal="center" wrapText="1"/>
    </xf>
    <xf numFmtId="0" fontId="5" fillId="0" borderId="0" xfId="0" applyFont="1" applyAlignment="1">
      <alignment horizontal="center"/>
    </xf>
    <xf numFmtId="0" fontId="4" fillId="0" borderId="7" xfId="0" applyFont="1" applyBorder="1"/>
    <xf numFmtId="165" fontId="1" fillId="0" borderId="5" xfId="1" applyNumberFormat="1" applyFont="1" applyBorder="1" applyAlignment="1">
      <alignment horizontal="right"/>
    </xf>
    <xf numFmtId="165" fontId="1" fillId="0" borderId="6" xfId="1" applyNumberFormat="1" applyFont="1" applyBorder="1" applyAlignment="1">
      <alignment horizontal="right"/>
    </xf>
    <xf numFmtId="165" fontId="0" fillId="0" borderId="5" xfId="0" applyNumberFormat="1" applyBorder="1" applyAlignment="1">
      <alignment horizontal="right"/>
    </xf>
    <xf numFmtId="165" fontId="0" fillId="0" borderId="6" xfId="0" applyNumberFormat="1" applyBorder="1" applyAlignment="1">
      <alignment horizontal="right"/>
    </xf>
    <xf numFmtId="165" fontId="0" fillId="0" borderId="1" xfId="0" applyNumberFormat="1" applyBorder="1" applyAlignment="1">
      <alignment horizontal="right"/>
    </xf>
    <xf numFmtId="0" fontId="0" fillId="0" borderId="0" xfId="0" applyBorder="1"/>
    <xf numFmtId="164" fontId="0" fillId="0" borderId="0" xfId="1" applyNumberFormat="1" applyFont="1" applyBorder="1" applyAlignment="1">
      <alignment horizontal="right"/>
    </xf>
    <xf numFmtId="0" fontId="6" fillId="0" borderId="5" xfId="0" applyFont="1" applyBorder="1" applyAlignment="1">
      <alignment horizontal="center"/>
    </xf>
    <xf numFmtId="0" fontId="6" fillId="0" borderId="6" xfId="0" applyFont="1" applyBorder="1" applyAlignment="1">
      <alignment horizontal="center"/>
    </xf>
    <xf numFmtId="164" fontId="4" fillId="0" borderId="8" xfId="1" applyNumberFormat="1" applyFont="1" applyBorder="1" applyAlignment="1">
      <alignment horizontal="right"/>
    </xf>
    <xf numFmtId="164" fontId="4" fillId="0" borderId="9" xfId="1" applyNumberFormat="1" applyFont="1" applyBorder="1" applyAlignment="1">
      <alignment horizontal="right"/>
    </xf>
    <xf numFmtId="164" fontId="1" fillId="0" borderId="0" xfId="1" applyNumberFormat="1" applyFont="1" applyBorder="1" applyAlignment="1">
      <alignment horizontal="right"/>
    </xf>
    <xf numFmtId="164" fontId="4" fillId="0" borderId="10" xfId="1" applyNumberFormat="1" applyFont="1" applyBorder="1" applyAlignment="1">
      <alignment horizontal="right"/>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0" fontId="4" fillId="0" borderId="0" xfId="0" applyFont="1"/>
    <xf numFmtId="165" fontId="4" fillId="0" borderId="8" xfId="1" applyNumberFormat="1" applyFont="1" applyBorder="1" applyAlignment="1">
      <alignment horizontal="right"/>
    </xf>
    <xf numFmtId="165" fontId="4" fillId="0" borderId="9" xfId="1" applyNumberFormat="1" applyFont="1" applyBorder="1" applyAlignment="1">
      <alignment horizontal="right"/>
    </xf>
    <xf numFmtId="165" fontId="4" fillId="0" borderId="8" xfId="0" applyNumberFormat="1" applyFont="1" applyBorder="1" applyAlignment="1">
      <alignment horizontal="right"/>
    </xf>
    <xf numFmtId="165" fontId="4" fillId="0" borderId="9" xfId="0" applyNumberFormat="1" applyFont="1" applyBorder="1" applyAlignment="1">
      <alignment horizontal="right"/>
    </xf>
    <xf numFmtId="165" fontId="4" fillId="0" borderId="7" xfId="0" applyNumberFormat="1" applyFont="1" applyBorder="1" applyAlignment="1">
      <alignment horizontal="right"/>
    </xf>
    <xf numFmtId="2" fontId="4" fillId="0" borderId="7" xfId="1" applyNumberFormat="1" applyFont="1" applyBorder="1" applyAlignment="1">
      <alignment horizontal="right"/>
    </xf>
    <xf numFmtId="2" fontId="4" fillId="0" borderId="8" xfId="1" applyNumberFormat="1" applyFont="1" applyBorder="1" applyAlignment="1">
      <alignment horizontal="right"/>
    </xf>
    <xf numFmtId="2" fontId="4" fillId="0" borderId="9" xfId="1" applyNumberFormat="1" applyFont="1" applyBorder="1" applyAlignment="1">
      <alignment horizontal="right"/>
    </xf>
    <xf numFmtId="0" fontId="6" fillId="0" borderId="0" xfId="0" applyFont="1"/>
    <xf numFmtId="0" fontId="4" fillId="0" borderId="1" xfId="0" applyFont="1" applyBorder="1" applyAlignment="1">
      <alignment wrapText="1"/>
    </xf>
    <xf numFmtId="164" fontId="4" fillId="0" borderId="5" xfId="1" applyNumberFormat="1" applyFont="1" applyBorder="1" applyAlignment="1">
      <alignment horizontal="right"/>
    </xf>
    <xf numFmtId="164" fontId="4" fillId="0" borderId="6" xfId="1" applyNumberFormat="1" applyFont="1" applyBorder="1" applyAlignment="1">
      <alignment horizontal="right"/>
    </xf>
    <xf numFmtId="0" fontId="7" fillId="0" borderId="3" xfId="0" applyFont="1" applyBorder="1"/>
    <xf numFmtId="0" fontId="4" fillId="0" borderId="8" xfId="0" applyFont="1" applyBorder="1" applyAlignment="1">
      <alignment horizontal="center"/>
    </xf>
    <xf numFmtId="0" fontId="4" fillId="0" borderId="9" xfId="0" applyFont="1" applyBorder="1" applyAlignment="1">
      <alignment horizontal="center"/>
    </xf>
    <xf numFmtId="0" fontId="4" fillId="0" borderId="2" xfId="0" applyFont="1" applyBorder="1"/>
    <xf numFmtId="0" fontId="4" fillId="0" borderId="3" xfId="0" applyFont="1" applyBorder="1"/>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4" fillId="0" borderId="7" xfId="0" applyFont="1" applyBorder="1" applyAlignment="1">
      <alignment horizontal="center"/>
    </xf>
    <xf numFmtId="3" fontId="0" fillId="0" borderId="5" xfId="0" applyNumberFormat="1" applyBorder="1" applyAlignment="1">
      <alignment horizontal="right"/>
    </xf>
    <xf numFmtId="3" fontId="0" fillId="0" borderId="6" xfId="0" applyNumberFormat="1" applyBorder="1" applyAlignment="1">
      <alignment horizontal="right"/>
    </xf>
    <xf numFmtId="3" fontId="0" fillId="0" borderId="1" xfId="0" applyNumberFormat="1" applyBorder="1" applyAlignment="1">
      <alignment horizontal="right"/>
    </xf>
    <xf numFmtId="3" fontId="0" fillId="0" borderId="5" xfId="0" applyNumberFormat="1" applyBorder="1"/>
    <xf numFmtId="3" fontId="0" fillId="0" borderId="6" xfId="0" applyNumberFormat="1" applyBorder="1"/>
    <xf numFmtId="3" fontId="0" fillId="0" borderId="1" xfId="0" applyNumberFormat="1" applyBorder="1"/>
    <xf numFmtId="3" fontId="4" fillId="0" borderId="8" xfId="0" applyNumberFormat="1" applyFont="1" applyBorder="1" applyAlignment="1">
      <alignment horizontal="right"/>
    </xf>
    <xf numFmtId="3" fontId="4" fillId="0" borderId="9" xfId="0" applyNumberFormat="1" applyFont="1" applyBorder="1" applyAlignment="1">
      <alignment horizontal="right"/>
    </xf>
    <xf numFmtId="3" fontId="4" fillId="0" borderId="7" xfId="0" applyNumberFormat="1" applyFont="1" applyBorder="1" applyAlignment="1">
      <alignment horizontal="right"/>
    </xf>
    <xf numFmtId="3" fontId="0" fillId="0" borderId="5" xfId="0" applyNumberFormat="1" applyBorder="1" applyAlignment="1">
      <alignment horizontal="center"/>
    </xf>
    <xf numFmtId="3" fontId="0" fillId="0" borderId="6" xfId="0" applyNumberFormat="1" applyBorder="1" applyAlignment="1">
      <alignment horizontal="center"/>
    </xf>
    <xf numFmtId="3" fontId="0" fillId="0" borderId="1" xfId="0" applyNumberFormat="1" applyBorder="1" applyAlignment="1">
      <alignment horizontal="center"/>
    </xf>
    <xf numFmtId="3" fontId="4" fillId="0" borderId="10" xfId="0" applyNumberFormat="1" applyFont="1" applyBorder="1" applyAlignment="1">
      <alignment horizontal="right"/>
    </xf>
    <xf numFmtId="3" fontId="4" fillId="0" borderId="5" xfId="0" applyNumberFormat="1" applyFont="1" applyBorder="1" applyAlignment="1">
      <alignment horizontal="right"/>
    </xf>
    <xf numFmtId="3" fontId="4" fillId="0" borderId="6" xfId="0" applyNumberFormat="1" applyFont="1" applyBorder="1" applyAlignment="1">
      <alignment horizontal="right"/>
    </xf>
    <xf numFmtId="3" fontId="4" fillId="0" borderId="1" xfId="0" applyNumberFormat="1" applyFont="1" applyBorder="1" applyAlignment="1">
      <alignment horizontal="right"/>
    </xf>
    <xf numFmtId="3" fontId="0" fillId="0" borderId="0" xfId="0" applyNumberFormat="1" applyBorder="1" applyAlignment="1">
      <alignment horizontal="right"/>
    </xf>
    <xf numFmtId="3" fontId="0" fillId="0" borderId="0" xfId="0" applyNumberFormat="1" applyBorder="1"/>
    <xf numFmtId="3" fontId="0" fillId="0" borderId="0" xfId="0" applyNumberFormat="1"/>
    <xf numFmtId="3" fontId="4" fillId="0" borderId="12" xfId="0" applyNumberFormat="1" applyFont="1" applyBorder="1" applyAlignment="1">
      <alignment horizontal="center"/>
    </xf>
    <xf numFmtId="3" fontId="4" fillId="0" borderId="11" xfId="0" applyNumberFormat="1" applyFont="1" applyBorder="1" applyAlignment="1">
      <alignment horizontal="center"/>
    </xf>
    <xf numFmtId="3" fontId="6" fillId="0" borderId="5" xfId="0" applyNumberFormat="1" applyFont="1" applyBorder="1" applyAlignment="1">
      <alignment horizontal="center"/>
    </xf>
    <xf numFmtId="3" fontId="6" fillId="0" borderId="6" xfId="0" applyNumberFormat="1" applyFont="1" applyBorder="1" applyAlignment="1">
      <alignment horizontal="center"/>
    </xf>
    <xf numFmtId="3" fontId="6" fillId="0" borderId="1" xfId="0" applyNumberFormat="1" applyFont="1" applyBorder="1" applyAlignment="1">
      <alignment horizontal="center"/>
    </xf>
    <xf numFmtId="0" fontId="11" fillId="0" borderId="0" xfId="0" applyFont="1" applyAlignment="1">
      <alignment vertical="center"/>
    </xf>
    <xf numFmtId="0" fontId="0" fillId="0" borderId="0" xfId="0" applyAlignment="1">
      <alignment vertical="center"/>
    </xf>
    <xf numFmtId="17" fontId="10" fillId="0" borderId="0" xfId="0" quotePrefix="1" applyNumberFormat="1" applyFont="1" applyAlignment="1">
      <alignment horizontal="center" vertical="center"/>
    </xf>
    <xf numFmtId="17" fontId="10" fillId="0" borderId="0" xfId="0" applyNumberFormat="1" applyFont="1" applyAlignment="1">
      <alignment horizontal="center" vertical="center"/>
    </xf>
    <xf numFmtId="0" fontId="9" fillId="0" borderId="0" xfId="0" applyFont="1" applyAlignment="1">
      <alignment horizontal="center" vertical="center"/>
    </xf>
    <xf numFmtId="0" fontId="4" fillId="0" borderId="0" xfId="0" applyFont="1" applyBorder="1"/>
    <xf numFmtId="0" fontId="4" fillId="0" borderId="12" xfId="0" applyFont="1" applyBorder="1"/>
    <xf numFmtId="3" fontId="4" fillId="0" borderId="12" xfId="0" applyNumberFormat="1" applyFont="1" applyBorder="1" applyAlignment="1">
      <alignment horizontal="right"/>
    </xf>
    <xf numFmtId="164" fontId="4" fillId="0" borderId="0" xfId="1" applyNumberFormat="1" applyFont="1" applyBorder="1" applyAlignment="1">
      <alignment horizontal="right"/>
    </xf>
    <xf numFmtId="3" fontId="4" fillId="0" borderId="0" xfId="0" applyNumberFormat="1" applyFont="1" applyBorder="1" applyAlignment="1">
      <alignment horizontal="right"/>
    </xf>
    <xf numFmtId="0" fontId="15" fillId="0" borderId="0" xfId="0" applyFont="1"/>
    <xf numFmtId="0" fontId="16" fillId="0" borderId="6" xfId="0" applyFont="1" applyBorder="1"/>
    <xf numFmtId="0" fontId="16" fillId="0" borderId="0" xfId="0" applyFont="1"/>
    <xf numFmtId="0" fontId="1" fillId="0" borderId="3" xfId="0" applyFont="1" applyBorder="1"/>
    <xf numFmtId="0" fontId="17" fillId="0" borderId="2" xfId="0" applyFont="1" applyBorder="1"/>
    <xf numFmtId="0" fontId="17" fillId="0" borderId="1" xfId="0" applyFont="1" applyBorder="1"/>
    <xf numFmtId="0" fontId="18" fillId="0" borderId="5" xfId="0" applyFont="1" applyBorder="1" applyAlignment="1">
      <alignment horizontal="center"/>
    </xf>
    <xf numFmtId="0" fontId="18" fillId="0" borderId="6" xfId="0" applyFont="1" applyBorder="1" applyAlignment="1">
      <alignment horizontal="center"/>
    </xf>
    <xf numFmtId="0" fontId="18" fillId="0" borderId="1" xfId="0" applyFont="1" applyBorder="1" applyAlignment="1">
      <alignment horizontal="center"/>
    </xf>
    <xf numFmtId="0" fontId="18" fillId="0" borderId="1" xfId="0" applyFont="1" applyBorder="1"/>
    <xf numFmtId="3" fontId="18" fillId="0" borderId="5" xfId="0" applyNumberFormat="1" applyFont="1" applyBorder="1" applyAlignment="1">
      <alignment horizontal="right"/>
    </xf>
    <xf numFmtId="3" fontId="18" fillId="0" borderId="6" xfId="0" applyNumberFormat="1" applyFont="1" applyBorder="1" applyAlignment="1">
      <alignment horizontal="right"/>
    </xf>
    <xf numFmtId="3" fontId="18" fillId="0" borderId="1" xfId="0" applyNumberFormat="1" applyFont="1" applyBorder="1" applyAlignment="1">
      <alignment horizontal="right"/>
    </xf>
    <xf numFmtId="164" fontId="18" fillId="0" borderId="5" xfId="1" applyNumberFormat="1" applyFont="1" applyBorder="1" applyAlignment="1">
      <alignment horizontal="right"/>
    </xf>
    <xf numFmtId="164" fontId="18" fillId="0" borderId="6" xfId="1" applyNumberFormat="1" applyFont="1" applyBorder="1" applyAlignment="1">
      <alignment horizontal="right"/>
    </xf>
    <xf numFmtId="3" fontId="18" fillId="0" borderId="5" xfId="0" applyNumberFormat="1" applyFont="1" applyBorder="1"/>
    <xf numFmtId="3" fontId="18" fillId="0" borderId="6" xfId="0" applyNumberFormat="1" applyFont="1" applyBorder="1"/>
    <xf numFmtId="3" fontId="18" fillId="0" borderId="1" xfId="0" applyNumberFormat="1" applyFont="1" applyBorder="1"/>
    <xf numFmtId="0" fontId="18" fillId="0" borderId="5" xfId="0" applyFont="1" applyBorder="1"/>
    <xf numFmtId="0" fontId="18" fillId="0" borderId="6" xfId="0" applyFont="1" applyBorder="1"/>
    <xf numFmtId="0" fontId="17" fillId="0" borderId="7" xfId="0" applyFont="1" applyBorder="1"/>
    <xf numFmtId="3" fontId="17" fillId="0" borderId="8" xfId="0" applyNumberFormat="1" applyFont="1" applyBorder="1" applyAlignment="1">
      <alignment horizontal="right"/>
    </xf>
    <xf numFmtId="3" fontId="17" fillId="0" borderId="9" xfId="0" applyNumberFormat="1" applyFont="1" applyBorder="1" applyAlignment="1">
      <alignment horizontal="right"/>
    </xf>
    <xf numFmtId="3" fontId="17" fillId="0" borderId="7" xfId="0" applyNumberFormat="1" applyFont="1" applyBorder="1" applyAlignment="1">
      <alignment horizontal="right"/>
    </xf>
    <xf numFmtId="164" fontId="17" fillId="0" borderId="8" xfId="1" applyNumberFormat="1" applyFont="1" applyBorder="1" applyAlignment="1">
      <alignment horizontal="right"/>
    </xf>
    <xf numFmtId="164" fontId="17" fillId="0" borderId="9" xfId="1" applyNumberFormat="1" applyFont="1" applyBorder="1" applyAlignment="1">
      <alignment horizontal="right"/>
    </xf>
    <xf numFmtId="0" fontId="19" fillId="0" borderId="0" xfId="0" applyFont="1" applyBorder="1" applyAlignment="1">
      <alignment horizontal="left" indent="10"/>
    </xf>
    <xf numFmtId="0" fontId="15" fillId="2" borderId="0" xfId="0" applyFont="1" applyFill="1" applyAlignment="1">
      <alignment horizontal="center" vertical="center" wrapText="1"/>
    </xf>
    <xf numFmtId="0" fontId="15" fillId="2" borderId="0" xfId="0" applyFont="1" applyFill="1" applyAlignment="1">
      <alignment horizontal="center" vertical="center"/>
    </xf>
    <xf numFmtId="0" fontId="20" fillId="0" borderId="0" xfId="0" applyFont="1" applyBorder="1" applyAlignment="1">
      <alignment horizontal="center"/>
    </xf>
    <xf numFmtId="0" fontId="20" fillId="0" borderId="0" xfId="0" applyFont="1" applyAlignment="1"/>
    <xf numFmtId="0" fontId="17" fillId="0" borderId="8" xfId="0" applyFont="1" applyBorder="1" applyAlignment="1">
      <alignment horizontal="center"/>
    </xf>
    <xf numFmtId="0" fontId="17" fillId="0" borderId="9" xfId="0" applyFont="1" applyBorder="1" applyAlignment="1">
      <alignment horizontal="center"/>
    </xf>
    <xf numFmtId="0" fontId="17" fillId="0" borderId="7" xfId="0" applyFont="1" applyBorder="1" applyAlignment="1">
      <alignment horizontal="center"/>
    </xf>
    <xf numFmtId="0" fontId="21" fillId="2" borderId="0" xfId="0" applyFont="1" applyFill="1" applyAlignment="1">
      <alignment horizontal="left" vertical="center" wrapText="1" indent="1"/>
    </xf>
    <xf numFmtId="0" fontId="15" fillId="2" borderId="0" xfId="0" applyFont="1" applyFill="1" applyAlignment="1">
      <alignment horizontal="center" vertical="top"/>
    </xf>
    <xf numFmtId="0" fontId="21" fillId="2" borderId="0" xfId="0" applyFont="1" applyFill="1" applyAlignment="1">
      <alignment horizontal="left" vertical="top" wrapText="1"/>
    </xf>
    <xf numFmtId="0" fontId="0" fillId="2" borderId="0" xfId="0" applyFill="1" applyAlignment="1">
      <alignment vertical="top" wrapText="1"/>
    </xf>
    <xf numFmtId="0" fontId="2" fillId="0" borderId="0" xfId="0" applyFont="1"/>
    <xf numFmtId="0" fontId="0" fillId="0" borderId="0" xfId="0" quotePrefix="1" applyAlignment="1">
      <alignment wrapText="1"/>
    </xf>
    <xf numFmtId="0" fontId="0" fillId="0" borderId="0" xfId="0" applyAlignment="1"/>
    <xf numFmtId="0" fontId="4" fillId="0" borderId="8" xfId="0" applyFont="1" applyBorder="1" applyAlignment="1">
      <alignment horizontal="center"/>
    </xf>
    <xf numFmtId="0" fontId="4" fillId="0" borderId="9" xfId="0" applyFont="1" applyBorder="1" applyAlignment="1">
      <alignment horizontal="center"/>
    </xf>
    <xf numFmtId="0" fontId="6" fillId="0" borderId="4" xfId="0" applyFont="1" applyBorder="1"/>
    <xf numFmtId="3" fontId="0" fillId="0" borderId="11" xfId="0" applyNumberFormat="1" applyBorder="1" applyAlignment="1">
      <alignment horizontal="right"/>
    </xf>
    <xf numFmtId="3" fontId="0" fillId="0" borderId="13" xfId="0" applyNumberFormat="1" applyBorder="1" applyAlignment="1">
      <alignment horizontal="right"/>
    </xf>
    <xf numFmtId="3" fontId="0" fillId="0" borderId="4" xfId="0" applyNumberFormat="1" applyBorder="1" applyAlignment="1">
      <alignment horizontal="right"/>
    </xf>
    <xf numFmtId="165" fontId="1" fillId="0" borderId="11" xfId="1" applyNumberFormat="1" applyFont="1" applyBorder="1" applyAlignment="1">
      <alignment horizontal="right"/>
    </xf>
    <xf numFmtId="165" fontId="1" fillId="0" borderId="13" xfId="1" applyNumberFormat="1" applyFont="1" applyBorder="1" applyAlignment="1">
      <alignment horizontal="right"/>
    </xf>
    <xf numFmtId="165" fontId="0" fillId="0" borderId="11" xfId="0" applyNumberFormat="1" applyBorder="1" applyAlignment="1">
      <alignment horizontal="right"/>
    </xf>
    <xf numFmtId="165" fontId="0" fillId="0" borderId="13" xfId="0" applyNumberFormat="1" applyBorder="1" applyAlignment="1">
      <alignment horizontal="right"/>
    </xf>
    <xf numFmtId="165" fontId="0" fillId="0" borderId="4" xfId="0" applyNumberFormat="1" applyBorder="1" applyAlignment="1">
      <alignment horizontal="right"/>
    </xf>
    <xf numFmtId="164" fontId="1" fillId="0" borderId="11" xfId="1" applyNumberFormat="1" applyFont="1" applyBorder="1" applyAlignment="1">
      <alignment horizontal="right"/>
    </xf>
    <xf numFmtId="164" fontId="1" fillId="0" borderId="13" xfId="1" applyNumberFormat="1" applyFont="1" applyBorder="1" applyAlignment="1">
      <alignment horizontal="right"/>
    </xf>
    <xf numFmtId="165" fontId="0" fillId="0" borderId="11" xfId="1" applyNumberFormat="1" applyFont="1" applyBorder="1" applyAlignment="1">
      <alignment horizontal="right"/>
    </xf>
    <xf numFmtId="165" fontId="0" fillId="0" borderId="13" xfId="1" applyNumberFormat="1" applyFont="1" applyBorder="1" applyAlignment="1">
      <alignment horizontal="right"/>
    </xf>
    <xf numFmtId="2" fontId="0" fillId="0" borderId="4" xfId="1" applyNumberFormat="1" applyFont="1" applyBorder="1" applyAlignment="1">
      <alignment horizontal="right"/>
    </xf>
    <xf numFmtId="2" fontId="0" fillId="0" borderId="11" xfId="1" applyNumberFormat="1" applyFont="1" applyBorder="1" applyAlignment="1">
      <alignment horizontal="right"/>
    </xf>
    <xf numFmtId="2" fontId="0" fillId="0" borderId="13" xfId="1" applyNumberFormat="1" applyFont="1" applyBorder="1" applyAlignment="1">
      <alignment horizontal="right"/>
    </xf>
    <xf numFmtId="0" fontId="6" fillId="0" borderId="1" xfId="0" applyFont="1" applyBorder="1" applyAlignment="1">
      <alignment horizontal="left" indent="2"/>
    </xf>
    <xf numFmtId="0" fontId="4" fillId="0" borderId="1" xfId="0" applyFont="1" applyBorder="1" applyAlignment="1">
      <alignment horizontal="left"/>
    </xf>
    <xf numFmtId="0" fontId="4" fillId="0" borderId="0" xfId="0" applyFont="1" applyAlignment="1"/>
    <xf numFmtId="0" fontId="4" fillId="0" borderId="1" xfId="0" applyFont="1" applyBorder="1" applyAlignment="1"/>
    <xf numFmtId="0" fontId="4" fillId="0" borderId="7" xfId="0" quotePrefix="1" applyFont="1" applyBorder="1"/>
    <xf numFmtId="0" fontId="4" fillId="0" borderId="4" xfId="0" quotePrefix="1" applyFont="1" applyBorder="1"/>
    <xf numFmtId="0" fontId="7" fillId="0" borderId="4" xfId="0" quotePrefix="1" applyFont="1" applyBorder="1"/>
    <xf numFmtId="0" fontId="4" fillId="0" borderId="4" xfId="0" applyFont="1" applyBorder="1" applyAlignment="1"/>
    <xf numFmtId="3" fontId="4" fillId="0" borderId="11" xfId="0" applyNumberFormat="1" applyFont="1" applyBorder="1" applyAlignment="1">
      <alignment horizontal="right"/>
    </xf>
    <xf numFmtId="3" fontId="4" fillId="0" borderId="13" xfId="0" applyNumberFormat="1" applyFont="1" applyBorder="1" applyAlignment="1">
      <alignment horizontal="right"/>
    </xf>
    <xf numFmtId="3" fontId="4" fillId="0" borderId="4" xfId="0" applyNumberFormat="1" applyFont="1" applyBorder="1" applyAlignment="1">
      <alignment horizontal="right"/>
    </xf>
    <xf numFmtId="164" fontId="4" fillId="0" borderId="11" xfId="1" applyNumberFormat="1" applyFont="1" applyBorder="1" applyAlignment="1">
      <alignment horizontal="right"/>
    </xf>
    <xf numFmtId="164" fontId="4" fillId="0" borderId="13" xfId="1" applyNumberFormat="1" applyFont="1" applyBorder="1" applyAlignment="1">
      <alignment horizontal="right"/>
    </xf>
    <xf numFmtId="0" fontId="0" fillId="0" borderId="7" xfId="0" applyBorder="1"/>
    <xf numFmtId="3" fontId="0" fillId="0" borderId="8" xfId="0" applyNumberFormat="1" applyBorder="1"/>
    <xf numFmtId="3" fontId="0" fillId="0" borderId="9" xfId="0" applyNumberFormat="1" applyBorder="1"/>
    <xf numFmtId="3" fontId="0" fillId="0" borderId="7" xfId="0" applyNumberFormat="1" applyBorder="1"/>
    <xf numFmtId="0" fontId="0" fillId="0" borderId="8" xfId="0" applyBorder="1"/>
    <xf numFmtId="0" fontId="0" fillId="0" borderId="9" xfId="0" applyBorder="1"/>
    <xf numFmtId="0" fontId="6" fillId="0" borderId="4" xfId="0" applyFont="1" applyBorder="1" applyAlignment="1">
      <alignment horizontal="left" indent="2"/>
    </xf>
    <xf numFmtId="0" fontId="4" fillId="0" borderId="7" xfId="0" applyFont="1" applyBorder="1" applyAlignment="1">
      <alignment horizontal="left"/>
    </xf>
    <xf numFmtId="0" fontId="3" fillId="2" borderId="0" xfId="0" quotePrefix="1" applyFont="1" applyFill="1" applyAlignment="1">
      <alignment horizontal="left" vertical="top" wrapText="1"/>
    </xf>
    <xf numFmtId="0" fontId="0" fillId="0" borderId="0" xfId="0" applyAlignment="1">
      <alignment vertical="top" wrapText="1"/>
    </xf>
    <xf numFmtId="0" fontId="0" fillId="0" borderId="0" xfId="0" applyAlignment="1">
      <alignment wrapText="1"/>
    </xf>
    <xf numFmtId="0" fontId="8" fillId="3" borderId="14" xfId="0" quotePrefix="1" applyFont="1" applyFill="1" applyBorder="1" applyAlignment="1">
      <alignment horizontal="center" vertical="center"/>
    </xf>
    <xf numFmtId="0" fontId="8" fillId="3" borderId="0" xfId="0" applyFont="1" applyFill="1" applyBorder="1" applyAlignment="1">
      <alignment horizontal="center" vertical="center"/>
    </xf>
    <xf numFmtId="0" fontId="0" fillId="0" borderId="0" xfId="0" applyAlignment="1"/>
    <xf numFmtId="0" fontId="0" fillId="0" borderId="0" xfId="0" applyBorder="1" applyAlignment="1">
      <alignment horizontal="center"/>
    </xf>
    <xf numFmtId="0" fontId="12" fillId="0" borderId="0" xfId="0" applyFont="1" applyAlignment="1">
      <alignment horizontal="center" vertical="center"/>
    </xf>
    <xf numFmtId="0" fontId="13" fillId="0" borderId="0" xfId="0" applyFont="1" applyAlignment="1">
      <alignment vertical="center"/>
    </xf>
    <xf numFmtId="17" fontId="14" fillId="0" borderId="0" xfId="0" quotePrefix="1" applyNumberFormat="1" applyFont="1" applyAlignment="1">
      <alignment horizontal="center" vertical="center"/>
    </xf>
    <xf numFmtId="17" fontId="14" fillId="0" borderId="0" xfId="0" applyNumberFormat="1" applyFont="1" applyAlignment="1">
      <alignment horizontal="center" vertical="center"/>
    </xf>
    <xf numFmtId="0" fontId="14" fillId="0" borderId="0" xfId="0" applyFont="1" applyAlignment="1">
      <alignment vertical="center"/>
    </xf>
    <xf numFmtId="0" fontId="20" fillId="0" borderId="0" xfId="0" applyFont="1" applyBorder="1" applyAlignment="1">
      <alignment horizontal="center"/>
    </xf>
    <xf numFmtId="0" fontId="20" fillId="0" borderId="0" xfId="0" applyFont="1" applyAlignment="1"/>
    <xf numFmtId="0" fontId="17" fillId="0" borderId="8" xfId="0" applyFont="1" applyBorder="1" applyAlignment="1">
      <alignment horizontal="center"/>
    </xf>
    <xf numFmtId="0" fontId="17" fillId="0" borderId="9" xfId="0" applyFont="1" applyBorder="1" applyAlignment="1">
      <alignment horizontal="center"/>
    </xf>
    <xf numFmtId="0" fontId="17" fillId="0" borderId="10"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5" fillId="0" borderId="0" xfId="0" applyFont="1" applyAlignment="1">
      <alignment horizontal="center" wrapText="1"/>
    </xf>
    <xf numFmtId="0" fontId="5" fillId="0" borderId="0" xfId="0" applyFont="1" applyAlignment="1">
      <alignment horizontal="center"/>
    </xf>
    <xf numFmtId="0" fontId="4" fillId="0" borderId="10" xfId="0" applyFont="1" applyBorder="1" applyAlignment="1">
      <alignment horizontal="center"/>
    </xf>
    <xf numFmtId="0" fontId="4" fillId="0" borderId="0" xfId="0" applyFont="1" applyAlignment="1">
      <alignment horizontal="center"/>
    </xf>
    <xf numFmtId="0" fontId="5" fillId="0" borderId="0" xfId="0" quotePrefix="1" applyFont="1" applyAlignment="1">
      <alignment horizontal="center" wrapText="1"/>
    </xf>
    <xf numFmtId="0" fontId="6" fillId="0" borderId="0" xfId="0" applyFont="1" applyAlignment="1">
      <alignment horizontal="center"/>
    </xf>
    <xf numFmtId="0" fontId="4" fillId="0" borderId="9" xfId="0" applyFont="1" applyBorder="1" applyAlignment="1"/>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DDDDDD"/>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76200</xdr:colOff>
      <xdr:row>1</xdr:row>
      <xdr:rowOff>643890</xdr:rowOff>
    </xdr:from>
    <xdr:to>
      <xdr:col>5</xdr:col>
      <xdr:colOff>487680</xdr:colOff>
      <xdr:row>1</xdr:row>
      <xdr:rowOff>2510790</xdr:rowOff>
    </xdr:to>
    <xdr:pic>
      <xdr:nvPicPr>
        <xdr:cNvPr id="1241" name="Picture 1" descr="FCAI Logo">
          <a:extLst>
            <a:ext uri="{FF2B5EF4-FFF2-40B4-BE49-F238E27FC236}">
              <a16:creationId xmlns:a16="http://schemas.microsoft.com/office/drawing/2014/main" id="{EA372674-2188-4BE6-BD2E-FF093E4BC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50870" y="1223010"/>
          <a:ext cx="1764030" cy="1866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12</xdr:col>
      <xdr:colOff>0</xdr:colOff>
      <xdr:row>40</xdr:row>
      <xdr:rowOff>0</xdr:rowOff>
    </xdr:to>
    <xdr:sp macro="" textlink="">
      <xdr:nvSpPr>
        <xdr:cNvPr id="1242" name="Rectangle 2">
          <a:extLst>
            <a:ext uri="{FF2B5EF4-FFF2-40B4-BE49-F238E27FC236}">
              <a16:creationId xmlns:a16="http://schemas.microsoft.com/office/drawing/2014/main" id="{6383940E-285E-45EC-8026-5700DEBC6F44}"/>
            </a:ext>
          </a:extLst>
        </xdr:cNvPr>
        <xdr:cNvSpPr>
          <a:spLocks noChangeArrowheads="1"/>
        </xdr:cNvSpPr>
      </xdr:nvSpPr>
      <xdr:spPr bwMode="auto">
        <a:xfrm>
          <a:off x="0" y="0"/>
          <a:ext cx="7875270" cy="11525250"/>
        </a:xfrm>
        <a:prstGeom prst="rect">
          <a:avLst/>
        </a:prstGeom>
        <a:noFill/>
        <a:ln w="57150" cmpd="thickThin">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1">
    <pageSetUpPr fitToPage="1"/>
  </sheetPr>
  <dimension ref="A1:O44"/>
  <sheetViews>
    <sheetView tabSelected="1" workbookViewId="0">
      <selection activeCell="M1" sqref="M1"/>
    </sheetView>
  </sheetViews>
  <sheetFormatPr defaultRowHeight="13.2" x14ac:dyDescent="0.25"/>
  <cols>
    <col min="1" max="1" width="2.6640625" customWidth="1"/>
    <col min="2" max="2" width="32.5546875" customWidth="1"/>
    <col min="3" max="4" width="9.5546875" bestFit="1" customWidth="1"/>
    <col min="5" max="6" width="10.109375" customWidth="1"/>
    <col min="7" max="7" width="1.6640625" customWidth="1"/>
    <col min="8" max="8" width="9" bestFit="1" customWidth="1"/>
    <col min="12" max="12" width="2.6640625" customWidth="1"/>
    <col min="15" max="17" width="8.5546875" customWidth="1"/>
  </cols>
  <sheetData>
    <row r="1" spans="1:12" ht="45.75" customHeight="1" x14ac:dyDescent="0.25">
      <c r="A1" s="182" t="s">
        <v>100</v>
      </c>
      <c r="B1" s="183"/>
      <c r="C1" s="183"/>
      <c r="D1" s="183"/>
      <c r="E1" s="183"/>
      <c r="F1" s="183"/>
      <c r="G1" s="183"/>
      <c r="H1" s="183"/>
      <c r="I1" s="183"/>
      <c r="J1" s="184"/>
      <c r="K1" s="184"/>
      <c r="L1" s="184"/>
    </row>
    <row r="2" spans="1:12" ht="244.5" customHeight="1" x14ac:dyDescent="0.25">
      <c r="A2" s="185"/>
      <c r="B2" s="185"/>
      <c r="C2" s="185"/>
      <c r="D2" s="185"/>
      <c r="E2" s="185"/>
      <c r="F2" s="185"/>
      <c r="G2" s="185"/>
      <c r="H2" s="185"/>
      <c r="I2" s="185"/>
      <c r="J2" s="184"/>
      <c r="K2" s="184"/>
      <c r="L2" s="184"/>
    </row>
    <row r="3" spans="1:12" ht="17.399999999999999" x14ac:dyDescent="0.3">
      <c r="A3" s="191" t="s">
        <v>24</v>
      </c>
      <c r="B3" s="192"/>
      <c r="C3" s="192"/>
      <c r="D3" s="192"/>
      <c r="E3" s="192"/>
      <c r="F3" s="192"/>
      <c r="G3" s="192"/>
      <c r="H3" s="192"/>
      <c r="I3" s="192"/>
      <c r="J3" s="192"/>
      <c r="K3" s="192"/>
      <c r="L3" s="192"/>
    </row>
    <row r="4" spans="1:12" ht="39.9" customHeight="1" x14ac:dyDescent="0.3">
      <c r="A4" s="128"/>
      <c r="B4" s="129"/>
      <c r="C4" s="129"/>
      <c r="D4" s="129"/>
      <c r="E4" s="129"/>
      <c r="F4" s="129"/>
      <c r="G4" s="129"/>
      <c r="H4" s="129"/>
      <c r="I4" s="129"/>
      <c r="J4" s="129"/>
      <c r="K4" s="129"/>
      <c r="L4" s="129"/>
    </row>
    <row r="5" spans="1:12" s="89" customFormat="1" ht="39.75" customHeight="1" x14ac:dyDescent="0.25">
      <c r="A5" s="186" t="s">
        <v>23</v>
      </c>
      <c r="B5" s="186"/>
      <c r="C5" s="186"/>
      <c r="D5" s="186"/>
      <c r="E5" s="186"/>
      <c r="F5" s="186"/>
      <c r="G5" s="186"/>
      <c r="H5" s="186"/>
      <c r="I5" s="186"/>
      <c r="J5" s="187"/>
      <c r="K5" s="187"/>
      <c r="L5" s="187"/>
    </row>
    <row r="6" spans="1:12" s="89" customFormat="1" ht="39.9" customHeight="1" x14ac:dyDescent="0.25">
      <c r="A6" s="93"/>
      <c r="B6" s="93"/>
      <c r="C6" s="93"/>
      <c r="D6" s="93"/>
      <c r="E6" s="93"/>
      <c r="F6" s="93"/>
      <c r="G6" s="93"/>
      <c r="H6" s="93"/>
      <c r="I6" s="93"/>
      <c r="J6" s="90"/>
      <c r="K6" s="90"/>
      <c r="L6" s="90"/>
    </row>
    <row r="7" spans="1:12" s="89" customFormat="1" ht="39.75" customHeight="1" x14ac:dyDescent="0.25">
      <c r="A7" s="188" t="s">
        <v>101</v>
      </c>
      <c r="B7" s="189"/>
      <c r="C7" s="189"/>
      <c r="D7" s="189"/>
      <c r="E7" s="189"/>
      <c r="F7" s="189"/>
      <c r="G7" s="189"/>
      <c r="H7" s="189"/>
      <c r="I7" s="189"/>
      <c r="J7" s="190"/>
      <c r="K7" s="190"/>
      <c r="L7" s="190"/>
    </row>
    <row r="8" spans="1:12" s="89" customFormat="1" ht="39.75" customHeight="1" x14ac:dyDescent="0.25">
      <c r="A8" s="91"/>
      <c r="B8" s="92"/>
      <c r="C8" s="92"/>
      <c r="D8" s="92"/>
      <c r="E8" s="92"/>
      <c r="F8" s="92"/>
      <c r="G8" s="92"/>
      <c r="H8" s="92"/>
      <c r="I8" s="92"/>
      <c r="J8" s="90"/>
      <c r="K8" s="90"/>
      <c r="L8" s="90"/>
    </row>
    <row r="9" spans="1:12" s="89" customFormat="1" ht="14.25" customHeight="1" x14ac:dyDescent="0.25">
      <c r="A9" s="91"/>
      <c r="B9" s="92"/>
      <c r="C9" s="92"/>
      <c r="D9" s="92"/>
      <c r="E9" s="92"/>
      <c r="F9" s="92"/>
      <c r="G9" s="92"/>
      <c r="H9" s="92"/>
      <c r="I9" s="92"/>
      <c r="J9" s="90"/>
      <c r="K9" s="90"/>
      <c r="L9" s="90"/>
    </row>
    <row r="10" spans="1:12" s="89" customFormat="1" ht="14.25" customHeight="1" x14ac:dyDescent="0.25">
      <c r="A10" s="91"/>
      <c r="B10" s="92"/>
      <c r="C10" s="92"/>
      <c r="D10" s="92"/>
      <c r="E10" s="92"/>
      <c r="F10" s="92"/>
      <c r="G10" s="92"/>
      <c r="H10" s="92"/>
      <c r="I10" s="92"/>
      <c r="J10" s="90"/>
      <c r="K10" s="90"/>
      <c r="L10" s="90"/>
    </row>
    <row r="11" spans="1:12" s="89" customFormat="1" ht="12.75" customHeight="1" x14ac:dyDescent="0.25">
      <c r="A11" s="91"/>
      <c r="B11" s="92"/>
      <c r="C11" s="92"/>
      <c r="D11" s="92"/>
      <c r="E11" s="92"/>
      <c r="F11" s="92"/>
      <c r="G11" s="92"/>
      <c r="H11" s="92"/>
      <c r="I11" s="92"/>
      <c r="J11" s="90"/>
      <c r="K11" s="90"/>
      <c r="L11" s="90"/>
    </row>
    <row r="12" spans="1:12" ht="15" x14ac:dyDescent="0.25">
      <c r="A12" s="99"/>
      <c r="B12" s="102"/>
      <c r="C12" s="193" t="s">
        <v>1</v>
      </c>
      <c r="D12" s="194"/>
      <c r="E12" s="193" t="s">
        <v>2</v>
      </c>
      <c r="F12" s="194"/>
      <c r="G12" s="103"/>
      <c r="H12" s="193" t="s">
        <v>3</v>
      </c>
      <c r="I12" s="195"/>
      <c r="J12" s="195"/>
      <c r="K12" s="194"/>
      <c r="L12" s="99"/>
    </row>
    <row r="13" spans="1:12" ht="15" x14ac:dyDescent="0.25">
      <c r="A13" s="99"/>
      <c r="B13" s="119" t="s">
        <v>0</v>
      </c>
      <c r="C13" s="130">
        <f>VALUE(RIGHT(A7, 4))</f>
        <v>2022</v>
      </c>
      <c r="D13" s="131">
        <f>C13-1</f>
        <v>2021</v>
      </c>
      <c r="E13" s="130">
        <f>C13</f>
        <v>2022</v>
      </c>
      <c r="F13" s="131">
        <f>D13</f>
        <v>2021</v>
      </c>
      <c r="G13" s="132"/>
      <c r="H13" s="130" t="s">
        <v>4</v>
      </c>
      <c r="I13" s="131" t="s">
        <v>2</v>
      </c>
      <c r="J13" s="130" t="s">
        <v>4</v>
      </c>
      <c r="K13" s="131" t="s">
        <v>2</v>
      </c>
      <c r="L13" s="99"/>
    </row>
    <row r="14" spans="1:12" ht="15" x14ac:dyDescent="0.25">
      <c r="A14" s="99"/>
      <c r="B14" s="104"/>
      <c r="C14" s="105"/>
      <c r="D14" s="106"/>
      <c r="E14" s="105"/>
      <c r="F14" s="106"/>
      <c r="G14" s="107"/>
      <c r="H14" s="105"/>
      <c r="I14" s="106"/>
      <c r="J14" s="105"/>
      <c r="K14" s="106"/>
      <c r="L14" s="99"/>
    </row>
    <row r="15" spans="1:12" ht="15" x14ac:dyDescent="0.25">
      <c r="A15" s="99"/>
      <c r="B15" s="108" t="s">
        <v>102</v>
      </c>
      <c r="C15" s="109">
        <v>1498</v>
      </c>
      <c r="D15" s="110">
        <v>893</v>
      </c>
      <c r="E15" s="109">
        <v>12228</v>
      </c>
      <c r="F15" s="110">
        <v>12224</v>
      </c>
      <c r="G15" s="111"/>
      <c r="H15" s="109">
        <f t="shared" ref="H15:H22" si="0">C15-D15</f>
        <v>605</v>
      </c>
      <c r="I15" s="110">
        <f t="shared" ref="I15:I22" si="1">E15-F15</f>
        <v>4</v>
      </c>
      <c r="J15" s="112">
        <f t="shared" ref="J15:J22" si="2">IF(D15=0, "-", IF(H15/D15&lt;10, H15/D15, "&gt;999%"))</f>
        <v>0.67749160134378494</v>
      </c>
      <c r="K15" s="113">
        <f t="shared" ref="K15:K22" si="3">IF(F15=0, "-", IF(I15/F15&lt;10, I15/F15, "&gt;999%"))</f>
        <v>3.2722513089005238E-4</v>
      </c>
      <c r="L15" s="99"/>
    </row>
    <row r="16" spans="1:12" ht="15" x14ac:dyDescent="0.25">
      <c r="A16" s="99"/>
      <c r="B16" s="108" t="s">
        <v>103</v>
      </c>
      <c r="C16" s="109">
        <v>28945</v>
      </c>
      <c r="D16" s="110">
        <v>23965</v>
      </c>
      <c r="E16" s="109">
        <v>255800</v>
      </c>
      <c r="F16" s="110">
        <v>251582</v>
      </c>
      <c r="G16" s="111"/>
      <c r="H16" s="109">
        <f t="shared" si="0"/>
        <v>4980</v>
      </c>
      <c r="I16" s="110">
        <f t="shared" si="1"/>
        <v>4218</v>
      </c>
      <c r="J16" s="112">
        <f t="shared" si="2"/>
        <v>0.20780304610890882</v>
      </c>
      <c r="K16" s="113">
        <f t="shared" si="3"/>
        <v>1.6765905350939258E-2</v>
      </c>
      <c r="L16" s="99"/>
    </row>
    <row r="17" spans="1:12" ht="15" x14ac:dyDescent="0.25">
      <c r="A17" s="99"/>
      <c r="B17" s="108" t="s">
        <v>104</v>
      </c>
      <c r="C17" s="109">
        <v>832</v>
      </c>
      <c r="D17" s="110">
        <v>922</v>
      </c>
      <c r="E17" s="109">
        <v>7601</v>
      </c>
      <c r="F17" s="110">
        <v>7808</v>
      </c>
      <c r="G17" s="111"/>
      <c r="H17" s="109">
        <f t="shared" si="0"/>
        <v>-90</v>
      </c>
      <c r="I17" s="110">
        <f t="shared" si="1"/>
        <v>-207</v>
      </c>
      <c r="J17" s="112">
        <f t="shared" si="2"/>
        <v>-9.7613882863340565E-2</v>
      </c>
      <c r="K17" s="113">
        <f t="shared" si="3"/>
        <v>-2.6511270491803279E-2</v>
      </c>
      <c r="L17" s="99"/>
    </row>
    <row r="18" spans="1:12" ht="15" x14ac:dyDescent="0.25">
      <c r="A18" s="99"/>
      <c r="B18" s="108" t="s">
        <v>105</v>
      </c>
      <c r="C18" s="109">
        <v>20634</v>
      </c>
      <c r="D18" s="110">
        <v>20062</v>
      </c>
      <c r="E18" s="109">
        <v>175916</v>
      </c>
      <c r="F18" s="110">
        <v>181157</v>
      </c>
      <c r="G18" s="111"/>
      <c r="H18" s="109">
        <f t="shared" si="0"/>
        <v>572</v>
      </c>
      <c r="I18" s="110">
        <f t="shared" si="1"/>
        <v>-5241</v>
      </c>
      <c r="J18" s="112">
        <f t="shared" si="2"/>
        <v>2.8511613996610508E-2</v>
      </c>
      <c r="K18" s="113">
        <f t="shared" si="3"/>
        <v>-2.893070651423903E-2</v>
      </c>
      <c r="L18" s="99"/>
    </row>
    <row r="19" spans="1:12" ht="15" x14ac:dyDescent="0.25">
      <c r="A19" s="99"/>
      <c r="B19" s="108" t="s">
        <v>106</v>
      </c>
      <c r="C19" s="109">
        <v>6005</v>
      </c>
      <c r="D19" s="110">
        <v>6139</v>
      </c>
      <c r="E19" s="109">
        <v>52487</v>
      </c>
      <c r="F19" s="110">
        <v>53716</v>
      </c>
      <c r="G19" s="111"/>
      <c r="H19" s="109">
        <f t="shared" si="0"/>
        <v>-134</v>
      </c>
      <c r="I19" s="110">
        <f t="shared" si="1"/>
        <v>-1229</v>
      </c>
      <c r="J19" s="112">
        <f t="shared" si="2"/>
        <v>-2.1827659227887278E-2</v>
      </c>
      <c r="K19" s="113">
        <f t="shared" si="3"/>
        <v>-2.2879588949288852E-2</v>
      </c>
      <c r="L19" s="99"/>
    </row>
    <row r="20" spans="1:12" ht="15" x14ac:dyDescent="0.25">
      <c r="A20" s="99"/>
      <c r="B20" s="108" t="s">
        <v>107</v>
      </c>
      <c r="C20" s="109">
        <v>1630</v>
      </c>
      <c r="D20" s="110">
        <v>1645</v>
      </c>
      <c r="E20" s="109">
        <v>14054</v>
      </c>
      <c r="F20" s="110">
        <v>14340</v>
      </c>
      <c r="G20" s="111"/>
      <c r="H20" s="109">
        <f t="shared" si="0"/>
        <v>-15</v>
      </c>
      <c r="I20" s="110">
        <f t="shared" si="1"/>
        <v>-286</v>
      </c>
      <c r="J20" s="112">
        <f t="shared" si="2"/>
        <v>-9.11854103343465E-3</v>
      </c>
      <c r="K20" s="113">
        <f t="shared" si="3"/>
        <v>-1.9944211994421198E-2</v>
      </c>
      <c r="L20" s="99"/>
    </row>
    <row r="21" spans="1:12" ht="15" x14ac:dyDescent="0.25">
      <c r="A21" s="99"/>
      <c r="B21" s="108" t="s">
        <v>108</v>
      </c>
      <c r="C21" s="109">
        <v>25367</v>
      </c>
      <c r="D21" s="110">
        <v>20495</v>
      </c>
      <c r="E21" s="109">
        <v>214492</v>
      </c>
      <c r="F21" s="110">
        <v>211338</v>
      </c>
      <c r="G21" s="111"/>
      <c r="H21" s="109">
        <f t="shared" si="0"/>
        <v>4872</v>
      </c>
      <c r="I21" s="110">
        <f t="shared" si="1"/>
        <v>3154</v>
      </c>
      <c r="J21" s="112">
        <f t="shared" si="2"/>
        <v>0.23771651622346915</v>
      </c>
      <c r="K21" s="113">
        <f t="shared" si="3"/>
        <v>1.4923960669638209E-2</v>
      </c>
      <c r="L21" s="99"/>
    </row>
    <row r="22" spans="1:12" ht="15" x14ac:dyDescent="0.25">
      <c r="A22" s="99"/>
      <c r="B22" s="108" t="s">
        <v>109</v>
      </c>
      <c r="C22" s="109">
        <v>8644</v>
      </c>
      <c r="D22" s="110">
        <v>9191</v>
      </c>
      <c r="E22" s="109">
        <v>78552</v>
      </c>
      <c r="F22" s="110">
        <v>83975</v>
      </c>
      <c r="G22" s="111"/>
      <c r="H22" s="109">
        <f t="shared" si="0"/>
        <v>-547</v>
      </c>
      <c r="I22" s="110">
        <f t="shared" si="1"/>
        <v>-5423</v>
      </c>
      <c r="J22" s="112">
        <f t="shared" si="2"/>
        <v>-5.9514742683059514E-2</v>
      </c>
      <c r="K22" s="113">
        <f t="shared" si="3"/>
        <v>-6.4578743673712413E-2</v>
      </c>
      <c r="L22" s="99"/>
    </row>
    <row r="23" spans="1:12" ht="15" x14ac:dyDescent="0.25">
      <c r="A23" s="99"/>
      <c r="B23" s="108"/>
      <c r="C23" s="114"/>
      <c r="D23" s="115"/>
      <c r="E23" s="114"/>
      <c r="F23" s="115"/>
      <c r="G23" s="116"/>
      <c r="H23" s="114"/>
      <c r="I23" s="115"/>
      <c r="J23" s="117"/>
      <c r="K23" s="118"/>
      <c r="L23" s="99"/>
    </row>
    <row r="24" spans="1:12" s="43" customFormat="1" ht="15.6" x14ac:dyDescent="0.3">
      <c r="A24" s="100"/>
      <c r="B24" s="119" t="s">
        <v>5</v>
      </c>
      <c r="C24" s="120">
        <f>SUM(C15:C23)</f>
        <v>93555</v>
      </c>
      <c r="D24" s="121">
        <f>SUM(D15:D23)</f>
        <v>83312</v>
      </c>
      <c r="E24" s="120">
        <f>SUM(E15:E23)</f>
        <v>811130</v>
      </c>
      <c r="F24" s="121">
        <f>SUM(F15:F23)</f>
        <v>816140</v>
      </c>
      <c r="G24" s="122"/>
      <c r="H24" s="120">
        <f>SUM(H15:H23)</f>
        <v>10243</v>
      </c>
      <c r="I24" s="121">
        <f>SUM(I15:I23)</f>
        <v>-5010</v>
      </c>
      <c r="J24" s="123">
        <f>IF(D24=0, 0, H24/D24)</f>
        <v>0.12294747455348569</v>
      </c>
      <c r="K24" s="124">
        <f>IF(F24=0, 0, I24/F24)</f>
        <v>-6.1386526821378684E-3</v>
      </c>
      <c r="L24" s="101"/>
    </row>
    <row r="25" spans="1:12" s="43" customFormat="1" x14ac:dyDescent="0.25">
      <c r="A25" s="94"/>
      <c r="B25" s="95"/>
      <c r="C25" s="96"/>
      <c r="D25" s="96"/>
      <c r="E25" s="96"/>
      <c r="F25" s="96"/>
      <c r="G25" s="96"/>
      <c r="H25" s="96"/>
      <c r="I25" s="96"/>
      <c r="J25" s="97"/>
      <c r="K25" s="97"/>
    </row>
    <row r="26" spans="1:12" s="43" customFormat="1" x14ac:dyDescent="0.25">
      <c r="A26" s="94"/>
      <c r="B26" s="94"/>
      <c r="C26" s="98"/>
      <c r="D26" s="98"/>
      <c r="E26" s="98"/>
      <c r="F26" s="98"/>
      <c r="G26" s="98"/>
      <c r="H26" s="98"/>
      <c r="I26" s="98"/>
      <c r="J26" s="97"/>
      <c r="K26" s="97"/>
    </row>
    <row r="27" spans="1:12" s="43" customFormat="1" ht="13.8" x14ac:dyDescent="0.25">
      <c r="A27" s="94"/>
      <c r="B27" s="125"/>
      <c r="C27" s="98"/>
      <c r="D27" s="98"/>
      <c r="E27" s="98"/>
      <c r="F27" s="98"/>
      <c r="G27" s="98"/>
      <c r="H27" s="98"/>
      <c r="I27" s="98"/>
      <c r="J27" s="97"/>
      <c r="K27" s="97"/>
    </row>
    <row r="28" spans="1:12" s="43" customFormat="1" ht="13.8" x14ac:dyDescent="0.25">
      <c r="A28" s="94"/>
      <c r="B28" s="125"/>
      <c r="C28" s="98"/>
      <c r="D28" s="98"/>
      <c r="E28" s="98"/>
      <c r="F28" s="98"/>
      <c r="G28" s="98"/>
      <c r="H28" s="98"/>
      <c r="I28" s="98"/>
      <c r="J28" s="97"/>
      <c r="K28" s="97"/>
    </row>
    <row r="29" spans="1:12" s="43" customFormat="1" ht="13.8" x14ac:dyDescent="0.25">
      <c r="A29" s="94"/>
      <c r="B29" s="125"/>
      <c r="C29" s="98"/>
      <c r="D29" s="98"/>
      <c r="E29" s="98"/>
      <c r="F29" s="98"/>
      <c r="G29" s="98"/>
      <c r="H29" s="98"/>
      <c r="I29" s="98"/>
      <c r="J29" s="97"/>
      <c r="K29" s="97"/>
    </row>
    <row r="30" spans="1:12" s="43" customFormat="1" ht="13.8" x14ac:dyDescent="0.25">
      <c r="A30" s="94"/>
      <c r="B30" s="125"/>
      <c r="C30" s="98"/>
      <c r="D30" s="98"/>
      <c r="E30" s="98"/>
      <c r="F30" s="98"/>
      <c r="G30" s="98"/>
      <c r="H30" s="98"/>
      <c r="I30" s="98"/>
      <c r="J30" s="97"/>
      <c r="K30" s="97"/>
    </row>
    <row r="31" spans="1:12" s="43" customFormat="1" x14ac:dyDescent="0.25">
      <c r="A31" s="94"/>
      <c r="C31" s="98"/>
      <c r="D31" s="98"/>
      <c r="E31" s="98"/>
      <c r="F31" s="98"/>
      <c r="G31" s="98"/>
      <c r="H31" s="98"/>
      <c r="I31" s="98"/>
      <c r="J31" s="97"/>
      <c r="K31" s="97"/>
    </row>
    <row r="32" spans="1:12" s="43" customFormat="1" x14ac:dyDescent="0.25">
      <c r="A32" s="94"/>
      <c r="C32" s="98"/>
      <c r="D32" s="98"/>
      <c r="E32" s="98"/>
      <c r="F32" s="98"/>
      <c r="G32" s="98"/>
      <c r="H32" s="98"/>
      <c r="I32" s="98"/>
      <c r="J32" s="97"/>
      <c r="K32" s="97"/>
    </row>
    <row r="33" spans="1:15" s="43" customFormat="1" x14ac:dyDescent="0.25">
      <c r="A33" s="94"/>
      <c r="B33" s="94"/>
      <c r="C33" s="98"/>
      <c r="D33" s="98"/>
      <c r="E33" s="98"/>
      <c r="F33" s="98"/>
      <c r="G33" s="98"/>
      <c r="H33" s="98"/>
      <c r="I33" s="98"/>
      <c r="J33" s="97"/>
      <c r="K33" s="97"/>
    </row>
    <row r="34" spans="1:15" s="43" customFormat="1" x14ac:dyDescent="0.25">
      <c r="A34" s="94"/>
      <c r="B34" s="94"/>
      <c r="C34" s="98"/>
      <c r="D34" s="98"/>
      <c r="E34" s="98"/>
      <c r="F34" s="98"/>
      <c r="G34" s="98"/>
      <c r="H34" s="98"/>
      <c r="I34" s="98"/>
      <c r="J34" s="97"/>
      <c r="K34" s="97"/>
    </row>
    <row r="35" spans="1:15" s="43" customFormat="1" x14ac:dyDescent="0.25">
      <c r="A35" s="94"/>
      <c r="B35" s="94"/>
      <c r="C35" s="98"/>
      <c r="D35" s="98"/>
      <c r="E35" s="98"/>
      <c r="F35" s="98"/>
      <c r="G35" s="98"/>
      <c r="H35" s="98"/>
      <c r="I35" s="98"/>
      <c r="J35" s="97"/>
      <c r="K35" s="97"/>
      <c r="O35" s="137"/>
    </row>
    <row r="36" spans="1:15" ht="12.75" customHeight="1" x14ac:dyDescent="0.25">
      <c r="A36" s="185"/>
      <c r="B36" s="185"/>
      <c r="C36" s="185"/>
      <c r="D36" s="185"/>
      <c r="E36" s="185"/>
      <c r="F36" s="185"/>
      <c r="G36" s="185"/>
      <c r="H36" s="185"/>
      <c r="I36" s="185"/>
    </row>
    <row r="37" spans="1:15" s="90" customFormat="1" ht="29.25" customHeight="1" x14ac:dyDescent="0.25">
      <c r="A37" s="127"/>
      <c r="B37" s="179" t="s">
        <v>711</v>
      </c>
      <c r="C37" s="180"/>
      <c r="D37" s="180"/>
      <c r="E37" s="180"/>
      <c r="F37" s="180"/>
      <c r="G37" s="180"/>
      <c r="H37" s="180"/>
      <c r="I37" s="180"/>
      <c r="J37" s="180"/>
      <c r="K37" s="180"/>
      <c r="L37" s="135"/>
    </row>
    <row r="38" spans="1:15" s="90" customFormat="1" ht="29.25" customHeight="1" x14ac:dyDescent="0.25">
      <c r="A38" s="126"/>
      <c r="B38" s="180"/>
      <c r="C38" s="180"/>
      <c r="D38" s="180"/>
      <c r="E38" s="180"/>
      <c r="F38" s="180"/>
      <c r="G38" s="180"/>
      <c r="H38" s="180"/>
      <c r="I38" s="180"/>
      <c r="J38" s="180"/>
      <c r="K38" s="180"/>
      <c r="L38" s="135"/>
    </row>
    <row r="39" spans="1:15" s="90" customFormat="1" ht="29.25" customHeight="1" x14ac:dyDescent="0.25">
      <c r="A39" s="126"/>
      <c r="B39" s="180"/>
      <c r="C39" s="180"/>
      <c r="D39" s="180"/>
      <c r="E39" s="180"/>
      <c r="F39" s="180"/>
      <c r="G39" s="180"/>
      <c r="H39" s="180"/>
      <c r="I39" s="180"/>
      <c r="J39" s="180"/>
      <c r="K39" s="180"/>
      <c r="L39" s="136"/>
    </row>
    <row r="40" spans="1:15" s="90" customFormat="1" ht="29.25" customHeight="1" x14ac:dyDescent="0.25">
      <c r="A40" s="134"/>
      <c r="B40" s="181"/>
      <c r="C40" s="181"/>
      <c r="D40" s="181"/>
      <c r="E40" s="181"/>
      <c r="F40" s="181"/>
      <c r="G40" s="181"/>
      <c r="H40" s="181"/>
      <c r="I40" s="181"/>
      <c r="J40" s="181"/>
      <c r="K40" s="181"/>
      <c r="L40" s="133"/>
    </row>
    <row r="44" spans="1:15" x14ac:dyDescent="0.25">
      <c r="B44" s="138"/>
    </row>
  </sheetData>
  <mergeCells count="10">
    <mergeCell ref="B37:K40"/>
    <mergeCell ref="A1:L1"/>
    <mergeCell ref="A2:L2"/>
    <mergeCell ref="A5:L5"/>
    <mergeCell ref="A7:L7"/>
    <mergeCell ref="A3:L3"/>
    <mergeCell ref="C12:D12"/>
    <mergeCell ref="E12:F12"/>
    <mergeCell ref="H12:K12"/>
    <mergeCell ref="A36:I36"/>
  </mergeCells>
  <phoneticPr fontId="3" type="noConversion"/>
  <printOptions horizontalCentered="1"/>
  <pageMargins left="0.74803149606299213" right="0.74803149606299213" top="0.78740157480314965" bottom="0.78740157480314965" header="0.51181102362204722" footer="0.51181102362204722"/>
  <pageSetup paperSize="9" scale="75"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J66"/>
  <sheetViews>
    <sheetView tabSelected="1" workbookViewId="0">
      <selection activeCell="M1" sqref="M1"/>
    </sheetView>
  </sheetViews>
  <sheetFormatPr defaultRowHeight="13.2" x14ac:dyDescent="0.25"/>
  <cols>
    <col min="1" max="1" width="21.5546875" bestFit="1" customWidth="1"/>
    <col min="6" max="6" width="1.6640625" customWidth="1"/>
  </cols>
  <sheetData>
    <row r="1" spans="1:10" s="52" customFormat="1" ht="20.399999999999999" x14ac:dyDescent="0.35">
      <c r="A1" s="4" t="s">
        <v>10</v>
      </c>
      <c r="B1" s="198" t="s">
        <v>11</v>
      </c>
      <c r="C1" s="199"/>
      <c r="D1" s="199"/>
      <c r="E1" s="199"/>
      <c r="F1" s="199"/>
      <c r="G1" s="199"/>
      <c r="H1" s="199"/>
      <c r="I1" s="199"/>
      <c r="J1" s="199"/>
    </row>
    <row r="2" spans="1:10" s="52" customFormat="1" ht="20.399999999999999" x14ac:dyDescent="0.35">
      <c r="A2" s="4" t="s">
        <v>110</v>
      </c>
      <c r="B2" s="202" t="s">
        <v>101</v>
      </c>
      <c r="C2" s="203"/>
      <c r="D2" s="203"/>
      <c r="E2" s="203"/>
      <c r="F2" s="203"/>
      <c r="G2" s="203"/>
      <c r="H2" s="203"/>
      <c r="I2" s="203"/>
      <c r="J2" s="203"/>
    </row>
    <row r="3" spans="1:10" ht="12.75" customHeight="1" x14ac:dyDescent="0.35">
      <c r="A3" s="4"/>
      <c r="B3" s="25"/>
      <c r="C3" s="26"/>
      <c r="D3" s="26"/>
      <c r="E3" s="26"/>
      <c r="F3" s="26"/>
      <c r="G3" s="26"/>
      <c r="H3" s="26"/>
      <c r="I3" s="26"/>
      <c r="J3" s="26"/>
    </row>
    <row r="4" spans="1:10" x14ac:dyDescent="0.25">
      <c r="E4" s="201" t="s">
        <v>7</v>
      </c>
      <c r="F4" s="201"/>
      <c r="G4" s="201"/>
    </row>
    <row r="5" spans="1:10" x14ac:dyDescent="0.25">
      <c r="A5" s="3"/>
      <c r="B5" s="196" t="s">
        <v>1</v>
      </c>
      <c r="C5" s="197"/>
      <c r="D5" s="196" t="s">
        <v>2</v>
      </c>
      <c r="E5" s="197"/>
      <c r="F5" s="59"/>
      <c r="G5" s="196" t="s">
        <v>3</v>
      </c>
      <c r="H5" s="200"/>
      <c r="I5" s="200"/>
      <c r="J5" s="197"/>
    </row>
    <row r="6" spans="1:10" x14ac:dyDescent="0.25">
      <c r="A6" s="27"/>
      <c r="B6" s="57">
        <f>VALUE(RIGHT(B2, 4))</f>
        <v>2022</v>
      </c>
      <c r="C6" s="58">
        <f>B6-1</f>
        <v>2021</v>
      </c>
      <c r="D6" s="57">
        <f>B6</f>
        <v>2022</v>
      </c>
      <c r="E6" s="58">
        <f>C6</f>
        <v>2021</v>
      </c>
      <c r="F6" s="64"/>
      <c r="G6" s="57" t="s">
        <v>4</v>
      </c>
      <c r="H6" s="58" t="s">
        <v>2</v>
      </c>
      <c r="I6" s="57" t="s">
        <v>4</v>
      </c>
      <c r="J6" s="58" t="s">
        <v>2</v>
      </c>
    </row>
    <row r="7" spans="1:10" x14ac:dyDescent="0.25">
      <c r="A7" s="7" t="s">
        <v>111</v>
      </c>
      <c r="B7" s="65">
        <v>5373</v>
      </c>
      <c r="C7" s="66">
        <v>5670</v>
      </c>
      <c r="D7" s="65">
        <v>53012</v>
      </c>
      <c r="E7" s="66">
        <v>57363</v>
      </c>
      <c r="F7" s="67"/>
      <c r="G7" s="65">
        <f>B7-C7</f>
        <v>-297</v>
      </c>
      <c r="H7" s="66">
        <f>D7-E7</f>
        <v>-4351</v>
      </c>
      <c r="I7" s="28">
        <f>IF(C7=0, "-", IF(G7/C7&lt;10, G7/C7*100, "&gt;999"))</f>
        <v>-5.2380952380952381</v>
      </c>
      <c r="J7" s="29">
        <f>IF(E7=0, "-", IF(H7/E7&lt;10, H7/E7*100, "&gt;999"))</f>
        <v>-7.5850286770217741</v>
      </c>
    </row>
    <row r="8" spans="1:10" x14ac:dyDescent="0.25">
      <c r="A8" s="7" t="s">
        <v>120</v>
      </c>
      <c r="B8" s="65">
        <v>15636</v>
      </c>
      <c r="C8" s="66">
        <v>11553</v>
      </c>
      <c r="D8" s="65">
        <v>134874</v>
      </c>
      <c r="E8" s="66">
        <v>128250</v>
      </c>
      <c r="F8" s="67"/>
      <c r="G8" s="65">
        <f>B8-C8</f>
        <v>4083</v>
      </c>
      <c r="H8" s="66">
        <f>D8-E8</f>
        <v>6624</v>
      </c>
      <c r="I8" s="28">
        <f>IF(C8=0, "-", IF(G8/C8&lt;10, G8/C8*100, "&gt;999"))</f>
        <v>35.341469748117369</v>
      </c>
      <c r="J8" s="29">
        <f>IF(E8=0, "-", IF(H8/E8&lt;10, H8/E8*100, "&gt;999"))</f>
        <v>5.1649122807017545</v>
      </c>
    </row>
    <row r="9" spans="1:10" x14ac:dyDescent="0.25">
      <c r="A9" s="7" t="s">
        <v>126</v>
      </c>
      <c r="B9" s="65">
        <v>6713</v>
      </c>
      <c r="C9" s="66">
        <v>5554</v>
      </c>
      <c r="D9" s="65">
        <v>57263</v>
      </c>
      <c r="E9" s="66">
        <v>56122</v>
      </c>
      <c r="F9" s="67"/>
      <c r="G9" s="65">
        <f>B9-C9</f>
        <v>1159</v>
      </c>
      <c r="H9" s="66">
        <f>D9-E9</f>
        <v>1141</v>
      </c>
      <c r="I9" s="28">
        <f>IF(C9=0, "-", IF(G9/C9&lt;10, G9/C9*100, "&gt;999"))</f>
        <v>20.867842996038892</v>
      </c>
      <c r="J9" s="29">
        <f>IF(E9=0, "-", IF(H9/E9&lt;10, H9/E9*100, "&gt;999"))</f>
        <v>2.0330708100210257</v>
      </c>
    </row>
    <row r="10" spans="1:10" x14ac:dyDescent="0.25">
      <c r="A10" s="7" t="s">
        <v>127</v>
      </c>
      <c r="B10" s="65">
        <v>1223</v>
      </c>
      <c r="C10" s="66">
        <v>1188</v>
      </c>
      <c r="D10" s="65">
        <v>10651</v>
      </c>
      <c r="E10" s="66">
        <v>9847</v>
      </c>
      <c r="F10" s="67"/>
      <c r="G10" s="65">
        <f>B10-C10</f>
        <v>35</v>
      </c>
      <c r="H10" s="66">
        <f>D10-E10</f>
        <v>804</v>
      </c>
      <c r="I10" s="28">
        <f>IF(C10=0, "-", IF(G10/C10&lt;10, G10/C10*100, "&gt;999"))</f>
        <v>2.9461279461279464</v>
      </c>
      <c r="J10" s="29">
        <f>IF(E10=0, "-", IF(H10/E10&lt;10, H10/E10*100, "&gt;999"))</f>
        <v>8.1649233269015955</v>
      </c>
    </row>
    <row r="11" spans="1:10" s="43" customFormat="1" x14ac:dyDescent="0.25">
      <c r="A11" s="27" t="s">
        <v>0</v>
      </c>
      <c r="B11" s="71">
        <f>SUM(B7:B10)</f>
        <v>28945</v>
      </c>
      <c r="C11" s="72">
        <f>SUM(C7:C10)</f>
        <v>23965</v>
      </c>
      <c r="D11" s="71">
        <f>SUM(D7:D10)</f>
        <v>255800</v>
      </c>
      <c r="E11" s="72">
        <f>SUM(E7:E10)</f>
        <v>251582</v>
      </c>
      <c r="F11" s="73"/>
      <c r="G11" s="71">
        <f>B11-C11</f>
        <v>4980</v>
      </c>
      <c r="H11" s="72">
        <f>D11-E11</f>
        <v>4218</v>
      </c>
      <c r="I11" s="44">
        <f>IF(C11=0, 0, G11/C11*100)</f>
        <v>20.78030461089088</v>
      </c>
      <c r="J11" s="45">
        <f>IF(E11=0, 0, H11/E11*100)</f>
        <v>1.6765905350939259</v>
      </c>
    </row>
    <row r="13" spans="1:10" x14ac:dyDescent="0.25">
      <c r="A13" s="3"/>
      <c r="B13" s="196" t="s">
        <v>1</v>
      </c>
      <c r="C13" s="197"/>
      <c r="D13" s="196" t="s">
        <v>2</v>
      </c>
      <c r="E13" s="197"/>
      <c r="F13" s="59"/>
      <c r="G13" s="196" t="s">
        <v>3</v>
      </c>
      <c r="H13" s="200"/>
      <c r="I13" s="200"/>
      <c r="J13" s="197"/>
    </row>
    <row r="14" spans="1:10" x14ac:dyDescent="0.25">
      <c r="A14" s="7" t="s">
        <v>112</v>
      </c>
      <c r="B14" s="65">
        <v>207</v>
      </c>
      <c r="C14" s="66">
        <v>174</v>
      </c>
      <c r="D14" s="65">
        <v>1554</v>
      </c>
      <c r="E14" s="66">
        <v>1807</v>
      </c>
      <c r="F14" s="67"/>
      <c r="G14" s="65">
        <f t="shared" ref="G14:G34" si="0">B14-C14</f>
        <v>33</v>
      </c>
      <c r="H14" s="66">
        <f t="shared" ref="H14:H34" si="1">D14-E14</f>
        <v>-253</v>
      </c>
      <c r="I14" s="28">
        <f t="shared" ref="I14:I33" si="2">IF(C14=0, "-", IF(G14/C14&lt;10, G14/C14*100, "&gt;999"))</f>
        <v>18.96551724137931</v>
      </c>
      <c r="J14" s="29">
        <f t="shared" ref="J14:J33" si="3">IF(E14=0, "-", IF(H14/E14&lt;10, H14/E14*100, "&gt;999"))</f>
        <v>-14.001106806862202</v>
      </c>
    </row>
    <row r="15" spans="1:10" x14ac:dyDescent="0.25">
      <c r="A15" s="7" t="s">
        <v>113</v>
      </c>
      <c r="B15" s="65">
        <v>945</v>
      </c>
      <c r="C15" s="66">
        <v>903</v>
      </c>
      <c r="D15" s="65">
        <v>10767</v>
      </c>
      <c r="E15" s="66">
        <v>11379</v>
      </c>
      <c r="F15" s="67"/>
      <c r="G15" s="65">
        <f t="shared" si="0"/>
        <v>42</v>
      </c>
      <c r="H15" s="66">
        <f t="shared" si="1"/>
        <v>-612</v>
      </c>
      <c r="I15" s="28">
        <f t="shared" si="2"/>
        <v>4.6511627906976747</v>
      </c>
      <c r="J15" s="29">
        <f t="shared" si="3"/>
        <v>-5.3783284998681786</v>
      </c>
    </row>
    <row r="16" spans="1:10" x14ac:dyDescent="0.25">
      <c r="A16" s="7" t="s">
        <v>114</v>
      </c>
      <c r="B16" s="65">
        <v>2150</v>
      </c>
      <c r="C16" s="66">
        <v>3061</v>
      </c>
      <c r="D16" s="65">
        <v>23426</v>
      </c>
      <c r="E16" s="66">
        <v>29036</v>
      </c>
      <c r="F16" s="67"/>
      <c r="G16" s="65">
        <f t="shared" si="0"/>
        <v>-911</v>
      </c>
      <c r="H16" s="66">
        <f t="shared" si="1"/>
        <v>-5610</v>
      </c>
      <c r="I16" s="28">
        <f t="shared" si="2"/>
        <v>-29.761515844495261</v>
      </c>
      <c r="J16" s="29">
        <f t="shared" si="3"/>
        <v>-19.320843091334893</v>
      </c>
    </row>
    <row r="17" spans="1:10" x14ac:dyDescent="0.25">
      <c r="A17" s="7" t="s">
        <v>115</v>
      </c>
      <c r="B17" s="65">
        <v>1216</v>
      </c>
      <c r="C17" s="66">
        <v>912</v>
      </c>
      <c r="D17" s="65">
        <v>10456</v>
      </c>
      <c r="E17" s="66">
        <v>7883</v>
      </c>
      <c r="F17" s="67"/>
      <c r="G17" s="65">
        <f t="shared" si="0"/>
        <v>304</v>
      </c>
      <c r="H17" s="66">
        <f t="shared" si="1"/>
        <v>2573</v>
      </c>
      <c r="I17" s="28">
        <f t="shared" si="2"/>
        <v>33.333333333333329</v>
      </c>
      <c r="J17" s="29">
        <f t="shared" si="3"/>
        <v>32.63985792211087</v>
      </c>
    </row>
    <row r="18" spans="1:10" x14ac:dyDescent="0.25">
      <c r="A18" s="7" t="s">
        <v>116</v>
      </c>
      <c r="B18" s="65">
        <v>108</v>
      </c>
      <c r="C18" s="66">
        <v>108</v>
      </c>
      <c r="D18" s="65">
        <v>1289</v>
      </c>
      <c r="E18" s="66">
        <v>1388</v>
      </c>
      <c r="F18" s="67"/>
      <c r="G18" s="65">
        <f t="shared" si="0"/>
        <v>0</v>
      </c>
      <c r="H18" s="66">
        <f t="shared" si="1"/>
        <v>-99</v>
      </c>
      <c r="I18" s="28">
        <f t="shared" si="2"/>
        <v>0</v>
      </c>
      <c r="J18" s="29">
        <f t="shared" si="3"/>
        <v>-7.1325648414985592</v>
      </c>
    </row>
    <row r="19" spans="1:10" x14ac:dyDescent="0.25">
      <c r="A19" s="7" t="s">
        <v>117</v>
      </c>
      <c r="B19" s="65">
        <v>17</v>
      </c>
      <c r="C19" s="66">
        <v>15</v>
      </c>
      <c r="D19" s="65">
        <v>194</v>
      </c>
      <c r="E19" s="66">
        <v>245</v>
      </c>
      <c r="F19" s="67"/>
      <c r="G19" s="65">
        <f t="shared" si="0"/>
        <v>2</v>
      </c>
      <c r="H19" s="66">
        <f t="shared" si="1"/>
        <v>-51</v>
      </c>
      <c r="I19" s="28">
        <f t="shared" si="2"/>
        <v>13.333333333333334</v>
      </c>
      <c r="J19" s="29">
        <f t="shared" si="3"/>
        <v>-20.816326530612244</v>
      </c>
    </row>
    <row r="20" spans="1:10" x14ac:dyDescent="0.25">
      <c r="A20" s="7" t="s">
        <v>118</v>
      </c>
      <c r="B20" s="65">
        <v>410</v>
      </c>
      <c r="C20" s="66">
        <v>257</v>
      </c>
      <c r="D20" s="65">
        <v>3127</v>
      </c>
      <c r="E20" s="66">
        <v>3010</v>
      </c>
      <c r="F20" s="67"/>
      <c r="G20" s="65">
        <f t="shared" si="0"/>
        <v>153</v>
      </c>
      <c r="H20" s="66">
        <f t="shared" si="1"/>
        <v>117</v>
      </c>
      <c r="I20" s="28">
        <f t="shared" si="2"/>
        <v>59.533073929961091</v>
      </c>
      <c r="J20" s="29">
        <f t="shared" si="3"/>
        <v>3.8870431893687711</v>
      </c>
    </row>
    <row r="21" spans="1:10" x14ac:dyDescent="0.25">
      <c r="A21" s="7" t="s">
        <v>119</v>
      </c>
      <c r="B21" s="65">
        <v>320</v>
      </c>
      <c r="C21" s="66">
        <v>240</v>
      </c>
      <c r="D21" s="65">
        <v>2199</v>
      </c>
      <c r="E21" s="66">
        <v>2615</v>
      </c>
      <c r="F21" s="67"/>
      <c r="G21" s="65">
        <f t="shared" si="0"/>
        <v>80</v>
      </c>
      <c r="H21" s="66">
        <f t="shared" si="1"/>
        <v>-416</v>
      </c>
      <c r="I21" s="28">
        <f t="shared" si="2"/>
        <v>33.333333333333329</v>
      </c>
      <c r="J21" s="29">
        <f t="shared" si="3"/>
        <v>-15.908221797323135</v>
      </c>
    </row>
    <row r="22" spans="1:10" x14ac:dyDescent="0.25">
      <c r="A22" s="142" t="s">
        <v>121</v>
      </c>
      <c r="B22" s="143">
        <v>1204</v>
      </c>
      <c r="C22" s="144">
        <v>934</v>
      </c>
      <c r="D22" s="143">
        <v>12681</v>
      </c>
      <c r="E22" s="144">
        <v>11746</v>
      </c>
      <c r="F22" s="145"/>
      <c r="G22" s="143">
        <f t="shared" si="0"/>
        <v>270</v>
      </c>
      <c r="H22" s="144">
        <f t="shared" si="1"/>
        <v>935</v>
      </c>
      <c r="I22" s="146">
        <f t="shared" si="2"/>
        <v>28.907922912205571</v>
      </c>
      <c r="J22" s="147">
        <f t="shared" si="3"/>
        <v>7.9601566490720241</v>
      </c>
    </row>
    <row r="23" spans="1:10" x14ac:dyDescent="0.25">
      <c r="A23" s="7" t="s">
        <v>122</v>
      </c>
      <c r="B23" s="65">
        <v>3702</v>
      </c>
      <c r="C23" s="66">
        <v>2826</v>
      </c>
      <c r="D23" s="65">
        <v>33719</v>
      </c>
      <c r="E23" s="66">
        <v>35103</v>
      </c>
      <c r="F23" s="67"/>
      <c r="G23" s="65">
        <f t="shared" si="0"/>
        <v>876</v>
      </c>
      <c r="H23" s="66">
        <f t="shared" si="1"/>
        <v>-1384</v>
      </c>
      <c r="I23" s="28">
        <f t="shared" si="2"/>
        <v>30.997876857749468</v>
      </c>
      <c r="J23" s="29">
        <f t="shared" si="3"/>
        <v>-3.9426829615702359</v>
      </c>
    </row>
    <row r="24" spans="1:10" x14ac:dyDescent="0.25">
      <c r="A24" s="7" t="s">
        <v>123</v>
      </c>
      <c r="B24" s="65">
        <v>6896</v>
      </c>
      <c r="C24" s="66">
        <v>4271</v>
      </c>
      <c r="D24" s="65">
        <v>51253</v>
      </c>
      <c r="E24" s="66">
        <v>44345</v>
      </c>
      <c r="F24" s="67"/>
      <c r="G24" s="65">
        <f t="shared" si="0"/>
        <v>2625</v>
      </c>
      <c r="H24" s="66">
        <f t="shared" si="1"/>
        <v>6908</v>
      </c>
      <c r="I24" s="28">
        <f t="shared" si="2"/>
        <v>61.461016155467107</v>
      </c>
      <c r="J24" s="29">
        <f t="shared" si="3"/>
        <v>15.577855451572894</v>
      </c>
    </row>
    <row r="25" spans="1:10" x14ac:dyDescent="0.25">
      <c r="A25" s="7" t="s">
        <v>124</v>
      </c>
      <c r="B25" s="65">
        <v>3438</v>
      </c>
      <c r="C25" s="66">
        <v>3139</v>
      </c>
      <c r="D25" s="65">
        <v>32420</v>
      </c>
      <c r="E25" s="66">
        <v>31844</v>
      </c>
      <c r="F25" s="67"/>
      <c r="G25" s="65">
        <f t="shared" si="0"/>
        <v>299</v>
      </c>
      <c r="H25" s="66">
        <f t="shared" si="1"/>
        <v>576</v>
      </c>
      <c r="I25" s="28">
        <f t="shared" si="2"/>
        <v>9.525326537113731</v>
      </c>
      <c r="J25" s="29">
        <f t="shared" si="3"/>
        <v>1.8088179876899886</v>
      </c>
    </row>
    <row r="26" spans="1:10" x14ac:dyDescent="0.25">
      <c r="A26" s="7" t="s">
        <v>125</v>
      </c>
      <c r="B26" s="65">
        <v>396</v>
      </c>
      <c r="C26" s="66">
        <v>383</v>
      </c>
      <c r="D26" s="65">
        <v>4801</v>
      </c>
      <c r="E26" s="66">
        <v>5212</v>
      </c>
      <c r="F26" s="67"/>
      <c r="G26" s="65">
        <f t="shared" si="0"/>
        <v>13</v>
      </c>
      <c r="H26" s="66">
        <f t="shared" si="1"/>
        <v>-411</v>
      </c>
      <c r="I26" s="28">
        <f t="shared" si="2"/>
        <v>3.3942558746736298</v>
      </c>
      <c r="J26" s="29">
        <f t="shared" si="3"/>
        <v>-7.8856485034535684</v>
      </c>
    </row>
    <row r="27" spans="1:10" x14ac:dyDescent="0.25">
      <c r="A27" s="142" t="s">
        <v>128</v>
      </c>
      <c r="B27" s="143">
        <v>37</v>
      </c>
      <c r="C27" s="144">
        <v>54</v>
      </c>
      <c r="D27" s="143">
        <v>539</v>
      </c>
      <c r="E27" s="144">
        <v>531</v>
      </c>
      <c r="F27" s="145"/>
      <c r="G27" s="143">
        <f t="shared" si="0"/>
        <v>-17</v>
      </c>
      <c r="H27" s="144">
        <f t="shared" si="1"/>
        <v>8</v>
      </c>
      <c r="I27" s="146">
        <f t="shared" si="2"/>
        <v>-31.481481481481481</v>
      </c>
      <c r="J27" s="147">
        <f t="shared" si="3"/>
        <v>1.5065913370998116</v>
      </c>
    </row>
    <row r="28" spans="1:10" x14ac:dyDescent="0.25">
      <c r="A28" s="7" t="s">
        <v>129</v>
      </c>
      <c r="B28" s="65">
        <v>9</v>
      </c>
      <c r="C28" s="66">
        <v>2</v>
      </c>
      <c r="D28" s="65">
        <v>39</v>
      </c>
      <c r="E28" s="66">
        <v>37</v>
      </c>
      <c r="F28" s="67"/>
      <c r="G28" s="65">
        <f t="shared" si="0"/>
        <v>7</v>
      </c>
      <c r="H28" s="66">
        <f t="shared" si="1"/>
        <v>2</v>
      </c>
      <c r="I28" s="28">
        <f t="shared" si="2"/>
        <v>350</v>
      </c>
      <c r="J28" s="29">
        <f t="shared" si="3"/>
        <v>5.4054054054054053</v>
      </c>
    </row>
    <row r="29" spans="1:10" x14ac:dyDescent="0.25">
      <c r="A29" s="7" t="s">
        <v>130</v>
      </c>
      <c r="B29" s="65">
        <v>36</v>
      </c>
      <c r="C29" s="66">
        <v>49</v>
      </c>
      <c r="D29" s="65">
        <v>412</v>
      </c>
      <c r="E29" s="66">
        <v>420</v>
      </c>
      <c r="F29" s="67"/>
      <c r="G29" s="65">
        <f t="shared" si="0"/>
        <v>-13</v>
      </c>
      <c r="H29" s="66">
        <f t="shared" si="1"/>
        <v>-8</v>
      </c>
      <c r="I29" s="28">
        <f t="shared" si="2"/>
        <v>-26.530612244897959</v>
      </c>
      <c r="J29" s="29">
        <f t="shared" si="3"/>
        <v>-1.9047619047619049</v>
      </c>
    </row>
    <row r="30" spans="1:10" x14ac:dyDescent="0.25">
      <c r="A30" s="7" t="s">
        <v>131</v>
      </c>
      <c r="B30" s="65">
        <v>627</v>
      </c>
      <c r="C30" s="66">
        <v>765</v>
      </c>
      <c r="D30" s="65">
        <v>6425</v>
      </c>
      <c r="E30" s="66">
        <v>6935</v>
      </c>
      <c r="F30" s="67"/>
      <c r="G30" s="65">
        <f t="shared" si="0"/>
        <v>-138</v>
      </c>
      <c r="H30" s="66">
        <f t="shared" si="1"/>
        <v>-510</v>
      </c>
      <c r="I30" s="28">
        <f t="shared" si="2"/>
        <v>-18.03921568627451</v>
      </c>
      <c r="J30" s="29">
        <f t="shared" si="3"/>
        <v>-7.3540014419610671</v>
      </c>
    </row>
    <row r="31" spans="1:10" x14ac:dyDescent="0.25">
      <c r="A31" s="7" t="s">
        <v>132</v>
      </c>
      <c r="B31" s="65">
        <v>923</v>
      </c>
      <c r="C31" s="66">
        <v>852</v>
      </c>
      <c r="D31" s="65">
        <v>8192</v>
      </c>
      <c r="E31" s="66">
        <v>7128</v>
      </c>
      <c r="F31" s="67"/>
      <c r="G31" s="65">
        <f t="shared" si="0"/>
        <v>71</v>
      </c>
      <c r="H31" s="66">
        <f t="shared" si="1"/>
        <v>1064</v>
      </c>
      <c r="I31" s="28">
        <f t="shared" si="2"/>
        <v>8.3333333333333321</v>
      </c>
      <c r="J31" s="29">
        <f t="shared" si="3"/>
        <v>14.927048260381593</v>
      </c>
    </row>
    <row r="32" spans="1:10" x14ac:dyDescent="0.25">
      <c r="A32" s="7" t="s">
        <v>133</v>
      </c>
      <c r="B32" s="65">
        <v>5081</v>
      </c>
      <c r="C32" s="66">
        <v>3832</v>
      </c>
      <c r="D32" s="65">
        <v>41656</v>
      </c>
      <c r="E32" s="66">
        <v>41071</v>
      </c>
      <c r="F32" s="67"/>
      <c r="G32" s="65">
        <f t="shared" si="0"/>
        <v>1249</v>
      </c>
      <c r="H32" s="66">
        <f t="shared" si="1"/>
        <v>585</v>
      </c>
      <c r="I32" s="28">
        <f t="shared" si="2"/>
        <v>32.593945720250524</v>
      </c>
      <c r="J32" s="29">
        <f t="shared" si="3"/>
        <v>1.4243626890019723</v>
      </c>
    </row>
    <row r="33" spans="1:10" x14ac:dyDescent="0.25">
      <c r="A33" s="142" t="s">
        <v>127</v>
      </c>
      <c r="B33" s="143">
        <v>1223</v>
      </c>
      <c r="C33" s="144">
        <v>1188</v>
      </c>
      <c r="D33" s="143">
        <v>10651</v>
      </c>
      <c r="E33" s="144">
        <v>9847</v>
      </c>
      <c r="F33" s="145"/>
      <c r="G33" s="143">
        <f t="shared" si="0"/>
        <v>35</v>
      </c>
      <c r="H33" s="144">
        <f t="shared" si="1"/>
        <v>804</v>
      </c>
      <c r="I33" s="146">
        <f t="shared" si="2"/>
        <v>2.9461279461279464</v>
      </c>
      <c r="J33" s="147">
        <f t="shared" si="3"/>
        <v>8.1649233269015955</v>
      </c>
    </row>
    <row r="34" spans="1:10" s="43" customFormat="1" x14ac:dyDescent="0.25">
      <c r="A34" s="27" t="s">
        <v>0</v>
      </c>
      <c r="B34" s="71">
        <f>SUM(B14:B33)</f>
        <v>28945</v>
      </c>
      <c r="C34" s="72">
        <f>SUM(C14:C33)</f>
        <v>23965</v>
      </c>
      <c r="D34" s="71">
        <f>SUM(D14:D33)</f>
        <v>255800</v>
      </c>
      <c r="E34" s="72">
        <f>SUM(E14:E33)</f>
        <v>251582</v>
      </c>
      <c r="F34" s="73"/>
      <c r="G34" s="71">
        <f t="shared" si="0"/>
        <v>4980</v>
      </c>
      <c r="H34" s="72">
        <f t="shared" si="1"/>
        <v>4218</v>
      </c>
      <c r="I34" s="44">
        <f>IF(C34=0, 0, G34/C34*100)</f>
        <v>20.78030461089088</v>
      </c>
      <c r="J34" s="45">
        <f>IF(E34=0, 0, H34/E34*100)</f>
        <v>1.6765905350939259</v>
      </c>
    </row>
    <row r="36" spans="1:10" x14ac:dyDescent="0.25">
      <c r="E36" s="201" t="s">
        <v>8</v>
      </c>
      <c r="F36" s="201"/>
      <c r="G36" s="201"/>
    </row>
    <row r="37" spans="1:10" x14ac:dyDescent="0.25">
      <c r="A37" s="3"/>
      <c r="B37" s="196" t="s">
        <v>1</v>
      </c>
      <c r="C37" s="197"/>
      <c r="D37" s="196" t="s">
        <v>2</v>
      </c>
      <c r="E37" s="197"/>
      <c r="F37" s="59"/>
      <c r="G37" s="196" t="s">
        <v>9</v>
      </c>
      <c r="H37" s="197"/>
    </row>
    <row r="38" spans="1:10" x14ac:dyDescent="0.25">
      <c r="A38" s="27"/>
      <c r="B38" s="57">
        <f>B6</f>
        <v>2022</v>
      </c>
      <c r="C38" s="58">
        <f>C6</f>
        <v>2021</v>
      </c>
      <c r="D38" s="57">
        <f>D6</f>
        <v>2022</v>
      </c>
      <c r="E38" s="58">
        <f>E6</f>
        <v>2021</v>
      </c>
      <c r="F38" s="64"/>
      <c r="G38" s="57" t="s">
        <v>4</v>
      </c>
      <c r="H38" s="58" t="s">
        <v>2</v>
      </c>
    </row>
    <row r="39" spans="1:10" x14ac:dyDescent="0.25">
      <c r="A39" s="7" t="s">
        <v>111</v>
      </c>
      <c r="B39" s="30">
        <f>$B$7/$B$11*100</f>
        <v>18.56279150112282</v>
      </c>
      <c r="C39" s="31">
        <f>$C$7/$C$11*100</f>
        <v>23.659503442520339</v>
      </c>
      <c r="D39" s="30">
        <f>$D$7/$D$11*100</f>
        <v>20.724003127443318</v>
      </c>
      <c r="E39" s="31">
        <f>$E$7/$E$11*100</f>
        <v>22.800915804787305</v>
      </c>
      <c r="F39" s="32"/>
      <c r="G39" s="30">
        <f>B39-C39</f>
        <v>-5.096711941397519</v>
      </c>
      <c r="H39" s="31">
        <f>D39-E39</f>
        <v>-2.0769126773439872</v>
      </c>
    </row>
    <row r="40" spans="1:10" x14ac:dyDescent="0.25">
      <c r="A40" s="7" t="s">
        <v>120</v>
      </c>
      <c r="B40" s="30">
        <f>$B$8/$B$11*100</f>
        <v>54.019692520297113</v>
      </c>
      <c r="C40" s="31">
        <f>$C$8/$C$11*100</f>
        <v>48.207803046108907</v>
      </c>
      <c r="D40" s="30">
        <f>$D$8/$D$11*100</f>
        <v>52.726348709929638</v>
      </c>
      <c r="E40" s="31">
        <f>$E$8/$E$11*100</f>
        <v>50.977414918396391</v>
      </c>
      <c r="F40" s="32"/>
      <c r="G40" s="30">
        <f>B40-C40</f>
        <v>5.8118894741882059</v>
      </c>
      <c r="H40" s="31">
        <f>D40-E40</f>
        <v>1.748933791533247</v>
      </c>
    </row>
    <row r="41" spans="1:10" x14ac:dyDescent="0.25">
      <c r="A41" s="7" t="s">
        <v>126</v>
      </c>
      <c r="B41" s="30">
        <f>$B$9/$B$11*100</f>
        <v>23.192261185006046</v>
      </c>
      <c r="C41" s="31">
        <f>$C$9/$C$11*100</f>
        <v>23.175464218652202</v>
      </c>
      <c r="D41" s="30">
        <f>$D$9/$D$11*100</f>
        <v>22.385848318999219</v>
      </c>
      <c r="E41" s="31">
        <f>$E$9/$E$11*100</f>
        <v>22.307637271346916</v>
      </c>
      <c r="F41" s="32"/>
      <c r="G41" s="30">
        <f>B41-C41</f>
        <v>1.6796966353844311E-2</v>
      </c>
      <c r="H41" s="31">
        <f>D41-E41</f>
        <v>7.8211047652303023E-2</v>
      </c>
    </row>
    <row r="42" spans="1:10" x14ac:dyDescent="0.25">
      <c r="A42" s="7" t="s">
        <v>127</v>
      </c>
      <c r="B42" s="30">
        <f>$B$10/$B$11*100</f>
        <v>4.2252547935740195</v>
      </c>
      <c r="C42" s="31">
        <f>$C$10/$C$11*100</f>
        <v>4.957229292718548</v>
      </c>
      <c r="D42" s="30">
        <f>$D$10/$D$11*100</f>
        <v>4.1637998436278343</v>
      </c>
      <c r="E42" s="31">
        <f>$E$10/$E$11*100</f>
        <v>3.9140320054693896</v>
      </c>
      <c r="F42" s="32"/>
      <c r="G42" s="30">
        <f>B42-C42</f>
        <v>-0.7319744991445285</v>
      </c>
      <c r="H42" s="31">
        <f>D42-E42</f>
        <v>0.24976783815844472</v>
      </c>
    </row>
    <row r="43" spans="1:10" s="43" customFormat="1" x14ac:dyDescent="0.25">
      <c r="A43" s="27" t="s">
        <v>0</v>
      </c>
      <c r="B43" s="46">
        <f>SUM(B39:B42)</f>
        <v>100</v>
      </c>
      <c r="C43" s="47">
        <f>SUM(C39:C42)</f>
        <v>100</v>
      </c>
      <c r="D43" s="46">
        <f>SUM(D39:D42)</f>
        <v>100</v>
      </c>
      <c r="E43" s="47">
        <f>SUM(E39:E42)</f>
        <v>100.00000000000001</v>
      </c>
      <c r="F43" s="48"/>
      <c r="G43" s="46">
        <f>B43-C43</f>
        <v>0</v>
      </c>
      <c r="H43" s="47">
        <f>D43-E43</f>
        <v>0</v>
      </c>
    </row>
    <row r="45" spans="1:10" x14ac:dyDescent="0.25">
      <c r="A45" s="3"/>
      <c r="B45" s="196" t="s">
        <v>1</v>
      </c>
      <c r="C45" s="197"/>
      <c r="D45" s="196" t="s">
        <v>2</v>
      </c>
      <c r="E45" s="197"/>
      <c r="F45" s="59"/>
      <c r="G45" s="196" t="s">
        <v>9</v>
      </c>
      <c r="H45" s="197"/>
    </row>
    <row r="46" spans="1:10" x14ac:dyDescent="0.25">
      <c r="A46" s="7" t="s">
        <v>112</v>
      </c>
      <c r="B46" s="30">
        <f>$B$14/$B$34*100</f>
        <v>0.71514942131628945</v>
      </c>
      <c r="C46" s="31">
        <f>$C$14/$C$34*100</f>
        <v>0.72605883580221153</v>
      </c>
      <c r="D46" s="30">
        <f>$D$14/$D$34*100</f>
        <v>0.60750586395621575</v>
      </c>
      <c r="E46" s="31">
        <f>$E$14/$E$34*100</f>
        <v>0.71825488309974483</v>
      </c>
      <c r="F46" s="32"/>
      <c r="G46" s="30">
        <f t="shared" ref="G46:G66" si="4">B46-C46</f>
        <v>-1.0909414485922087E-2</v>
      </c>
      <c r="H46" s="31">
        <f t="shared" ref="H46:H66" si="5">D46-E46</f>
        <v>-0.11074901914352908</v>
      </c>
    </row>
    <row r="47" spans="1:10" x14ac:dyDescent="0.25">
      <c r="A47" s="7" t="s">
        <v>113</v>
      </c>
      <c r="B47" s="30">
        <f>$B$15/$B$34*100</f>
        <v>3.2648125755743655</v>
      </c>
      <c r="C47" s="31">
        <f>$C$15/$C$34*100</f>
        <v>3.7679949926976839</v>
      </c>
      <c r="D47" s="30">
        <f>$D$15/$D$34*100</f>
        <v>4.2091477716966379</v>
      </c>
      <c r="E47" s="31">
        <f>$E$15/$E$34*100</f>
        <v>4.5229785914731577</v>
      </c>
      <c r="F47" s="32"/>
      <c r="G47" s="30">
        <f t="shared" si="4"/>
        <v>-0.50318241712331835</v>
      </c>
      <c r="H47" s="31">
        <f t="shared" si="5"/>
        <v>-0.31383081977651983</v>
      </c>
    </row>
    <row r="48" spans="1:10" x14ac:dyDescent="0.25">
      <c r="A48" s="7" t="s">
        <v>114</v>
      </c>
      <c r="B48" s="30">
        <f>$B$16/$B$34*100</f>
        <v>7.4278804629469688</v>
      </c>
      <c r="C48" s="31">
        <f>$C$16/$C$34*100</f>
        <v>12.772793657417067</v>
      </c>
      <c r="D48" s="30">
        <f>$D$16/$D$34*100</f>
        <v>9.1579358874120409</v>
      </c>
      <c r="E48" s="31">
        <f>$E$16/$E$34*100</f>
        <v>11.541366234468285</v>
      </c>
      <c r="F48" s="32"/>
      <c r="G48" s="30">
        <f t="shared" si="4"/>
        <v>-5.3449131944700978</v>
      </c>
      <c r="H48" s="31">
        <f t="shared" si="5"/>
        <v>-2.3834303470562439</v>
      </c>
    </row>
    <row r="49" spans="1:8" x14ac:dyDescent="0.25">
      <c r="A49" s="7" t="s">
        <v>115</v>
      </c>
      <c r="B49" s="30">
        <f>$B$17/$B$34*100</f>
        <v>4.2010709967179132</v>
      </c>
      <c r="C49" s="31">
        <f>$C$17/$C$34*100</f>
        <v>3.8055497600667643</v>
      </c>
      <c r="D49" s="30">
        <f>$D$17/$D$34*100</f>
        <v>4.0875684128225176</v>
      </c>
      <c r="E49" s="31">
        <f>$E$17/$E$34*100</f>
        <v>3.1333720218457604</v>
      </c>
      <c r="F49" s="32"/>
      <c r="G49" s="30">
        <f t="shared" si="4"/>
        <v>0.39552123665114891</v>
      </c>
      <c r="H49" s="31">
        <f t="shared" si="5"/>
        <v>0.95419639097675724</v>
      </c>
    </row>
    <row r="50" spans="1:8" x14ac:dyDescent="0.25">
      <c r="A50" s="7" t="s">
        <v>116</v>
      </c>
      <c r="B50" s="30">
        <f>$B$18/$B$34*100</f>
        <v>0.37312143720849889</v>
      </c>
      <c r="C50" s="31">
        <f>$C$18/$C$34*100</f>
        <v>0.45065720842895884</v>
      </c>
      <c r="D50" s="30">
        <f>$D$18/$D$34*100</f>
        <v>0.50390930414386237</v>
      </c>
      <c r="E50" s="31">
        <f>$E$18/$E$34*100</f>
        <v>0.55170878679714763</v>
      </c>
      <c r="F50" s="32"/>
      <c r="G50" s="30">
        <f t="shared" si="4"/>
        <v>-7.7535771220459959E-2</v>
      </c>
      <c r="H50" s="31">
        <f t="shared" si="5"/>
        <v>-4.7799482653285263E-2</v>
      </c>
    </row>
    <row r="51" spans="1:8" x14ac:dyDescent="0.25">
      <c r="A51" s="7" t="s">
        <v>117</v>
      </c>
      <c r="B51" s="30">
        <f>$B$19/$B$34*100</f>
        <v>5.8732078079115561E-2</v>
      </c>
      <c r="C51" s="31">
        <f>$C$19/$C$34*100</f>
        <v>6.2591278948466514E-2</v>
      </c>
      <c r="D51" s="30">
        <f>$D$19/$D$34*100</f>
        <v>7.5840500390930418E-2</v>
      </c>
      <c r="E51" s="31">
        <f>$E$19/$E$34*100</f>
        <v>9.7383755594597388E-2</v>
      </c>
      <c r="F51" s="32"/>
      <c r="G51" s="30">
        <f t="shared" si="4"/>
        <v>-3.8592008693509525E-3</v>
      </c>
      <c r="H51" s="31">
        <f t="shared" si="5"/>
        <v>-2.1543255203666969E-2</v>
      </c>
    </row>
    <row r="52" spans="1:8" x14ac:dyDescent="0.25">
      <c r="A52" s="7" t="s">
        <v>118</v>
      </c>
      <c r="B52" s="30">
        <f>$B$20/$B$34*100</f>
        <v>1.4164795301433755</v>
      </c>
      <c r="C52" s="31">
        <f>$C$20/$C$34*100</f>
        <v>1.0723972459837261</v>
      </c>
      <c r="D52" s="30">
        <f>$D$20/$D$34*100</f>
        <v>1.2224394057857702</v>
      </c>
      <c r="E52" s="31">
        <f>$E$20/$E$34*100</f>
        <v>1.1964289973050535</v>
      </c>
      <c r="F52" s="32"/>
      <c r="G52" s="30">
        <f t="shared" si="4"/>
        <v>0.34408228415964937</v>
      </c>
      <c r="H52" s="31">
        <f t="shared" si="5"/>
        <v>2.6010408480716674E-2</v>
      </c>
    </row>
    <row r="53" spans="1:8" x14ac:dyDescent="0.25">
      <c r="A53" s="7" t="s">
        <v>119</v>
      </c>
      <c r="B53" s="30">
        <f>$B$21/$B$34*100</f>
        <v>1.1055449991362929</v>
      </c>
      <c r="C53" s="31">
        <f>$C$21/$C$34*100</f>
        <v>1.0014604631754642</v>
      </c>
      <c r="D53" s="30">
        <f>$D$21/$D$34*100</f>
        <v>0.85965598123534015</v>
      </c>
      <c r="E53" s="31">
        <f>$E$21/$E$34*100</f>
        <v>1.0394225342035599</v>
      </c>
      <c r="F53" s="32"/>
      <c r="G53" s="30">
        <f t="shared" si="4"/>
        <v>0.10408453596082867</v>
      </c>
      <c r="H53" s="31">
        <f t="shared" si="5"/>
        <v>-0.17976655296821975</v>
      </c>
    </row>
    <row r="54" spans="1:8" x14ac:dyDescent="0.25">
      <c r="A54" s="142" t="s">
        <v>121</v>
      </c>
      <c r="B54" s="148">
        <f>$B$22/$B$34*100</f>
        <v>4.1596130592503018</v>
      </c>
      <c r="C54" s="149">
        <f>$C$22/$C$34*100</f>
        <v>3.8973503025245146</v>
      </c>
      <c r="D54" s="148">
        <f>$D$22/$D$34*100</f>
        <v>4.9573885848318993</v>
      </c>
      <c r="E54" s="149">
        <f>$E$22/$E$34*100</f>
        <v>4.6688554825066975</v>
      </c>
      <c r="F54" s="150"/>
      <c r="G54" s="148">
        <f t="shared" si="4"/>
        <v>0.26226275672578714</v>
      </c>
      <c r="H54" s="149">
        <f t="shared" si="5"/>
        <v>0.2885331023252018</v>
      </c>
    </row>
    <row r="55" spans="1:8" x14ac:dyDescent="0.25">
      <c r="A55" s="7" t="s">
        <v>122</v>
      </c>
      <c r="B55" s="30">
        <f>$B$23/$B$34*100</f>
        <v>12.789773708757989</v>
      </c>
      <c r="C55" s="31">
        <f>$C$23/$C$34*100</f>
        <v>11.792196953891091</v>
      </c>
      <c r="D55" s="30">
        <f>$D$23/$D$34*100</f>
        <v>13.181782642689601</v>
      </c>
      <c r="E55" s="31">
        <f>$E$23/$E$34*100</f>
        <v>13.952906010763884</v>
      </c>
      <c r="F55" s="32"/>
      <c r="G55" s="30">
        <f t="shared" si="4"/>
        <v>0.99757675486689834</v>
      </c>
      <c r="H55" s="31">
        <f t="shared" si="5"/>
        <v>-0.77112336807428328</v>
      </c>
    </row>
    <row r="56" spans="1:8" x14ac:dyDescent="0.25">
      <c r="A56" s="7" t="s">
        <v>123</v>
      </c>
      <c r="B56" s="30">
        <f>$B$24/$B$34*100</f>
        <v>23.824494731387112</v>
      </c>
      <c r="C56" s="31">
        <f>$C$24/$C$34*100</f>
        <v>17.821823492593367</v>
      </c>
      <c r="D56" s="30">
        <f>$D$24/$D$34*100</f>
        <v>20.036356528537922</v>
      </c>
      <c r="E56" s="31">
        <f>$E$24/$E$34*100</f>
        <v>17.626459762622126</v>
      </c>
      <c r="F56" s="32"/>
      <c r="G56" s="30">
        <f t="shared" si="4"/>
        <v>6.0026712387937451</v>
      </c>
      <c r="H56" s="31">
        <f t="shared" si="5"/>
        <v>2.4098967659157964</v>
      </c>
    </row>
    <row r="57" spans="1:8" x14ac:dyDescent="0.25">
      <c r="A57" s="7" t="s">
        <v>124</v>
      </c>
      <c r="B57" s="30">
        <f>$B$25/$B$34*100</f>
        <v>11.877699084470548</v>
      </c>
      <c r="C57" s="31">
        <f>$C$25/$C$34*100</f>
        <v>13.098268307949093</v>
      </c>
      <c r="D57" s="30">
        <f>$D$25/$D$34*100</f>
        <v>12.673964034401877</v>
      </c>
      <c r="E57" s="31">
        <f>$E$25/$E$34*100</f>
        <v>12.657503318997385</v>
      </c>
      <c r="F57" s="32"/>
      <c r="G57" s="30">
        <f t="shared" si="4"/>
        <v>-1.2205692234785452</v>
      </c>
      <c r="H57" s="31">
        <f t="shared" si="5"/>
        <v>1.6460715404491566E-2</v>
      </c>
    </row>
    <row r="58" spans="1:8" x14ac:dyDescent="0.25">
      <c r="A58" s="7" t="s">
        <v>125</v>
      </c>
      <c r="B58" s="30">
        <f>$B$26/$B$34*100</f>
        <v>1.3681119364311627</v>
      </c>
      <c r="C58" s="31">
        <f>$C$26/$C$34*100</f>
        <v>1.598163989150845</v>
      </c>
      <c r="D58" s="30">
        <f>$D$26/$D$34*100</f>
        <v>1.8768569194683344</v>
      </c>
      <c r="E58" s="31">
        <f>$E$26/$E$34*100</f>
        <v>2.0716903435062921</v>
      </c>
      <c r="F58" s="32"/>
      <c r="G58" s="30">
        <f t="shared" si="4"/>
        <v>-0.23005205271968232</v>
      </c>
      <c r="H58" s="31">
        <f t="shared" si="5"/>
        <v>-0.19483342403795767</v>
      </c>
    </row>
    <row r="59" spans="1:8" x14ac:dyDescent="0.25">
      <c r="A59" s="142" t="s">
        <v>128</v>
      </c>
      <c r="B59" s="148">
        <f>$B$27/$B$34*100</f>
        <v>0.12782864052513387</v>
      </c>
      <c r="C59" s="149">
        <f>$C$27/$C$34*100</f>
        <v>0.22532860421447942</v>
      </c>
      <c r="D59" s="148">
        <f>$D$27/$D$34*100</f>
        <v>0.21071149335418296</v>
      </c>
      <c r="E59" s="149">
        <f>$E$27/$E$34*100</f>
        <v>0.21106438457441312</v>
      </c>
      <c r="F59" s="150"/>
      <c r="G59" s="148">
        <f t="shared" si="4"/>
        <v>-9.7499963689345548E-2</v>
      </c>
      <c r="H59" s="149">
        <f t="shared" si="5"/>
        <v>-3.5289122023016151E-4</v>
      </c>
    </row>
    <row r="60" spans="1:8" x14ac:dyDescent="0.25">
      <c r="A60" s="7" t="s">
        <v>129</v>
      </c>
      <c r="B60" s="30">
        <f>$B$28/$B$34*100</f>
        <v>3.109345310070824E-2</v>
      </c>
      <c r="C60" s="31">
        <f>$C$28/$C$34*100</f>
        <v>8.3455038597955358E-3</v>
      </c>
      <c r="D60" s="30">
        <f>$D$28/$D$34*100</f>
        <v>1.5246286161063331E-2</v>
      </c>
      <c r="E60" s="31">
        <f>$E$28/$E$34*100</f>
        <v>1.470693451836777E-2</v>
      </c>
      <c r="F60" s="32"/>
      <c r="G60" s="30">
        <f t="shared" si="4"/>
        <v>2.2747949240912703E-2</v>
      </c>
      <c r="H60" s="31">
        <f t="shared" si="5"/>
        <v>5.3935164269556038E-4</v>
      </c>
    </row>
    <row r="61" spans="1:8" x14ac:dyDescent="0.25">
      <c r="A61" s="7" t="s">
        <v>130</v>
      </c>
      <c r="B61" s="30">
        <f>$B$29/$B$34*100</f>
        <v>0.12437381240283296</v>
      </c>
      <c r="C61" s="31">
        <f>$C$29/$C$34*100</f>
        <v>0.20446484456499059</v>
      </c>
      <c r="D61" s="30">
        <f>$D$29/$D$34*100</f>
        <v>0.16106333072713055</v>
      </c>
      <c r="E61" s="31">
        <f>$E$29/$E$34*100</f>
        <v>0.16694358101930981</v>
      </c>
      <c r="F61" s="32"/>
      <c r="G61" s="30">
        <f t="shared" si="4"/>
        <v>-8.0091032162157627E-2</v>
      </c>
      <c r="H61" s="31">
        <f t="shared" si="5"/>
        <v>-5.8802502921792565E-3</v>
      </c>
    </row>
    <row r="62" spans="1:8" x14ac:dyDescent="0.25">
      <c r="A62" s="7" t="s">
        <v>131</v>
      </c>
      <c r="B62" s="30">
        <f>$B$30/$B$34*100</f>
        <v>2.1661772326826743</v>
      </c>
      <c r="C62" s="31">
        <f>$C$30/$C$34*100</f>
        <v>3.1921552263717921</v>
      </c>
      <c r="D62" s="30">
        <f>$D$30/$D$34*100</f>
        <v>2.5117279124315872</v>
      </c>
      <c r="E62" s="31">
        <f>$E$30/$E$34*100</f>
        <v>2.756556510402175</v>
      </c>
      <c r="F62" s="32"/>
      <c r="G62" s="30">
        <f t="shared" si="4"/>
        <v>-1.0259779936891178</v>
      </c>
      <c r="H62" s="31">
        <f t="shared" si="5"/>
        <v>-0.24482859797058776</v>
      </c>
    </row>
    <row r="63" spans="1:8" x14ac:dyDescent="0.25">
      <c r="A63" s="7" t="s">
        <v>132</v>
      </c>
      <c r="B63" s="30">
        <f>$B$31/$B$34*100</f>
        <v>3.1888063568837453</v>
      </c>
      <c r="C63" s="31">
        <f>$C$31/$C$34*100</f>
        <v>3.5551846442728978</v>
      </c>
      <c r="D63" s="30">
        <f>$D$31/$D$34*100</f>
        <v>3.2025019546520719</v>
      </c>
      <c r="E63" s="31">
        <f>$E$31/$E$34*100</f>
        <v>2.8332710607277147</v>
      </c>
      <c r="F63" s="32"/>
      <c r="G63" s="30">
        <f t="shared" si="4"/>
        <v>-0.36637828738915257</v>
      </c>
      <c r="H63" s="31">
        <f t="shared" si="5"/>
        <v>0.36923089392435715</v>
      </c>
    </row>
    <row r="64" spans="1:8" x14ac:dyDescent="0.25">
      <c r="A64" s="7" t="s">
        <v>133</v>
      </c>
      <c r="B64" s="30">
        <f>$B$32/$B$34*100</f>
        <v>17.553981689410953</v>
      </c>
      <c r="C64" s="31">
        <f>$C$32/$C$34*100</f>
        <v>15.989985395368244</v>
      </c>
      <c r="D64" s="30">
        <f>$D$32/$D$34*100</f>
        <v>16.284597341673184</v>
      </c>
      <c r="E64" s="31">
        <f>$E$32/$E$34*100</f>
        <v>16.325094800104935</v>
      </c>
      <c r="F64" s="32"/>
      <c r="G64" s="30">
        <f t="shared" si="4"/>
        <v>1.5639962940427097</v>
      </c>
      <c r="H64" s="31">
        <f t="shared" si="5"/>
        <v>-4.0497458431751454E-2</v>
      </c>
    </row>
    <row r="65" spans="1:8" x14ac:dyDescent="0.25">
      <c r="A65" s="142" t="s">
        <v>127</v>
      </c>
      <c r="B65" s="148">
        <f>$B$33/$B$34*100</f>
        <v>4.2252547935740195</v>
      </c>
      <c r="C65" s="149">
        <f>$C$33/$C$34*100</f>
        <v>4.957229292718548</v>
      </c>
      <c r="D65" s="148">
        <f>$D$33/$D$34*100</f>
        <v>4.1637998436278343</v>
      </c>
      <c r="E65" s="149">
        <f>$E$33/$E$34*100</f>
        <v>3.9140320054693896</v>
      </c>
      <c r="F65" s="150"/>
      <c r="G65" s="148">
        <f t="shared" si="4"/>
        <v>-0.7319744991445285</v>
      </c>
      <c r="H65" s="149">
        <f t="shared" si="5"/>
        <v>0.24976783815844472</v>
      </c>
    </row>
    <row r="66" spans="1:8" s="43" customFormat="1" x14ac:dyDescent="0.25">
      <c r="A66" s="27" t="s">
        <v>0</v>
      </c>
      <c r="B66" s="46">
        <f>SUM(B46:B65)</f>
        <v>100.00000000000001</v>
      </c>
      <c r="C66" s="47">
        <f>SUM(C46:C65)</f>
        <v>100.00000000000003</v>
      </c>
      <c r="D66" s="46">
        <f>SUM(D46:D65)</f>
        <v>100</v>
      </c>
      <c r="E66" s="47">
        <f>SUM(E46:E65)</f>
        <v>100</v>
      </c>
      <c r="F66" s="48"/>
      <c r="G66" s="46">
        <f t="shared" si="4"/>
        <v>0</v>
      </c>
      <c r="H66" s="47">
        <f t="shared" si="5"/>
        <v>0</v>
      </c>
    </row>
  </sheetData>
  <mergeCells count="16">
    <mergeCell ref="B45:C45"/>
    <mergeCell ref="D45:E45"/>
    <mergeCell ref="G45:H45"/>
    <mergeCell ref="B1:J1"/>
    <mergeCell ref="B5:C5"/>
    <mergeCell ref="D5:E5"/>
    <mergeCell ref="G5:J5"/>
    <mergeCell ref="E4:G4"/>
    <mergeCell ref="B2:J2"/>
    <mergeCell ref="G37:H37"/>
    <mergeCell ref="E36:G36"/>
    <mergeCell ref="B37:C37"/>
    <mergeCell ref="D37:E37"/>
    <mergeCell ref="B13:C13"/>
    <mergeCell ref="D13:E13"/>
    <mergeCell ref="G13:J13"/>
  </mergeCells>
  <phoneticPr fontId="3" type="noConversion"/>
  <printOptions horizontalCentered="1"/>
  <pageMargins left="0.39370078740157483" right="0.39370078740157483" top="0.39370078740157483" bottom="0.59055118110236227" header="0.39370078740157483" footer="0.19685039370078741"/>
  <pageSetup paperSize="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J76"/>
  <sheetViews>
    <sheetView tabSelected="1" workbookViewId="0">
      <selection activeCell="M1" sqref="M1"/>
    </sheetView>
  </sheetViews>
  <sheetFormatPr defaultRowHeight="13.2" x14ac:dyDescent="0.25"/>
  <cols>
    <col min="1" max="1" width="25.77734375" bestFit="1" customWidth="1"/>
    <col min="6" max="6" width="1.6640625" customWidth="1"/>
  </cols>
  <sheetData>
    <row r="1" spans="1:10" s="52" customFormat="1" ht="20.399999999999999" x14ac:dyDescent="0.35">
      <c r="A1" s="4" t="s">
        <v>10</v>
      </c>
      <c r="B1" s="198" t="s">
        <v>18</v>
      </c>
      <c r="C1" s="199"/>
      <c r="D1" s="199"/>
      <c r="E1" s="199"/>
      <c r="F1" s="199"/>
      <c r="G1" s="199"/>
      <c r="H1" s="199"/>
      <c r="I1" s="199"/>
      <c r="J1" s="199"/>
    </row>
    <row r="2" spans="1:10" s="52" customFormat="1" ht="20.399999999999999" x14ac:dyDescent="0.35">
      <c r="A2" s="4" t="s">
        <v>110</v>
      </c>
      <c r="B2" s="202" t="s">
        <v>101</v>
      </c>
      <c r="C2" s="203"/>
      <c r="D2" s="203"/>
      <c r="E2" s="203"/>
      <c r="F2" s="203"/>
      <c r="G2" s="203"/>
      <c r="H2" s="203"/>
      <c r="I2" s="203"/>
      <c r="J2" s="203"/>
    </row>
    <row r="4" spans="1:10" x14ac:dyDescent="0.25">
      <c r="A4" s="3"/>
      <c r="B4" s="196" t="s">
        <v>1</v>
      </c>
      <c r="C4" s="197"/>
      <c r="D4" s="196" t="s">
        <v>2</v>
      </c>
      <c r="E4" s="197"/>
      <c r="F4" s="59"/>
      <c r="G4" s="196" t="s">
        <v>3</v>
      </c>
      <c r="H4" s="200"/>
      <c r="I4" s="200"/>
      <c r="J4" s="197"/>
    </row>
    <row r="5" spans="1:10" x14ac:dyDescent="0.25">
      <c r="A5" s="27" t="s">
        <v>0</v>
      </c>
      <c r="B5" s="57">
        <f>VALUE(RIGHT(B2, 4))</f>
        <v>2022</v>
      </c>
      <c r="C5" s="58">
        <f>B5-1</f>
        <v>2021</v>
      </c>
      <c r="D5" s="57">
        <f>B5</f>
        <v>2022</v>
      </c>
      <c r="E5" s="58">
        <f>C5</f>
        <v>2021</v>
      </c>
      <c r="F5" s="64"/>
      <c r="G5" s="57" t="s">
        <v>4</v>
      </c>
      <c r="H5" s="58" t="s">
        <v>2</v>
      </c>
      <c r="I5" s="57" t="s">
        <v>4</v>
      </c>
      <c r="J5" s="58" t="s">
        <v>2</v>
      </c>
    </row>
    <row r="6" spans="1:10" x14ac:dyDescent="0.25">
      <c r="A6" s="7" t="s">
        <v>31</v>
      </c>
      <c r="B6" s="65">
        <v>16</v>
      </c>
      <c r="C6" s="66">
        <v>19</v>
      </c>
      <c r="D6" s="65">
        <v>117</v>
      </c>
      <c r="E6" s="66">
        <v>119</v>
      </c>
      <c r="F6" s="67"/>
      <c r="G6" s="65">
        <f t="shared" ref="G6:G37" si="0">B6-C6</f>
        <v>-3</v>
      </c>
      <c r="H6" s="66">
        <f t="shared" ref="H6:H37" si="1">D6-E6</f>
        <v>-2</v>
      </c>
      <c r="I6" s="20">
        <f t="shared" ref="I6:I37" si="2">IF(C6=0, "-", IF(G6/C6&lt;10, G6/C6, "&gt;999%"))</f>
        <v>-0.15789473684210525</v>
      </c>
      <c r="J6" s="21">
        <f t="shared" ref="J6:J37" si="3">IF(E6=0, "-", IF(H6/E6&lt;10, H6/E6, "&gt;999%"))</f>
        <v>-1.680672268907563E-2</v>
      </c>
    </row>
    <row r="7" spans="1:10" x14ac:dyDescent="0.25">
      <c r="A7" s="7" t="s">
        <v>32</v>
      </c>
      <c r="B7" s="65">
        <v>0</v>
      </c>
      <c r="C7" s="66">
        <v>0</v>
      </c>
      <c r="D7" s="65">
        <v>1</v>
      </c>
      <c r="E7" s="66">
        <v>3</v>
      </c>
      <c r="F7" s="67"/>
      <c r="G7" s="65">
        <f t="shared" si="0"/>
        <v>0</v>
      </c>
      <c r="H7" s="66">
        <f t="shared" si="1"/>
        <v>-2</v>
      </c>
      <c r="I7" s="20" t="str">
        <f t="shared" si="2"/>
        <v>-</v>
      </c>
      <c r="J7" s="21">
        <f t="shared" si="3"/>
        <v>-0.66666666666666663</v>
      </c>
    </row>
    <row r="8" spans="1:10" x14ac:dyDescent="0.25">
      <c r="A8" s="7" t="s">
        <v>33</v>
      </c>
      <c r="B8" s="65">
        <v>5</v>
      </c>
      <c r="C8" s="66">
        <v>5</v>
      </c>
      <c r="D8" s="65">
        <v>36</v>
      </c>
      <c r="E8" s="66">
        <v>38</v>
      </c>
      <c r="F8" s="67"/>
      <c r="G8" s="65">
        <f t="shared" si="0"/>
        <v>0</v>
      </c>
      <c r="H8" s="66">
        <f t="shared" si="1"/>
        <v>-2</v>
      </c>
      <c r="I8" s="20">
        <f t="shared" si="2"/>
        <v>0</v>
      </c>
      <c r="J8" s="21">
        <f t="shared" si="3"/>
        <v>-5.2631578947368418E-2</v>
      </c>
    </row>
    <row r="9" spans="1:10" x14ac:dyDescent="0.25">
      <c r="A9" s="7" t="s">
        <v>34</v>
      </c>
      <c r="B9" s="65">
        <v>601</v>
      </c>
      <c r="C9" s="66">
        <v>408</v>
      </c>
      <c r="D9" s="65">
        <v>4737</v>
      </c>
      <c r="E9" s="66">
        <v>5575</v>
      </c>
      <c r="F9" s="67"/>
      <c r="G9" s="65">
        <f t="shared" si="0"/>
        <v>193</v>
      </c>
      <c r="H9" s="66">
        <f t="shared" si="1"/>
        <v>-838</v>
      </c>
      <c r="I9" s="20">
        <f t="shared" si="2"/>
        <v>0.47303921568627449</v>
      </c>
      <c r="J9" s="21">
        <f t="shared" si="3"/>
        <v>-0.15031390134529149</v>
      </c>
    </row>
    <row r="10" spans="1:10" x14ac:dyDescent="0.25">
      <c r="A10" s="7" t="s">
        <v>35</v>
      </c>
      <c r="B10" s="65">
        <v>11</v>
      </c>
      <c r="C10" s="66">
        <v>7</v>
      </c>
      <c r="D10" s="65">
        <v>58</v>
      </c>
      <c r="E10" s="66">
        <v>63</v>
      </c>
      <c r="F10" s="67"/>
      <c r="G10" s="65">
        <f t="shared" si="0"/>
        <v>4</v>
      </c>
      <c r="H10" s="66">
        <f t="shared" si="1"/>
        <v>-5</v>
      </c>
      <c r="I10" s="20">
        <f t="shared" si="2"/>
        <v>0.5714285714285714</v>
      </c>
      <c r="J10" s="21">
        <f t="shared" si="3"/>
        <v>-7.9365079365079361E-2</v>
      </c>
    </row>
    <row r="11" spans="1:10" x14ac:dyDescent="0.25">
      <c r="A11" s="7" t="s">
        <v>36</v>
      </c>
      <c r="B11" s="65">
        <v>670</v>
      </c>
      <c r="C11" s="66">
        <v>454</v>
      </c>
      <c r="D11" s="65">
        <v>6410</v>
      </c>
      <c r="E11" s="66">
        <v>6353</v>
      </c>
      <c r="F11" s="67"/>
      <c r="G11" s="65">
        <f t="shared" si="0"/>
        <v>216</v>
      </c>
      <c r="H11" s="66">
        <f t="shared" si="1"/>
        <v>57</v>
      </c>
      <c r="I11" s="20">
        <f t="shared" si="2"/>
        <v>0.47577092511013214</v>
      </c>
      <c r="J11" s="21">
        <f t="shared" si="3"/>
        <v>8.9721391468597506E-3</v>
      </c>
    </row>
    <row r="12" spans="1:10" x14ac:dyDescent="0.25">
      <c r="A12" s="7" t="s">
        <v>37</v>
      </c>
      <c r="B12" s="65">
        <v>81</v>
      </c>
      <c r="C12" s="66">
        <v>70</v>
      </c>
      <c r="D12" s="65">
        <v>476</v>
      </c>
      <c r="E12" s="66">
        <v>455</v>
      </c>
      <c r="F12" s="67"/>
      <c r="G12" s="65">
        <f t="shared" si="0"/>
        <v>11</v>
      </c>
      <c r="H12" s="66">
        <f t="shared" si="1"/>
        <v>21</v>
      </c>
      <c r="I12" s="20">
        <f t="shared" si="2"/>
        <v>0.15714285714285714</v>
      </c>
      <c r="J12" s="21">
        <f t="shared" si="3"/>
        <v>4.6153846153846156E-2</v>
      </c>
    </row>
    <row r="13" spans="1:10" x14ac:dyDescent="0.25">
      <c r="A13" s="7" t="s">
        <v>38</v>
      </c>
      <c r="B13" s="65">
        <v>1</v>
      </c>
      <c r="C13" s="66">
        <v>7</v>
      </c>
      <c r="D13" s="65">
        <v>49</v>
      </c>
      <c r="E13" s="66">
        <v>84</v>
      </c>
      <c r="F13" s="67"/>
      <c r="G13" s="65">
        <f t="shared" si="0"/>
        <v>-6</v>
      </c>
      <c r="H13" s="66">
        <f t="shared" si="1"/>
        <v>-35</v>
      </c>
      <c r="I13" s="20">
        <f t="shared" si="2"/>
        <v>-0.8571428571428571</v>
      </c>
      <c r="J13" s="21">
        <f t="shared" si="3"/>
        <v>-0.41666666666666669</v>
      </c>
    </row>
    <row r="14" spans="1:10" x14ac:dyDescent="0.25">
      <c r="A14" s="7" t="s">
        <v>39</v>
      </c>
      <c r="B14" s="65">
        <v>2</v>
      </c>
      <c r="C14" s="66">
        <v>1</v>
      </c>
      <c r="D14" s="65">
        <v>58</v>
      </c>
      <c r="E14" s="66">
        <v>43</v>
      </c>
      <c r="F14" s="67"/>
      <c r="G14" s="65">
        <f t="shared" si="0"/>
        <v>1</v>
      </c>
      <c r="H14" s="66">
        <f t="shared" si="1"/>
        <v>15</v>
      </c>
      <c r="I14" s="20">
        <f t="shared" si="2"/>
        <v>1</v>
      </c>
      <c r="J14" s="21">
        <f t="shared" si="3"/>
        <v>0.34883720930232559</v>
      </c>
    </row>
    <row r="15" spans="1:10" x14ac:dyDescent="0.25">
      <c r="A15" s="7" t="s">
        <v>40</v>
      </c>
      <c r="B15" s="65">
        <v>49</v>
      </c>
      <c r="C15" s="66">
        <v>0</v>
      </c>
      <c r="D15" s="65">
        <v>144</v>
      </c>
      <c r="E15" s="66">
        <v>0</v>
      </c>
      <c r="F15" s="67"/>
      <c r="G15" s="65">
        <f t="shared" si="0"/>
        <v>49</v>
      </c>
      <c r="H15" s="66">
        <f t="shared" si="1"/>
        <v>144</v>
      </c>
      <c r="I15" s="20" t="str">
        <f t="shared" si="2"/>
        <v>-</v>
      </c>
      <c r="J15" s="21" t="str">
        <f t="shared" si="3"/>
        <v>-</v>
      </c>
    </row>
    <row r="16" spans="1:10" x14ac:dyDescent="0.25">
      <c r="A16" s="7" t="s">
        <v>43</v>
      </c>
      <c r="B16" s="65">
        <v>0</v>
      </c>
      <c r="C16" s="66">
        <v>9</v>
      </c>
      <c r="D16" s="65">
        <v>47</v>
      </c>
      <c r="E16" s="66">
        <v>46</v>
      </c>
      <c r="F16" s="67"/>
      <c r="G16" s="65">
        <f t="shared" si="0"/>
        <v>-9</v>
      </c>
      <c r="H16" s="66">
        <f t="shared" si="1"/>
        <v>1</v>
      </c>
      <c r="I16" s="20">
        <f t="shared" si="2"/>
        <v>-1</v>
      </c>
      <c r="J16" s="21">
        <f t="shared" si="3"/>
        <v>2.1739130434782608E-2</v>
      </c>
    </row>
    <row r="17" spans="1:10" x14ac:dyDescent="0.25">
      <c r="A17" s="7" t="s">
        <v>44</v>
      </c>
      <c r="B17" s="65">
        <v>3</v>
      </c>
      <c r="C17" s="66">
        <v>13</v>
      </c>
      <c r="D17" s="65">
        <v>107</v>
      </c>
      <c r="E17" s="66">
        <v>144</v>
      </c>
      <c r="F17" s="67"/>
      <c r="G17" s="65">
        <f t="shared" si="0"/>
        <v>-10</v>
      </c>
      <c r="H17" s="66">
        <f t="shared" si="1"/>
        <v>-37</v>
      </c>
      <c r="I17" s="20">
        <f t="shared" si="2"/>
        <v>-0.76923076923076927</v>
      </c>
      <c r="J17" s="21">
        <f t="shared" si="3"/>
        <v>-0.25694444444444442</v>
      </c>
    </row>
    <row r="18" spans="1:10" x14ac:dyDescent="0.25">
      <c r="A18" s="7" t="s">
        <v>45</v>
      </c>
      <c r="B18" s="65">
        <v>23</v>
      </c>
      <c r="C18" s="66">
        <v>37</v>
      </c>
      <c r="D18" s="65">
        <v>211</v>
      </c>
      <c r="E18" s="66">
        <v>258</v>
      </c>
      <c r="F18" s="67"/>
      <c r="G18" s="65">
        <f t="shared" si="0"/>
        <v>-14</v>
      </c>
      <c r="H18" s="66">
        <f t="shared" si="1"/>
        <v>-47</v>
      </c>
      <c r="I18" s="20">
        <f t="shared" si="2"/>
        <v>-0.3783783783783784</v>
      </c>
      <c r="J18" s="21">
        <f t="shared" si="3"/>
        <v>-0.18217054263565891</v>
      </c>
    </row>
    <row r="19" spans="1:10" x14ac:dyDescent="0.25">
      <c r="A19" s="7" t="s">
        <v>46</v>
      </c>
      <c r="B19" s="65">
        <v>1882</v>
      </c>
      <c r="C19" s="66">
        <v>1332</v>
      </c>
      <c r="D19" s="65">
        <v>12191</v>
      </c>
      <c r="E19" s="66">
        <v>14317</v>
      </c>
      <c r="F19" s="67"/>
      <c r="G19" s="65">
        <f t="shared" si="0"/>
        <v>550</v>
      </c>
      <c r="H19" s="66">
        <f t="shared" si="1"/>
        <v>-2126</v>
      </c>
      <c r="I19" s="20">
        <f t="shared" si="2"/>
        <v>0.41291291291291293</v>
      </c>
      <c r="J19" s="21">
        <f t="shared" si="3"/>
        <v>-0.148494796395893</v>
      </c>
    </row>
    <row r="20" spans="1:10" x14ac:dyDescent="0.25">
      <c r="A20" s="7" t="s">
        <v>49</v>
      </c>
      <c r="B20" s="65">
        <v>44</v>
      </c>
      <c r="C20" s="66">
        <v>23</v>
      </c>
      <c r="D20" s="65">
        <v>365</v>
      </c>
      <c r="E20" s="66">
        <v>284</v>
      </c>
      <c r="F20" s="67"/>
      <c r="G20" s="65">
        <f t="shared" si="0"/>
        <v>21</v>
      </c>
      <c r="H20" s="66">
        <f t="shared" si="1"/>
        <v>81</v>
      </c>
      <c r="I20" s="20">
        <f t="shared" si="2"/>
        <v>0.91304347826086951</v>
      </c>
      <c r="J20" s="21">
        <f t="shared" si="3"/>
        <v>0.28521126760563381</v>
      </c>
    </row>
    <row r="21" spans="1:10" x14ac:dyDescent="0.25">
      <c r="A21" s="7" t="s">
        <v>50</v>
      </c>
      <c r="B21" s="65">
        <v>847</v>
      </c>
      <c r="C21" s="66">
        <v>330</v>
      </c>
      <c r="D21" s="65">
        <v>4440</v>
      </c>
      <c r="E21" s="66">
        <v>3642</v>
      </c>
      <c r="F21" s="67"/>
      <c r="G21" s="65">
        <f t="shared" si="0"/>
        <v>517</v>
      </c>
      <c r="H21" s="66">
        <f t="shared" si="1"/>
        <v>798</v>
      </c>
      <c r="I21" s="20">
        <f t="shared" si="2"/>
        <v>1.5666666666666667</v>
      </c>
      <c r="J21" s="21">
        <f t="shared" si="3"/>
        <v>0.21911037891268534</v>
      </c>
    </row>
    <row r="22" spans="1:10" x14ac:dyDescent="0.25">
      <c r="A22" s="7" t="s">
        <v>52</v>
      </c>
      <c r="B22" s="65">
        <v>338</v>
      </c>
      <c r="C22" s="66">
        <v>158</v>
      </c>
      <c r="D22" s="65">
        <v>3342</v>
      </c>
      <c r="E22" s="66">
        <v>4059</v>
      </c>
      <c r="F22" s="67"/>
      <c r="G22" s="65">
        <f t="shared" si="0"/>
        <v>180</v>
      </c>
      <c r="H22" s="66">
        <f t="shared" si="1"/>
        <v>-717</v>
      </c>
      <c r="I22" s="20">
        <f t="shared" si="2"/>
        <v>1.139240506329114</v>
      </c>
      <c r="J22" s="21">
        <f t="shared" si="3"/>
        <v>-0.17664449371766444</v>
      </c>
    </row>
    <row r="23" spans="1:10" x14ac:dyDescent="0.25">
      <c r="A23" s="7" t="s">
        <v>53</v>
      </c>
      <c r="B23" s="65">
        <v>1851</v>
      </c>
      <c r="C23" s="66">
        <v>1353</v>
      </c>
      <c r="D23" s="65">
        <v>18280</v>
      </c>
      <c r="E23" s="66">
        <v>16181</v>
      </c>
      <c r="F23" s="67"/>
      <c r="G23" s="65">
        <f t="shared" si="0"/>
        <v>498</v>
      </c>
      <c r="H23" s="66">
        <f t="shared" si="1"/>
        <v>2099</v>
      </c>
      <c r="I23" s="20">
        <f t="shared" si="2"/>
        <v>0.36807095343680707</v>
      </c>
      <c r="J23" s="21">
        <f t="shared" si="3"/>
        <v>0.12972004202459675</v>
      </c>
    </row>
    <row r="24" spans="1:10" x14ac:dyDescent="0.25">
      <c r="A24" s="7" t="s">
        <v>57</v>
      </c>
      <c r="B24" s="65">
        <v>802</v>
      </c>
      <c r="C24" s="66">
        <v>785</v>
      </c>
      <c r="D24" s="65">
        <v>7511</v>
      </c>
      <c r="E24" s="66">
        <v>7930</v>
      </c>
      <c r="F24" s="67"/>
      <c r="G24" s="65">
        <f t="shared" si="0"/>
        <v>17</v>
      </c>
      <c r="H24" s="66">
        <f t="shared" si="1"/>
        <v>-419</v>
      </c>
      <c r="I24" s="20">
        <f t="shared" si="2"/>
        <v>2.1656050955414011E-2</v>
      </c>
      <c r="J24" s="21">
        <f t="shared" si="3"/>
        <v>-5.2837326607818411E-2</v>
      </c>
    </row>
    <row r="25" spans="1:10" x14ac:dyDescent="0.25">
      <c r="A25" s="7" t="s">
        <v>58</v>
      </c>
      <c r="B25" s="65">
        <v>2</v>
      </c>
      <c r="C25" s="66">
        <v>0</v>
      </c>
      <c r="D25" s="65">
        <v>4</v>
      </c>
      <c r="E25" s="66">
        <v>0</v>
      </c>
      <c r="F25" s="67"/>
      <c r="G25" s="65">
        <f t="shared" si="0"/>
        <v>2</v>
      </c>
      <c r="H25" s="66">
        <f t="shared" si="1"/>
        <v>4</v>
      </c>
      <c r="I25" s="20" t="str">
        <f t="shared" si="2"/>
        <v>-</v>
      </c>
      <c r="J25" s="21" t="str">
        <f t="shared" si="3"/>
        <v>-</v>
      </c>
    </row>
    <row r="26" spans="1:10" x14ac:dyDescent="0.25">
      <c r="A26" s="7" t="s">
        <v>60</v>
      </c>
      <c r="B26" s="65">
        <v>17</v>
      </c>
      <c r="C26" s="66">
        <v>30</v>
      </c>
      <c r="D26" s="65">
        <v>214</v>
      </c>
      <c r="E26" s="66">
        <v>402</v>
      </c>
      <c r="F26" s="67"/>
      <c r="G26" s="65">
        <f t="shared" si="0"/>
        <v>-13</v>
      </c>
      <c r="H26" s="66">
        <f t="shared" si="1"/>
        <v>-188</v>
      </c>
      <c r="I26" s="20">
        <f t="shared" si="2"/>
        <v>-0.43333333333333335</v>
      </c>
      <c r="J26" s="21">
        <f t="shared" si="3"/>
        <v>-0.46766169154228854</v>
      </c>
    </row>
    <row r="27" spans="1:10" x14ac:dyDescent="0.25">
      <c r="A27" s="7" t="s">
        <v>61</v>
      </c>
      <c r="B27" s="65">
        <v>171</v>
      </c>
      <c r="C27" s="66">
        <v>203</v>
      </c>
      <c r="D27" s="65">
        <v>1588</v>
      </c>
      <c r="E27" s="66">
        <v>1782</v>
      </c>
      <c r="F27" s="67"/>
      <c r="G27" s="65">
        <f t="shared" si="0"/>
        <v>-32</v>
      </c>
      <c r="H27" s="66">
        <f t="shared" si="1"/>
        <v>-194</v>
      </c>
      <c r="I27" s="20">
        <f t="shared" si="2"/>
        <v>-0.15763546798029557</v>
      </c>
      <c r="J27" s="21">
        <f t="shared" si="3"/>
        <v>-0.10886644219977554</v>
      </c>
    </row>
    <row r="28" spans="1:10" x14ac:dyDescent="0.25">
      <c r="A28" s="7" t="s">
        <v>63</v>
      </c>
      <c r="B28" s="65">
        <v>2401</v>
      </c>
      <c r="C28" s="66">
        <v>1417</v>
      </c>
      <c r="D28" s="65">
        <v>20202</v>
      </c>
      <c r="E28" s="66">
        <v>16665</v>
      </c>
      <c r="F28" s="67"/>
      <c r="G28" s="65">
        <f t="shared" si="0"/>
        <v>984</v>
      </c>
      <c r="H28" s="66">
        <f t="shared" si="1"/>
        <v>3537</v>
      </c>
      <c r="I28" s="20">
        <f t="shared" si="2"/>
        <v>0.69442484121383208</v>
      </c>
      <c r="J28" s="21">
        <f t="shared" si="3"/>
        <v>0.21224122412241225</v>
      </c>
    </row>
    <row r="29" spans="1:10" x14ac:dyDescent="0.25">
      <c r="A29" s="7" t="s">
        <v>64</v>
      </c>
      <c r="B29" s="65">
        <v>3</v>
      </c>
      <c r="C29" s="66">
        <v>1</v>
      </c>
      <c r="D29" s="65">
        <v>29</v>
      </c>
      <c r="E29" s="66">
        <v>27</v>
      </c>
      <c r="F29" s="67"/>
      <c r="G29" s="65">
        <f t="shared" si="0"/>
        <v>2</v>
      </c>
      <c r="H29" s="66">
        <f t="shared" si="1"/>
        <v>2</v>
      </c>
      <c r="I29" s="20">
        <f t="shared" si="2"/>
        <v>2</v>
      </c>
      <c r="J29" s="21">
        <f t="shared" si="3"/>
        <v>7.407407407407407E-2</v>
      </c>
    </row>
    <row r="30" spans="1:10" x14ac:dyDescent="0.25">
      <c r="A30" s="7" t="s">
        <v>65</v>
      </c>
      <c r="B30" s="65">
        <v>55</v>
      </c>
      <c r="C30" s="66">
        <v>152</v>
      </c>
      <c r="D30" s="65">
        <v>1227</v>
      </c>
      <c r="E30" s="66">
        <v>2169</v>
      </c>
      <c r="F30" s="67"/>
      <c r="G30" s="65">
        <f t="shared" si="0"/>
        <v>-97</v>
      </c>
      <c r="H30" s="66">
        <f t="shared" si="1"/>
        <v>-942</v>
      </c>
      <c r="I30" s="20">
        <f t="shared" si="2"/>
        <v>-0.63815789473684215</v>
      </c>
      <c r="J30" s="21">
        <f t="shared" si="3"/>
        <v>-0.43430152143845091</v>
      </c>
    </row>
    <row r="31" spans="1:10" x14ac:dyDescent="0.25">
      <c r="A31" s="7" t="s">
        <v>66</v>
      </c>
      <c r="B31" s="65">
        <v>648</v>
      </c>
      <c r="C31" s="66">
        <v>512</v>
      </c>
      <c r="D31" s="65">
        <v>4171</v>
      </c>
      <c r="E31" s="66">
        <v>4237</v>
      </c>
      <c r="F31" s="67"/>
      <c r="G31" s="65">
        <f t="shared" si="0"/>
        <v>136</v>
      </c>
      <c r="H31" s="66">
        <f t="shared" si="1"/>
        <v>-66</v>
      </c>
      <c r="I31" s="20">
        <f t="shared" si="2"/>
        <v>0.265625</v>
      </c>
      <c r="J31" s="21">
        <f t="shared" si="3"/>
        <v>-1.5577059240028323E-2</v>
      </c>
    </row>
    <row r="32" spans="1:10" x14ac:dyDescent="0.25">
      <c r="A32" s="7" t="s">
        <v>67</v>
      </c>
      <c r="B32" s="65">
        <v>166</v>
      </c>
      <c r="C32" s="66">
        <v>235</v>
      </c>
      <c r="D32" s="65">
        <v>2219</v>
      </c>
      <c r="E32" s="66">
        <v>2923</v>
      </c>
      <c r="F32" s="67"/>
      <c r="G32" s="65">
        <f t="shared" si="0"/>
        <v>-69</v>
      </c>
      <c r="H32" s="66">
        <f t="shared" si="1"/>
        <v>-704</v>
      </c>
      <c r="I32" s="20">
        <f t="shared" si="2"/>
        <v>-0.29361702127659572</v>
      </c>
      <c r="J32" s="21">
        <f t="shared" si="3"/>
        <v>-0.24084844338008896</v>
      </c>
    </row>
    <row r="33" spans="1:10" x14ac:dyDescent="0.25">
      <c r="A33" s="7" t="s">
        <v>68</v>
      </c>
      <c r="B33" s="65">
        <v>0</v>
      </c>
      <c r="C33" s="66">
        <v>4</v>
      </c>
      <c r="D33" s="65">
        <v>12</v>
      </c>
      <c r="E33" s="66">
        <v>11</v>
      </c>
      <c r="F33" s="67"/>
      <c r="G33" s="65">
        <f t="shared" si="0"/>
        <v>-4</v>
      </c>
      <c r="H33" s="66">
        <f t="shared" si="1"/>
        <v>1</v>
      </c>
      <c r="I33" s="20">
        <f t="shared" si="2"/>
        <v>-1</v>
      </c>
      <c r="J33" s="21">
        <f t="shared" si="3"/>
        <v>9.0909090909090912E-2</v>
      </c>
    </row>
    <row r="34" spans="1:10" x14ac:dyDescent="0.25">
      <c r="A34" s="7" t="s">
        <v>71</v>
      </c>
      <c r="B34" s="65">
        <v>33</v>
      </c>
      <c r="C34" s="66">
        <v>10</v>
      </c>
      <c r="D34" s="65">
        <v>185</v>
      </c>
      <c r="E34" s="66">
        <v>152</v>
      </c>
      <c r="F34" s="67"/>
      <c r="G34" s="65">
        <f t="shared" si="0"/>
        <v>23</v>
      </c>
      <c r="H34" s="66">
        <f t="shared" si="1"/>
        <v>33</v>
      </c>
      <c r="I34" s="20">
        <f t="shared" si="2"/>
        <v>2.2999999999999998</v>
      </c>
      <c r="J34" s="21">
        <f t="shared" si="3"/>
        <v>0.21710526315789475</v>
      </c>
    </row>
    <row r="35" spans="1:10" x14ac:dyDescent="0.25">
      <c r="A35" s="7" t="s">
        <v>72</v>
      </c>
      <c r="B35" s="65">
        <v>2186</v>
      </c>
      <c r="C35" s="66">
        <v>1806</v>
      </c>
      <c r="D35" s="65">
        <v>22960</v>
      </c>
      <c r="E35" s="66">
        <v>25846</v>
      </c>
      <c r="F35" s="67"/>
      <c r="G35" s="65">
        <f t="shared" si="0"/>
        <v>380</v>
      </c>
      <c r="H35" s="66">
        <f t="shared" si="1"/>
        <v>-2886</v>
      </c>
      <c r="I35" s="20">
        <f t="shared" si="2"/>
        <v>0.21040974529346623</v>
      </c>
      <c r="J35" s="21">
        <f t="shared" si="3"/>
        <v>-0.11166137893677938</v>
      </c>
    </row>
    <row r="36" spans="1:10" x14ac:dyDescent="0.25">
      <c r="A36" s="7" t="s">
        <v>73</v>
      </c>
      <c r="B36" s="65">
        <v>0</v>
      </c>
      <c r="C36" s="66">
        <v>2</v>
      </c>
      <c r="D36" s="65">
        <v>14</v>
      </c>
      <c r="E36" s="66">
        <v>27</v>
      </c>
      <c r="F36" s="67"/>
      <c r="G36" s="65">
        <f t="shared" si="0"/>
        <v>-2</v>
      </c>
      <c r="H36" s="66">
        <f t="shared" si="1"/>
        <v>-13</v>
      </c>
      <c r="I36" s="20">
        <f t="shared" si="2"/>
        <v>-1</v>
      </c>
      <c r="J36" s="21">
        <f t="shared" si="3"/>
        <v>-0.48148148148148145</v>
      </c>
    </row>
    <row r="37" spans="1:10" x14ac:dyDescent="0.25">
      <c r="A37" s="7" t="s">
        <v>74</v>
      </c>
      <c r="B37" s="65">
        <v>745</v>
      </c>
      <c r="C37" s="66">
        <v>619</v>
      </c>
      <c r="D37" s="65">
        <v>6589</v>
      </c>
      <c r="E37" s="66">
        <v>7247</v>
      </c>
      <c r="F37" s="67"/>
      <c r="G37" s="65">
        <f t="shared" si="0"/>
        <v>126</v>
      </c>
      <c r="H37" s="66">
        <f t="shared" si="1"/>
        <v>-658</v>
      </c>
      <c r="I37" s="20">
        <f t="shared" si="2"/>
        <v>0.20355411954765751</v>
      </c>
      <c r="J37" s="21">
        <f t="shared" si="3"/>
        <v>-9.079619152752863E-2</v>
      </c>
    </row>
    <row r="38" spans="1:10" x14ac:dyDescent="0.25">
      <c r="A38" s="7" t="s">
        <v>76</v>
      </c>
      <c r="B38" s="65">
        <v>98</v>
      </c>
      <c r="C38" s="66">
        <v>70</v>
      </c>
      <c r="D38" s="65">
        <v>686</v>
      </c>
      <c r="E38" s="66">
        <v>897</v>
      </c>
      <c r="F38" s="67"/>
      <c r="G38" s="65">
        <f t="shared" ref="G38:G74" si="4">B38-C38</f>
        <v>28</v>
      </c>
      <c r="H38" s="66">
        <f t="shared" ref="H38:H74" si="5">D38-E38</f>
        <v>-211</v>
      </c>
      <c r="I38" s="20">
        <f t="shared" ref="I38:I74" si="6">IF(C38=0, "-", IF(G38/C38&lt;10, G38/C38, "&gt;999%"))</f>
        <v>0.4</v>
      </c>
      <c r="J38" s="21">
        <f t="shared" ref="J38:J74" si="7">IF(E38=0, "-", IF(H38/E38&lt;10, H38/E38, "&gt;999%"))</f>
        <v>-0.23522853957636566</v>
      </c>
    </row>
    <row r="39" spans="1:10" x14ac:dyDescent="0.25">
      <c r="A39" s="7" t="s">
        <v>77</v>
      </c>
      <c r="B39" s="65">
        <v>705</v>
      </c>
      <c r="C39" s="66">
        <v>815</v>
      </c>
      <c r="D39" s="65">
        <v>10133</v>
      </c>
      <c r="E39" s="66">
        <v>9422</v>
      </c>
      <c r="F39" s="67"/>
      <c r="G39" s="65">
        <f t="shared" si="4"/>
        <v>-110</v>
      </c>
      <c r="H39" s="66">
        <f t="shared" si="5"/>
        <v>711</v>
      </c>
      <c r="I39" s="20">
        <f t="shared" si="6"/>
        <v>-0.13496932515337423</v>
      </c>
      <c r="J39" s="21">
        <f t="shared" si="7"/>
        <v>7.546168541710889E-2</v>
      </c>
    </row>
    <row r="40" spans="1:10" x14ac:dyDescent="0.25">
      <c r="A40" s="7" t="s">
        <v>78</v>
      </c>
      <c r="B40" s="65">
        <v>119</v>
      </c>
      <c r="C40" s="66">
        <v>105</v>
      </c>
      <c r="D40" s="65">
        <v>896</v>
      </c>
      <c r="E40" s="66">
        <v>1013</v>
      </c>
      <c r="F40" s="67"/>
      <c r="G40" s="65">
        <f t="shared" si="4"/>
        <v>14</v>
      </c>
      <c r="H40" s="66">
        <f t="shared" si="5"/>
        <v>-117</v>
      </c>
      <c r="I40" s="20">
        <f t="shared" si="6"/>
        <v>0.13333333333333333</v>
      </c>
      <c r="J40" s="21">
        <f t="shared" si="7"/>
        <v>-0.11549851924975321</v>
      </c>
    </row>
    <row r="41" spans="1:10" x14ac:dyDescent="0.25">
      <c r="A41" s="7" t="s">
        <v>79</v>
      </c>
      <c r="B41" s="65">
        <v>2102</v>
      </c>
      <c r="C41" s="66">
        <v>1098</v>
      </c>
      <c r="D41" s="65">
        <v>18019</v>
      </c>
      <c r="E41" s="66">
        <v>13707</v>
      </c>
      <c r="F41" s="67"/>
      <c r="G41" s="65">
        <f t="shared" si="4"/>
        <v>1004</v>
      </c>
      <c r="H41" s="66">
        <f t="shared" si="5"/>
        <v>4312</v>
      </c>
      <c r="I41" s="20">
        <f t="shared" si="6"/>
        <v>0.91438979963570133</v>
      </c>
      <c r="J41" s="21">
        <f t="shared" si="7"/>
        <v>0.3145837893047348</v>
      </c>
    </row>
    <row r="42" spans="1:10" x14ac:dyDescent="0.25">
      <c r="A42" s="7" t="s">
        <v>80</v>
      </c>
      <c r="B42" s="65">
        <v>495</v>
      </c>
      <c r="C42" s="66">
        <v>737</v>
      </c>
      <c r="D42" s="65">
        <v>5771</v>
      </c>
      <c r="E42" s="66">
        <v>8202</v>
      </c>
      <c r="F42" s="67"/>
      <c r="G42" s="65">
        <f t="shared" si="4"/>
        <v>-242</v>
      </c>
      <c r="H42" s="66">
        <f t="shared" si="5"/>
        <v>-2431</v>
      </c>
      <c r="I42" s="20">
        <f t="shared" si="6"/>
        <v>-0.32835820895522388</v>
      </c>
      <c r="J42" s="21">
        <f t="shared" si="7"/>
        <v>-0.29639112411606927</v>
      </c>
    </row>
    <row r="43" spans="1:10" x14ac:dyDescent="0.25">
      <c r="A43" s="7" t="s">
        <v>81</v>
      </c>
      <c r="B43" s="65">
        <v>52</v>
      </c>
      <c r="C43" s="66">
        <v>359</v>
      </c>
      <c r="D43" s="65">
        <v>573</v>
      </c>
      <c r="E43" s="66">
        <v>979</v>
      </c>
      <c r="F43" s="67"/>
      <c r="G43" s="65">
        <f t="shared" si="4"/>
        <v>-307</v>
      </c>
      <c r="H43" s="66">
        <f t="shared" si="5"/>
        <v>-406</v>
      </c>
      <c r="I43" s="20">
        <f t="shared" si="6"/>
        <v>-0.85515320334261835</v>
      </c>
      <c r="J43" s="21">
        <f t="shared" si="7"/>
        <v>-0.41470888661899896</v>
      </c>
    </row>
    <row r="44" spans="1:10" x14ac:dyDescent="0.25">
      <c r="A44" s="7" t="s">
        <v>82</v>
      </c>
      <c r="B44" s="65">
        <v>46</v>
      </c>
      <c r="C44" s="66">
        <v>0</v>
      </c>
      <c r="D44" s="65">
        <v>363</v>
      </c>
      <c r="E44" s="66">
        <v>0</v>
      </c>
      <c r="F44" s="67"/>
      <c r="G44" s="65">
        <f t="shared" si="4"/>
        <v>46</v>
      </c>
      <c r="H44" s="66">
        <f t="shared" si="5"/>
        <v>363</v>
      </c>
      <c r="I44" s="20" t="str">
        <f t="shared" si="6"/>
        <v>-</v>
      </c>
      <c r="J44" s="21" t="str">
        <f t="shared" si="7"/>
        <v>-</v>
      </c>
    </row>
    <row r="45" spans="1:10" x14ac:dyDescent="0.25">
      <c r="A45" s="7" t="s">
        <v>83</v>
      </c>
      <c r="B45" s="65">
        <v>93</v>
      </c>
      <c r="C45" s="66">
        <v>105</v>
      </c>
      <c r="D45" s="65">
        <v>1457</v>
      </c>
      <c r="E45" s="66">
        <v>1253</v>
      </c>
      <c r="F45" s="67"/>
      <c r="G45" s="65">
        <f t="shared" si="4"/>
        <v>-12</v>
      </c>
      <c r="H45" s="66">
        <f t="shared" si="5"/>
        <v>204</v>
      </c>
      <c r="I45" s="20">
        <f t="shared" si="6"/>
        <v>-0.11428571428571428</v>
      </c>
      <c r="J45" s="21">
        <f t="shared" si="7"/>
        <v>0.16280925778132482</v>
      </c>
    </row>
    <row r="46" spans="1:10" x14ac:dyDescent="0.25">
      <c r="A46" s="7" t="s">
        <v>84</v>
      </c>
      <c r="B46" s="65">
        <v>179</v>
      </c>
      <c r="C46" s="66">
        <v>93</v>
      </c>
      <c r="D46" s="65">
        <v>1248</v>
      </c>
      <c r="E46" s="66">
        <v>839</v>
      </c>
      <c r="F46" s="67"/>
      <c r="G46" s="65">
        <f t="shared" si="4"/>
        <v>86</v>
      </c>
      <c r="H46" s="66">
        <f t="shared" si="5"/>
        <v>409</v>
      </c>
      <c r="I46" s="20">
        <f t="shared" si="6"/>
        <v>0.92473118279569888</v>
      </c>
      <c r="J46" s="21">
        <f t="shared" si="7"/>
        <v>0.48748510131108463</v>
      </c>
    </row>
    <row r="47" spans="1:10" x14ac:dyDescent="0.25">
      <c r="A47" s="7" t="s">
        <v>85</v>
      </c>
      <c r="B47" s="65">
        <v>245</v>
      </c>
      <c r="C47" s="66">
        <v>129</v>
      </c>
      <c r="D47" s="65">
        <v>2081</v>
      </c>
      <c r="E47" s="66">
        <v>1176</v>
      </c>
      <c r="F47" s="67"/>
      <c r="G47" s="65">
        <f t="shared" si="4"/>
        <v>116</v>
      </c>
      <c r="H47" s="66">
        <f t="shared" si="5"/>
        <v>905</v>
      </c>
      <c r="I47" s="20">
        <f t="shared" si="6"/>
        <v>0.89922480620155043</v>
      </c>
      <c r="J47" s="21">
        <f t="shared" si="7"/>
        <v>0.76955782312925169</v>
      </c>
    </row>
    <row r="48" spans="1:10" x14ac:dyDescent="0.25">
      <c r="A48" s="7" t="s">
        <v>86</v>
      </c>
      <c r="B48" s="65">
        <v>3</v>
      </c>
      <c r="C48" s="66">
        <v>0</v>
      </c>
      <c r="D48" s="65">
        <v>14</v>
      </c>
      <c r="E48" s="66">
        <v>11</v>
      </c>
      <c r="F48" s="67"/>
      <c r="G48" s="65">
        <f t="shared" si="4"/>
        <v>3</v>
      </c>
      <c r="H48" s="66">
        <f t="shared" si="5"/>
        <v>3</v>
      </c>
      <c r="I48" s="20" t="str">
        <f t="shared" si="6"/>
        <v>-</v>
      </c>
      <c r="J48" s="21">
        <f t="shared" si="7"/>
        <v>0.27272727272727271</v>
      </c>
    </row>
    <row r="49" spans="1:10" x14ac:dyDescent="0.25">
      <c r="A49" s="7" t="s">
        <v>89</v>
      </c>
      <c r="B49" s="65">
        <v>179</v>
      </c>
      <c r="C49" s="66">
        <v>172</v>
      </c>
      <c r="D49" s="65">
        <v>1573</v>
      </c>
      <c r="E49" s="66">
        <v>2568</v>
      </c>
      <c r="F49" s="67"/>
      <c r="G49" s="65">
        <f t="shared" si="4"/>
        <v>7</v>
      </c>
      <c r="H49" s="66">
        <f t="shared" si="5"/>
        <v>-995</v>
      </c>
      <c r="I49" s="20">
        <f t="shared" si="6"/>
        <v>4.0697674418604654E-2</v>
      </c>
      <c r="J49" s="21">
        <f t="shared" si="7"/>
        <v>-0.38746105919003115</v>
      </c>
    </row>
    <row r="50" spans="1:10" x14ac:dyDescent="0.25">
      <c r="A50" s="7" t="s">
        <v>90</v>
      </c>
      <c r="B50" s="65">
        <v>113</v>
      </c>
      <c r="C50" s="66">
        <v>44</v>
      </c>
      <c r="D50" s="65">
        <v>554</v>
      </c>
      <c r="E50" s="66">
        <v>480</v>
      </c>
      <c r="F50" s="67"/>
      <c r="G50" s="65">
        <f t="shared" si="4"/>
        <v>69</v>
      </c>
      <c r="H50" s="66">
        <f t="shared" si="5"/>
        <v>74</v>
      </c>
      <c r="I50" s="20">
        <f t="shared" si="6"/>
        <v>1.5681818181818181</v>
      </c>
      <c r="J50" s="21">
        <f t="shared" si="7"/>
        <v>0.15416666666666667</v>
      </c>
    </row>
    <row r="51" spans="1:10" x14ac:dyDescent="0.25">
      <c r="A51" s="7" t="s">
        <v>91</v>
      </c>
      <c r="B51" s="65">
        <v>1007</v>
      </c>
      <c r="C51" s="66">
        <v>1069</v>
      </c>
      <c r="D51" s="65">
        <v>8835</v>
      </c>
      <c r="E51" s="66">
        <v>10412</v>
      </c>
      <c r="F51" s="67"/>
      <c r="G51" s="65">
        <f t="shared" si="4"/>
        <v>-62</v>
      </c>
      <c r="H51" s="66">
        <f t="shared" si="5"/>
        <v>-1577</v>
      </c>
      <c r="I51" s="20">
        <f t="shared" si="6"/>
        <v>-5.7998129092609915E-2</v>
      </c>
      <c r="J51" s="21">
        <f t="shared" si="7"/>
        <v>-0.15145985401459855</v>
      </c>
    </row>
    <row r="52" spans="1:10" x14ac:dyDescent="0.25">
      <c r="A52" s="7" t="s">
        <v>92</v>
      </c>
      <c r="B52" s="65">
        <v>513</v>
      </c>
      <c r="C52" s="66">
        <v>362</v>
      </c>
      <c r="D52" s="65">
        <v>5033</v>
      </c>
      <c r="E52" s="66">
        <v>3532</v>
      </c>
      <c r="F52" s="67"/>
      <c r="G52" s="65">
        <f t="shared" si="4"/>
        <v>151</v>
      </c>
      <c r="H52" s="66">
        <f t="shared" si="5"/>
        <v>1501</v>
      </c>
      <c r="I52" s="20">
        <f t="shared" si="6"/>
        <v>0.41712707182320441</v>
      </c>
      <c r="J52" s="21">
        <f t="shared" si="7"/>
        <v>0.42497168742921859</v>
      </c>
    </row>
    <row r="53" spans="1:10" x14ac:dyDescent="0.25">
      <c r="A53" s="7" t="s">
        <v>93</v>
      </c>
      <c r="B53" s="65">
        <v>2019</v>
      </c>
      <c r="C53" s="66">
        <v>0</v>
      </c>
      <c r="D53" s="65">
        <v>5048</v>
      </c>
      <c r="E53" s="66">
        <v>0</v>
      </c>
      <c r="F53" s="67"/>
      <c r="G53" s="65">
        <f t="shared" si="4"/>
        <v>2019</v>
      </c>
      <c r="H53" s="66">
        <f t="shared" si="5"/>
        <v>5048</v>
      </c>
      <c r="I53" s="20" t="str">
        <f t="shared" si="6"/>
        <v>-</v>
      </c>
      <c r="J53" s="21" t="str">
        <f t="shared" si="7"/>
        <v>-</v>
      </c>
    </row>
    <row r="54" spans="1:10" x14ac:dyDescent="0.25">
      <c r="A54" s="7" t="s">
        <v>94</v>
      </c>
      <c r="B54" s="65">
        <v>4579</v>
      </c>
      <c r="C54" s="66">
        <v>6433</v>
      </c>
      <c r="D54" s="65">
        <v>55831</v>
      </c>
      <c r="E54" s="66">
        <v>54199</v>
      </c>
      <c r="F54" s="67"/>
      <c r="G54" s="65">
        <f t="shared" si="4"/>
        <v>-1854</v>
      </c>
      <c r="H54" s="66">
        <f t="shared" si="5"/>
        <v>1632</v>
      </c>
      <c r="I54" s="20">
        <f t="shared" si="6"/>
        <v>-0.28820146121560702</v>
      </c>
      <c r="J54" s="21">
        <f t="shared" si="7"/>
        <v>3.0111256665252127E-2</v>
      </c>
    </row>
    <row r="55" spans="1:10" x14ac:dyDescent="0.25">
      <c r="A55" s="7" t="s">
        <v>96</v>
      </c>
      <c r="B55" s="65">
        <v>1323</v>
      </c>
      <c r="C55" s="66">
        <v>1210</v>
      </c>
      <c r="D55" s="65">
        <v>7915</v>
      </c>
      <c r="E55" s="66">
        <v>11249</v>
      </c>
      <c r="F55" s="67"/>
      <c r="G55" s="65">
        <f t="shared" si="4"/>
        <v>113</v>
      </c>
      <c r="H55" s="66">
        <f t="shared" si="5"/>
        <v>-3334</v>
      </c>
      <c r="I55" s="20">
        <f t="shared" si="6"/>
        <v>9.3388429752066113E-2</v>
      </c>
      <c r="J55" s="21">
        <f t="shared" si="7"/>
        <v>-0.29638190061338787</v>
      </c>
    </row>
    <row r="56" spans="1:10" x14ac:dyDescent="0.25">
      <c r="A56" s="7" t="s">
        <v>97</v>
      </c>
      <c r="B56" s="65">
        <v>443</v>
      </c>
      <c r="C56" s="66">
        <v>257</v>
      </c>
      <c r="D56" s="65">
        <v>3251</v>
      </c>
      <c r="E56" s="66">
        <v>3054</v>
      </c>
      <c r="F56" s="67"/>
      <c r="G56" s="65">
        <f t="shared" si="4"/>
        <v>186</v>
      </c>
      <c r="H56" s="66">
        <f t="shared" si="5"/>
        <v>197</v>
      </c>
      <c r="I56" s="20">
        <f t="shared" si="6"/>
        <v>0.72373540856031127</v>
      </c>
      <c r="J56" s="21">
        <f t="shared" si="7"/>
        <v>6.4505566470203016E-2</v>
      </c>
    </row>
    <row r="57" spans="1:10" x14ac:dyDescent="0.25">
      <c r="A57" s="142" t="s">
        <v>41</v>
      </c>
      <c r="B57" s="143">
        <v>17</v>
      </c>
      <c r="C57" s="144">
        <v>19</v>
      </c>
      <c r="D57" s="143">
        <v>90</v>
      </c>
      <c r="E57" s="144">
        <v>121</v>
      </c>
      <c r="F57" s="145"/>
      <c r="G57" s="143">
        <f t="shared" si="4"/>
        <v>-2</v>
      </c>
      <c r="H57" s="144">
        <f t="shared" si="5"/>
        <v>-31</v>
      </c>
      <c r="I57" s="151">
        <f t="shared" si="6"/>
        <v>-0.10526315789473684</v>
      </c>
      <c r="J57" s="152">
        <f t="shared" si="7"/>
        <v>-0.256198347107438</v>
      </c>
    </row>
    <row r="58" spans="1:10" x14ac:dyDescent="0.25">
      <c r="A58" s="7" t="s">
        <v>42</v>
      </c>
      <c r="B58" s="65">
        <v>9</v>
      </c>
      <c r="C58" s="66">
        <v>0</v>
      </c>
      <c r="D58" s="65">
        <v>12</v>
      </c>
      <c r="E58" s="66">
        <v>65</v>
      </c>
      <c r="F58" s="67"/>
      <c r="G58" s="65">
        <f t="shared" si="4"/>
        <v>9</v>
      </c>
      <c r="H58" s="66">
        <f t="shared" si="5"/>
        <v>-53</v>
      </c>
      <c r="I58" s="20" t="str">
        <f t="shared" si="6"/>
        <v>-</v>
      </c>
      <c r="J58" s="21">
        <f t="shared" si="7"/>
        <v>-0.81538461538461537</v>
      </c>
    </row>
    <row r="59" spans="1:10" x14ac:dyDescent="0.25">
      <c r="A59" s="7" t="s">
        <v>47</v>
      </c>
      <c r="B59" s="65">
        <v>11</v>
      </c>
      <c r="C59" s="66">
        <v>9</v>
      </c>
      <c r="D59" s="65">
        <v>96</v>
      </c>
      <c r="E59" s="66">
        <v>67</v>
      </c>
      <c r="F59" s="67"/>
      <c r="G59" s="65">
        <f t="shared" si="4"/>
        <v>2</v>
      </c>
      <c r="H59" s="66">
        <f t="shared" si="5"/>
        <v>29</v>
      </c>
      <c r="I59" s="20">
        <f t="shared" si="6"/>
        <v>0.22222222222222221</v>
      </c>
      <c r="J59" s="21">
        <f t="shared" si="7"/>
        <v>0.43283582089552236</v>
      </c>
    </row>
    <row r="60" spans="1:10" x14ac:dyDescent="0.25">
      <c r="A60" s="7" t="s">
        <v>48</v>
      </c>
      <c r="B60" s="65">
        <v>149</v>
      </c>
      <c r="C60" s="66">
        <v>155</v>
      </c>
      <c r="D60" s="65">
        <v>1156</v>
      </c>
      <c r="E60" s="66">
        <v>1183</v>
      </c>
      <c r="F60" s="67"/>
      <c r="G60" s="65">
        <f t="shared" si="4"/>
        <v>-6</v>
      </c>
      <c r="H60" s="66">
        <f t="shared" si="5"/>
        <v>-27</v>
      </c>
      <c r="I60" s="20">
        <f t="shared" si="6"/>
        <v>-3.870967741935484E-2</v>
      </c>
      <c r="J60" s="21">
        <f t="shared" si="7"/>
        <v>-2.2823330515638209E-2</v>
      </c>
    </row>
    <row r="61" spans="1:10" x14ac:dyDescent="0.25">
      <c r="A61" s="7" t="s">
        <v>51</v>
      </c>
      <c r="B61" s="65">
        <v>159</v>
      </c>
      <c r="C61" s="66">
        <v>210</v>
      </c>
      <c r="D61" s="65">
        <v>1903</v>
      </c>
      <c r="E61" s="66">
        <v>1788</v>
      </c>
      <c r="F61" s="67"/>
      <c r="G61" s="65">
        <f t="shared" si="4"/>
        <v>-51</v>
      </c>
      <c r="H61" s="66">
        <f t="shared" si="5"/>
        <v>115</v>
      </c>
      <c r="I61" s="20">
        <f t="shared" si="6"/>
        <v>-0.24285714285714285</v>
      </c>
      <c r="J61" s="21">
        <f t="shared" si="7"/>
        <v>6.4317673378076062E-2</v>
      </c>
    </row>
    <row r="62" spans="1:10" x14ac:dyDescent="0.25">
      <c r="A62" s="7" t="s">
        <v>54</v>
      </c>
      <c r="B62" s="65">
        <v>7</v>
      </c>
      <c r="C62" s="66">
        <v>5</v>
      </c>
      <c r="D62" s="65">
        <v>62</v>
      </c>
      <c r="E62" s="66">
        <v>47</v>
      </c>
      <c r="F62" s="67"/>
      <c r="G62" s="65">
        <f t="shared" si="4"/>
        <v>2</v>
      </c>
      <c r="H62" s="66">
        <f t="shared" si="5"/>
        <v>15</v>
      </c>
      <c r="I62" s="20">
        <f t="shared" si="6"/>
        <v>0.4</v>
      </c>
      <c r="J62" s="21">
        <f t="shared" si="7"/>
        <v>0.31914893617021278</v>
      </c>
    </row>
    <row r="63" spans="1:10" x14ac:dyDescent="0.25">
      <c r="A63" s="7" t="s">
        <v>55</v>
      </c>
      <c r="B63" s="65">
        <v>0</v>
      </c>
      <c r="C63" s="66">
        <v>0</v>
      </c>
      <c r="D63" s="65">
        <v>0</v>
      </c>
      <c r="E63" s="66">
        <v>8</v>
      </c>
      <c r="F63" s="67"/>
      <c r="G63" s="65">
        <f t="shared" si="4"/>
        <v>0</v>
      </c>
      <c r="H63" s="66">
        <f t="shared" si="5"/>
        <v>-8</v>
      </c>
      <c r="I63" s="20" t="str">
        <f t="shared" si="6"/>
        <v>-</v>
      </c>
      <c r="J63" s="21">
        <f t="shared" si="7"/>
        <v>-1</v>
      </c>
    </row>
    <row r="64" spans="1:10" x14ac:dyDescent="0.25">
      <c r="A64" s="7" t="s">
        <v>56</v>
      </c>
      <c r="B64" s="65">
        <v>371</v>
      </c>
      <c r="C64" s="66">
        <v>267</v>
      </c>
      <c r="D64" s="65">
        <v>3020</v>
      </c>
      <c r="E64" s="66">
        <v>2309</v>
      </c>
      <c r="F64" s="67"/>
      <c r="G64" s="65">
        <f t="shared" si="4"/>
        <v>104</v>
      </c>
      <c r="H64" s="66">
        <f t="shared" si="5"/>
        <v>711</v>
      </c>
      <c r="I64" s="20">
        <f t="shared" si="6"/>
        <v>0.38951310861423222</v>
      </c>
      <c r="J64" s="21">
        <f t="shared" si="7"/>
        <v>0.30792550887830228</v>
      </c>
    </row>
    <row r="65" spans="1:10" x14ac:dyDescent="0.25">
      <c r="A65" s="7" t="s">
        <v>59</v>
      </c>
      <c r="B65" s="65">
        <v>67</v>
      </c>
      <c r="C65" s="66">
        <v>33</v>
      </c>
      <c r="D65" s="65">
        <v>452</v>
      </c>
      <c r="E65" s="66">
        <v>356</v>
      </c>
      <c r="F65" s="67"/>
      <c r="G65" s="65">
        <f t="shared" si="4"/>
        <v>34</v>
      </c>
      <c r="H65" s="66">
        <f t="shared" si="5"/>
        <v>96</v>
      </c>
      <c r="I65" s="20">
        <f t="shared" si="6"/>
        <v>1.0303030303030303</v>
      </c>
      <c r="J65" s="21">
        <f t="shared" si="7"/>
        <v>0.2696629213483146</v>
      </c>
    </row>
    <row r="66" spans="1:10" x14ac:dyDescent="0.25">
      <c r="A66" s="7" t="s">
        <v>62</v>
      </c>
      <c r="B66" s="65">
        <v>75</v>
      </c>
      <c r="C66" s="66">
        <v>95</v>
      </c>
      <c r="D66" s="65">
        <v>611</v>
      </c>
      <c r="E66" s="66">
        <v>601</v>
      </c>
      <c r="F66" s="67"/>
      <c r="G66" s="65">
        <f t="shared" si="4"/>
        <v>-20</v>
      </c>
      <c r="H66" s="66">
        <f t="shared" si="5"/>
        <v>10</v>
      </c>
      <c r="I66" s="20">
        <f t="shared" si="6"/>
        <v>-0.21052631578947367</v>
      </c>
      <c r="J66" s="21">
        <f t="shared" si="7"/>
        <v>1.6638935108153077E-2</v>
      </c>
    </row>
    <row r="67" spans="1:10" x14ac:dyDescent="0.25">
      <c r="A67" s="7" t="s">
        <v>69</v>
      </c>
      <c r="B67" s="65">
        <v>7</v>
      </c>
      <c r="C67" s="66">
        <v>5</v>
      </c>
      <c r="D67" s="65">
        <v>117</v>
      </c>
      <c r="E67" s="66">
        <v>99</v>
      </c>
      <c r="F67" s="67"/>
      <c r="G67" s="65">
        <f t="shared" si="4"/>
        <v>2</v>
      </c>
      <c r="H67" s="66">
        <f t="shared" si="5"/>
        <v>18</v>
      </c>
      <c r="I67" s="20">
        <f t="shared" si="6"/>
        <v>0.4</v>
      </c>
      <c r="J67" s="21">
        <f t="shared" si="7"/>
        <v>0.18181818181818182</v>
      </c>
    </row>
    <row r="68" spans="1:10" x14ac:dyDescent="0.25">
      <c r="A68" s="7" t="s">
        <v>70</v>
      </c>
      <c r="B68" s="65">
        <v>2</v>
      </c>
      <c r="C68" s="66">
        <v>5</v>
      </c>
      <c r="D68" s="65">
        <v>47</v>
      </c>
      <c r="E68" s="66">
        <v>37</v>
      </c>
      <c r="F68" s="67"/>
      <c r="G68" s="65">
        <f t="shared" si="4"/>
        <v>-3</v>
      </c>
      <c r="H68" s="66">
        <f t="shared" si="5"/>
        <v>10</v>
      </c>
      <c r="I68" s="20">
        <f t="shared" si="6"/>
        <v>-0.6</v>
      </c>
      <c r="J68" s="21">
        <f t="shared" si="7"/>
        <v>0.27027027027027029</v>
      </c>
    </row>
    <row r="69" spans="1:10" x14ac:dyDescent="0.25">
      <c r="A69" s="7" t="s">
        <v>75</v>
      </c>
      <c r="B69" s="65">
        <v>13</v>
      </c>
      <c r="C69" s="66">
        <v>31</v>
      </c>
      <c r="D69" s="65">
        <v>160</v>
      </c>
      <c r="E69" s="66">
        <v>229</v>
      </c>
      <c r="F69" s="67"/>
      <c r="G69" s="65">
        <f t="shared" si="4"/>
        <v>-18</v>
      </c>
      <c r="H69" s="66">
        <f t="shared" si="5"/>
        <v>-69</v>
      </c>
      <c r="I69" s="20">
        <f t="shared" si="6"/>
        <v>-0.58064516129032262</v>
      </c>
      <c r="J69" s="21">
        <f t="shared" si="7"/>
        <v>-0.30131004366812225</v>
      </c>
    </row>
    <row r="70" spans="1:10" x14ac:dyDescent="0.25">
      <c r="A70" s="7" t="s">
        <v>87</v>
      </c>
      <c r="B70" s="65">
        <v>14</v>
      </c>
      <c r="C70" s="66">
        <v>17</v>
      </c>
      <c r="D70" s="65">
        <v>201</v>
      </c>
      <c r="E70" s="66">
        <v>190</v>
      </c>
      <c r="F70" s="67"/>
      <c r="G70" s="65">
        <f t="shared" si="4"/>
        <v>-3</v>
      </c>
      <c r="H70" s="66">
        <f t="shared" si="5"/>
        <v>11</v>
      </c>
      <c r="I70" s="20">
        <f t="shared" si="6"/>
        <v>-0.17647058823529413</v>
      </c>
      <c r="J70" s="21">
        <f t="shared" si="7"/>
        <v>5.7894736842105263E-2</v>
      </c>
    </row>
    <row r="71" spans="1:10" x14ac:dyDescent="0.25">
      <c r="A71" s="7" t="s">
        <v>88</v>
      </c>
      <c r="B71" s="65">
        <v>0</v>
      </c>
      <c r="C71" s="66">
        <v>0</v>
      </c>
      <c r="D71" s="65">
        <v>1</v>
      </c>
      <c r="E71" s="66">
        <v>0</v>
      </c>
      <c r="F71" s="67"/>
      <c r="G71" s="65">
        <f t="shared" si="4"/>
        <v>0</v>
      </c>
      <c r="H71" s="66">
        <f t="shared" si="5"/>
        <v>1</v>
      </c>
      <c r="I71" s="20" t="str">
        <f t="shared" si="6"/>
        <v>-</v>
      </c>
      <c r="J71" s="21" t="str">
        <f t="shared" si="7"/>
        <v>-</v>
      </c>
    </row>
    <row r="72" spans="1:10" x14ac:dyDescent="0.25">
      <c r="A72" s="7" t="s">
        <v>95</v>
      </c>
      <c r="B72" s="65">
        <v>18</v>
      </c>
      <c r="C72" s="66">
        <v>15</v>
      </c>
      <c r="D72" s="65">
        <v>186</v>
      </c>
      <c r="E72" s="66">
        <v>110</v>
      </c>
      <c r="F72" s="67"/>
      <c r="G72" s="65">
        <f t="shared" si="4"/>
        <v>3</v>
      </c>
      <c r="H72" s="66">
        <f t="shared" si="5"/>
        <v>76</v>
      </c>
      <c r="I72" s="20">
        <f t="shared" si="6"/>
        <v>0.2</v>
      </c>
      <c r="J72" s="21">
        <f t="shared" si="7"/>
        <v>0.69090909090909092</v>
      </c>
    </row>
    <row r="73" spans="1:10" x14ac:dyDescent="0.25">
      <c r="A73" s="7" t="s">
        <v>98</v>
      </c>
      <c r="B73" s="65">
        <v>59</v>
      </c>
      <c r="C73" s="66">
        <v>31</v>
      </c>
      <c r="D73" s="65">
        <v>375</v>
      </c>
      <c r="E73" s="66">
        <v>236</v>
      </c>
      <c r="F73" s="67"/>
      <c r="G73" s="65">
        <f t="shared" si="4"/>
        <v>28</v>
      </c>
      <c r="H73" s="66">
        <f t="shared" si="5"/>
        <v>139</v>
      </c>
      <c r="I73" s="20">
        <f t="shared" si="6"/>
        <v>0.90322580645161288</v>
      </c>
      <c r="J73" s="21">
        <f t="shared" si="7"/>
        <v>0.58898305084745761</v>
      </c>
    </row>
    <row r="74" spans="1:10" x14ac:dyDescent="0.25">
      <c r="A74" s="7" t="s">
        <v>99</v>
      </c>
      <c r="B74" s="65">
        <v>1</v>
      </c>
      <c r="C74" s="66">
        <v>8</v>
      </c>
      <c r="D74" s="65">
        <v>36</v>
      </c>
      <c r="E74" s="66">
        <v>61</v>
      </c>
      <c r="F74" s="67"/>
      <c r="G74" s="65">
        <f t="shared" si="4"/>
        <v>-7</v>
      </c>
      <c r="H74" s="66">
        <f t="shared" si="5"/>
        <v>-25</v>
      </c>
      <c r="I74" s="20">
        <f t="shared" si="6"/>
        <v>-0.875</v>
      </c>
      <c r="J74" s="21">
        <f t="shared" si="7"/>
        <v>-0.4098360655737705</v>
      </c>
    </row>
    <row r="75" spans="1:10" x14ac:dyDescent="0.25">
      <c r="A75" s="1"/>
      <c r="B75" s="68"/>
      <c r="C75" s="69"/>
      <c r="D75" s="68"/>
      <c r="E75" s="69"/>
      <c r="F75" s="70"/>
      <c r="G75" s="68"/>
      <c r="H75" s="69"/>
      <c r="I75" s="5"/>
      <c r="J75" s="6"/>
    </row>
    <row r="76" spans="1:10" s="43" customFormat="1" x14ac:dyDescent="0.25">
      <c r="A76" s="27" t="s">
        <v>5</v>
      </c>
      <c r="B76" s="71">
        <f>SUM(B6:B75)</f>
        <v>28945</v>
      </c>
      <c r="C76" s="72">
        <f>SUM(C6:C75)</f>
        <v>23965</v>
      </c>
      <c r="D76" s="71">
        <f>SUM(D6:D75)</f>
        <v>255800</v>
      </c>
      <c r="E76" s="72">
        <f>SUM(E6:E75)</f>
        <v>251582</v>
      </c>
      <c r="F76" s="73"/>
      <c r="G76" s="71">
        <f>SUM(G6:G75)</f>
        <v>4980</v>
      </c>
      <c r="H76" s="72">
        <f>SUM(H6:H75)</f>
        <v>4218</v>
      </c>
      <c r="I76" s="37">
        <f>IF(C76=0, 0, G76/C76)</f>
        <v>0.20780304610890882</v>
      </c>
      <c r="J76" s="38">
        <f>IF(E76=0, 0, H76/E76)</f>
        <v>1.6765905350939258E-2</v>
      </c>
    </row>
  </sheetData>
  <mergeCells count="5">
    <mergeCell ref="B1:J1"/>
    <mergeCell ref="B4:C4"/>
    <mergeCell ref="D4:E4"/>
    <mergeCell ref="G4:J4"/>
    <mergeCell ref="B2:J2"/>
  </mergeCells>
  <phoneticPr fontId="3" type="noConversion"/>
  <printOptions horizontalCentered="1"/>
  <pageMargins left="0.39370078740157483" right="0.39370078740157483" top="0.39370078740157483" bottom="0.59055118110236227" header="0.39370078740157483" footer="0.19685039370078741"/>
  <pageSetup paperSize="9" scale="96"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pageSetUpPr fitToPage="1"/>
  </sheetPr>
  <dimension ref="A1:H76"/>
  <sheetViews>
    <sheetView tabSelected="1" workbookViewId="0">
      <selection activeCell="M1" sqref="M1"/>
    </sheetView>
  </sheetViews>
  <sheetFormatPr defaultRowHeight="13.2" x14ac:dyDescent="0.25"/>
  <cols>
    <col min="1" max="1" width="25.77734375" bestFit="1" customWidth="1"/>
    <col min="2" max="5" width="10.109375" customWidth="1"/>
    <col min="6" max="6" width="1.6640625" customWidth="1"/>
    <col min="7" max="8" width="10.109375" customWidth="1"/>
  </cols>
  <sheetData>
    <row r="1" spans="1:8" s="52" customFormat="1" ht="20.399999999999999" x14ac:dyDescent="0.35">
      <c r="A1" s="4" t="s">
        <v>10</v>
      </c>
      <c r="B1" s="198" t="s">
        <v>22</v>
      </c>
      <c r="C1" s="199"/>
      <c r="D1" s="199"/>
      <c r="E1" s="199"/>
      <c r="F1" s="199"/>
      <c r="G1" s="199"/>
      <c r="H1" s="199"/>
    </row>
    <row r="2" spans="1:8" s="52" customFormat="1" ht="20.399999999999999" x14ac:dyDescent="0.35">
      <c r="A2" s="4" t="s">
        <v>110</v>
      </c>
      <c r="B2" s="202" t="s">
        <v>101</v>
      </c>
      <c r="C2" s="203"/>
      <c r="D2" s="203"/>
      <c r="E2" s="203"/>
      <c r="F2" s="203"/>
      <c r="G2" s="203"/>
      <c r="H2" s="203"/>
    </row>
    <row r="4" spans="1:8" x14ac:dyDescent="0.25">
      <c r="A4" s="60"/>
      <c r="B4" s="196" t="s">
        <v>1</v>
      </c>
      <c r="C4" s="197"/>
      <c r="D4" s="196" t="s">
        <v>2</v>
      </c>
      <c r="E4" s="197"/>
      <c r="F4" s="59"/>
      <c r="G4" s="196" t="s">
        <v>6</v>
      </c>
      <c r="H4" s="197"/>
    </row>
    <row r="5" spans="1:8" x14ac:dyDescent="0.25">
      <c r="A5" s="27" t="s">
        <v>0</v>
      </c>
      <c r="B5" s="57">
        <f>VALUE(RIGHT(B2, 4))</f>
        <v>2022</v>
      </c>
      <c r="C5" s="58">
        <f>B5-1</f>
        <v>2021</v>
      </c>
      <c r="D5" s="57">
        <f>B5</f>
        <v>2022</v>
      </c>
      <c r="E5" s="58">
        <f>C5</f>
        <v>2021</v>
      </c>
      <c r="F5" s="64"/>
      <c r="G5" s="57" t="s">
        <v>4</v>
      </c>
      <c r="H5" s="58" t="s">
        <v>2</v>
      </c>
    </row>
    <row r="6" spans="1:8" x14ac:dyDescent="0.25">
      <c r="A6" s="7" t="s">
        <v>31</v>
      </c>
      <c r="B6" s="16">
        <v>5.5277249956814593E-2</v>
      </c>
      <c r="C6" s="17">
        <v>7.9282286668057603E-2</v>
      </c>
      <c r="D6" s="16">
        <v>4.5738858483190002E-2</v>
      </c>
      <c r="E6" s="17">
        <v>4.7300681288804394E-2</v>
      </c>
      <c r="F6" s="12"/>
      <c r="G6" s="10">
        <f t="shared" ref="G6:G37" si="0">B6-C6</f>
        <v>-2.4005036711243009E-2</v>
      </c>
      <c r="H6" s="11">
        <f t="shared" ref="H6:H37" si="1">D6-E6</f>
        <v>-1.5618228056143921E-3</v>
      </c>
    </row>
    <row r="7" spans="1:8" x14ac:dyDescent="0.25">
      <c r="A7" s="7" t="s">
        <v>32</v>
      </c>
      <c r="B7" s="16">
        <v>0</v>
      </c>
      <c r="C7" s="17">
        <v>0</v>
      </c>
      <c r="D7" s="16">
        <v>3.9093041438623897E-4</v>
      </c>
      <c r="E7" s="17">
        <v>1.19245415013793E-3</v>
      </c>
      <c r="F7" s="12"/>
      <c r="G7" s="10">
        <f t="shared" si="0"/>
        <v>0</v>
      </c>
      <c r="H7" s="11">
        <f t="shared" si="1"/>
        <v>-8.0152373575169108E-4</v>
      </c>
    </row>
    <row r="8" spans="1:8" x14ac:dyDescent="0.25">
      <c r="A8" s="7" t="s">
        <v>33</v>
      </c>
      <c r="B8" s="16">
        <v>1.7274140611504597E-2</v>
      </c>
      <c r="C8" s="17">
        <v>2.0863759649488799E-2</v>
      </c>
      <c r="D8" s="16">
        <v>1.4073494917904598E-2</v>
      </c>
      <c r="E8" s="17">
        <v>1.51044192350804E-2</v>
      </c>
      <c r="F8" s="12"/>
      <c r="G8" s="10">
        <f t="shared" si="0"/>
        <v>-3.5896190379842013E-3</v>
      </c>
      <c r="H8" s="11">
        <f t="shared" si="1"/>
        <v>-1.030924317175802E-3</v>
      </c>
    </row>
    <row r="9" spans="1:8" x14ac:dyDescent="0.25">
      <c r="A9" s="7" t="s">
        <v>34</v>
      </c>
      <c r="B9" s="16">
        <v>2.0763517015028503</v>
      </c>
      <c r="C9" s="17">
        <v>1.70248278739829</v>
      </c>
      <c r="D9" s="16">
        <v>1.8518373729476199</v>
      </c>
      <c r="E9" s="17">
        <v>2.21597729567298</v>
      </c>
      <c r="F9" s="12"/>
      <c r="G9" s="10">
        <f t="shared" si="0"/>
        <v>0.37386891410456036</v>
      </c>
      <c r="H9" s="11">
        <f t="shared" si="1"/>
        <v>-0.36413992272536011</v>
      </c>
    </row>
    <row r="10" spans="1:8" x14ac:dyDescent="0.25">
      <c r="A10" s="7" t="s">
        <v>35</v>
      </c>
      <c r="B10" s="16">
        <v>3.80031093453101E-2</v>
      </c>
      <c r="C10" s="17">
        <v>2.9209263509284402E-2</v>
      </c>
      <c r="D10" s="16">
        <v>2.2673964034401899E-2</v>
      </c>
      <c r="E10" s="17">
        <v>2.50415371528965E-2</v>
      </c>
      <c r="F10" s="12"/>
      <c r="G10" s="10">
        <f t="shared" si="0"/>
        <v>8.7938458360256981E-3</v>
      </c>
      <c r="H10" s="11">
        <f t="shared" si="1"/>
        <v>-2.3675731184946008E-3</v>
      </c>
    </row>
    <row r="11" spans="1:8" x14ac:dyDescent="0.25">
      <c r="A11" s="7" t="s">
        <v>36</v>
      </c>
      <c r="B11" s="16">
        <v>2.3147348419416103</v>
      </c>
      <c r="C11" s="17">
        <v>1.8944293761735902</v>
      </c>
      <c r="D11" s="16">
        <v>2.5058639562157903</v>
      </c>
      <c r="E11" s="17">
        <v>2.5252204052754199</v>
      </c>
      <c r="F11" s="12"/>
      <c r="G11" s="10">
        <f t="shared" si="0"/>
        <v>0.42030546576802008</v>
      </c>
      <c r="H11" s="11">
        <f t="shared" si="1"/>
        <v>-1.9356449059629632E-2</v>
      </c>
    </row>
    <row r="12" spans="1:8" x14ac:dyDescent="0.25">
      <c r="A12" s="7" t="s">
        <v>37</v>
      </c>
      <c r="B12" s="16">
        <v>0.27984107790637403</v>
      </c>
      <c r="C12" s="17">
        <v>0.292092635092844</v>
      </c>
      <c r="D12" s="16">
        <v>0.18608287724785</v>
      </c>
      <c r="E12" s="17">
        <v>0.180855546104252</v>
      </c>
      <c r="F12" s="12"/>
      <c r="G12" s="10">
        <f t="shared" si="0"/>
        <v>-1.2251557186469975E-2</v>
      </c>
      <c r="H12" s="11">
        <f t="shared" si="1"/>
        <v>5.2273311435979963E-3</v>
      </c>
    </row>
    <row r="13" spans="1:8" x14ac:dyDescent="0.25">
      <c r="A13" s="7" t="s">
        <v>38</v>
      </c>
      <c r="B13" s="16">
        <v>3.4548281223009203E-3</v>
      </c>
      <c r="C13" s="17">
        <v>2.9209263509284402E-2</v>
      </c>
      <c r="D13" s="16">
        <v>1.9155590304925699E-2</v>
      </c>
      <c r="E13" s="17">
        <v>3.3388716203861996E-2</v>
      </c>
      <c r="F13" s="12"/>
      <c r="G13" s="10">
        <f t="shared" si="0"/>
        <v>-2.5754435386983483E-2</v>
      </c>
      <c r="H13" s="11">
        <f t="shared" si="1"/>
        <v>-1.4233125898936296E-2</v>
      </c>
    </row>
    <row r="14" spans="1:8" x14ac:dyDescent="0.25">
      <c r="A14" s="7" t="s">
        <v>39</v>
      </c>
      <c r="B14" s="16">
        <v>6.9096562446018302E-3</v>
      </c>
      <c r="C14" s="17">
        <v>4.1727519298977705E-3</v>
      </c>
      <c r="D14" s="16">
        <v>2.2673964034401899E-2</v>
      </c>
      <c r="E14" s="17">
        <v>1.70918428186436E-2</v>
      </c>
      <c r="F14" s="12"/>
      <c r="G14" s="10">
        <f t="shared" si="0"/>
        <v>2.7369043147040598E-3</v>
      </c>
      <c r="H14" s="11">
        <f t="shared" si="1"/>
        <v>5.582121215758299E-3</v>
      </c>
    </row>
    <row r="15" spans="1:8" x14ac:dyDescent="0.25">
      <c r="A15" s="7" t="s">
        <v>40</v>
      </c>
      <c r="B15" s="16">
        <v>0.16928657799274502</v>
      </c>
      <c r="C15" s="17">
        <v>0</v>
      </c>
      <c r="D15" s="16">
        <v>5.6293979671618394E-2</v>
      </c>
      <c r="E15" s="17">
        <v>0</v>
      </c>
      <c r="F15" s="12"/>
      <c r="G15" s="10">
        <f t="shared" si="0"/>
        <v>0.16928657799274502</v>
      </c>
      <c r="H15" s="11">
        <f t="shared" si="1"/>
        <v>5.6293979671618394E-2</v>
      </c>
    </row>
    <row r="16" spans="1:8" x14ac:dyDescent="0.25">
      <c r="A16" s="7" t="s">
        <v>43</v>
      </c>
      <c r="B16" s="16">
        <v>0</v>
      </c>
      <c r="C16" s="17">
        <v>3.7554767369079901E-2</v>
      </c>
      <c r="D16" s="16">
        <v>1.8373729476153199E-2</v>
      </c>
      <c r="E16" s="17">
        <v>1.8284296968781599E-2</v>
      </c>
      <c r="F16" s="12"/>
      <c r="G16" s="10">
        <f t="shared" si="0"/>
        <v>-3.7554767369079901E-2</v>
      </c>
      <c r="H16" s="11">
        <f t="shared" si="1"/>
        <v>8.9432507371599995E-5</v>
      </c>
    </row>
    <row r="17" spans="1:8" x14ac:dyDescent="0.25">
      <c r="A17" s="7" t="s">
        <v>44</v>
      </c>
      <c r="B17" s="16">
        <v>1.0364484366902699E-2</v>
      </c>
      <c r="C17" s="17">
        <v>5.4245775088670997E-2</v>
      </c>
      <c r="D17" s="16">
        <v>4.1829554339327599E-2</v>
      </c>
      <c r="E17" s="17">
        <v>5.7237799206620504E-2</v>
      </c>
      <c r="F17" s="12"/>
      <c r="G17" s="10">
        <f t="shared" si="0"/>
        <v>-4.3881290721768301E-2</v>
      </c>
      <c r="H17" s="11">
        <f t="shared" si="1"/>
        <v>-1.5408244867292906E-2</v>
      </c>
    </row>
    <row r="18" spans="1:8" x14ac:dyDescent="0.25">
      <c r="A18" s="7" t="s">
        <v>45</v>
      </c>
      <c r="B18" s="16">
        <v>7.9461046812921099E-2</v>
      </c>
      <c r="C18" s="17">
        <v>0.15439182140621699</v>
      </c>
      <c r="D18" s="16">
        <v>8.2486317435496503E-2</v>
      </c>
      <c r="E18" s="17">
        <v>0.10255105691186199</v>
      </c>
      <c r="F18" s="12"/>
      <c r="G18" s="10">
        <f t="shared" si="0"/>
        <v>-7.493077459329589E-2</v>
      </c>
      <c r="H18" s="11">
        <f t="shared" si="1"/>
        <v>-2.0064739476365487E-2</v>
      </c>
    </row>
    <row r="19" spans="1:8" x14ac:dyDescent="0.25">
      <c r="A19" s="7" t="s">
        <v>46</v>
      </c>
      <c r="B19" s="16">
        <v>6.5019865261703194</v>
      </c>
      <c r="C19" s="17">
        <v>5.5581055706238303</v>
      </c>
      <c r="D19" s="16">
        <v>4.7658326817826397</v>
      </c>
      <c r="E19" s="17">
        <v>5.6907886891748998</v>
      </c>
      <c r="F19" s="12"/>
      <c r="G19" s="10">
        <f t="shared" si="0"/>
        <v>0.9438809555464891</v>
      </c>
      <c r="H19" s="11">
        <f t="shared" si="1"/>
        <v>-0.92495600739226003</v>
      </c>
    </row>
    <row r="20" spans="1:8" x14ac:dyDescent="0.25">
      <c r="A20" s="7" t="s">
        <v>49</v>
      </c>
      <c r="B20" s="16">
        <v>0.15201243738123998</v>
      </c>
      <c r="C20" s="17">
        <v>9.5973294387648705E-2</v>
      </c>
      <c r="D20" s="16">
        <v>0.14268960125097699</v>
      </c>
      <c r="E20" s="17">
        <v>0.11288565954639002</v>
      </c>
      <c r="F20" s="12"/>
      <c r="G20" s="10">
        <f t="shared" si="0"/>
        <v>5.6039142993591279E-2</v>
      </c>
      <c r="H20" s="11">
        <f t="shared" si="1"/>
        <v>2.9803941704586973E-2</v>
      </c>
    </row>
    <row r="21" spans="1:8" x14ac:dyDescent="0.25">
      <c r="A21" s="7" t="s">
        <v>50</v>
      </c>
      <c r="B21" s="16">
        <v>2.9262394195888799</v>
      </c>
      <c r="C21" s="17">
        <v>1.3770081368662601</v>
      </c>
      <c r="D21" s="16">
        <v>1.7357310398749</v>
      </c>
      <c r="E21" s="17">
        <v>1.44763933826744</v>
      </c>
      <c r="F21" s="12"/>
      <c r="G21" s="10">
        <f t="shared" si="0"/>
        <v>1.5492312827226198</v>
      </c>
      <c r="H21" s="11">
        <f t="shared" si="1"/>
        <v>0.28809170160746</v>
      </c>
    </row>
    <row r="22" spans="1:8" x14ac:dyDescent="0.25">
      <c r="A22" s="7" t="s">
        <v>52</v>
      </c>
      <c r="B22" s="16">
        <v>1.16773190533771</v>
      </c>
      <c r="C22" s="17">
        <v>0.65929480492384696</v>
      </c>
      <c r="D22" s="16">
        <v>1.30648944487881</v>
      </c>
      <c r="E22" s="17">
        <v>1.6133904651366202</v>
      </c>
      <c r="F22" s="12"/>
      <c r="G22" s="10">
        <f t="shared" si="0"/>
        <v>0.50843710041386303</v>
      </c>
      <c r="H22" s="11">
        <f t="shared" si="1"/>
        <v>-0.30690102025781019</v>
      </c>
    </row>
    <row r="23" spans="1:8" x14ac:dyDescent="0.25">
      <c r="A23" s="7" t="s">
        <v>53</v>
      </c>
      <c r="B23" s="16">
        <v>6.3948868543789894</v>
      </c>
      <c r="C23" s="17">
        <v>5.64573336115168</v>
      </c>
      <c r="D23" s="16">
        <v>7.1462079749804497</v>
      </c>
      <c r="E23" s="17">
        <v>6.4317002011272706</v>
      </c>
      <c r="F23" s="12"/>
      <c r="G23" s="10">
        <f t="shared" si="0"/>
        <v>0.7491534932273094</v>
      </c>
      <c r="H23" s="11">
        <f t="shared" si="1"/>
        <v>0.7145077738531791</v>
      </c>
    </row>
    <row r="24" spans="1:8" x14ac:dyDescent="0.25">
      <c r="A24" s="7" t="s">
        <v>57</v>
      </c>
      <c r="B24" s="16">
        <v>2.7707721540853303</v>
      </c>
      <c r="C24" s="17">
        <v>3.2756102649697501</v>
      </c>
      <c r="D24" s="16">
        <v>2.93627834245504</v>
      </c>
      <c r="E24" s="17">
        <v>3.1520538035312495</v>
      </c>
      <c r="F24" s="12"/>
      <c r="G24" s="10">
        <f t="shared" si="0"/>
        <v>-0.50483811088441977</v>
      </c>
      <c r="H24" s="11">
        <f t="shared" si="1"/>
        <v>-0.21577546107620948</v>
      </c>
    </row>
    <row r="25" spans="1:8" x14ac:dyDescent="0.25">
      <c r="A25" s="7" t="s">
        <v>58</v>
      </c>
      <c r="B25" s="16">
        <v>6.9096562446018302E-3</v>
      </c>
      <c r="C25" s="17">
        <v>0</v>
      </c>
      <c r="D25" s="16">
        <v>1.56372165754496E-3</v>
      </c>
      <c r="E25" s="17">
        <v>0</v>
      </c>
      <c r="F25" s="12"/>
      <c r="G25" s="10">
        <f t="shared" si="0"/>
        <v>6.9096562446018302E-3</v>
      </c>
      <c r="H25" s="11">
        <f t="shared" si="1"/>
        <v>1.56372165754496E-3</v>
      </c>
    </row>
    <row r="26" spans="1:8" x14ac:dyDescent="0.25">
      <c r="A26" s="7" t="s">
        <v>60</v>
      </c>
      <c r="B26" s="16">
        <v>5.8732078079115603E-2</v>
      </c>
      <c r="C26" s="17">
        <v>0.125182557896933</v>
      </c>
      <c r="D26" s="16">
        <v>8.3659108678655197E-2</v>
      </c>
      <c r="E26" s="17">
        <v>0.15978885611848201</v>
      </c>
      <c r="F26" s="12"/>
      <c r="G26" s="10">
        <f t="shared" si="0"/>
        <v>-6.6450479817817404E-2</v>
      </c>
      <c r="H26" s="11">
        <f t="shared" si="1"/>
        <v>-7.6129747439826811E-2</v>
      </c>
    </row>
    <row r="27" spans="1:8" x14ac:dyDescent="0.25">
      <c r="A27" s="7" t="s">
        <v>61</v>
      </c>
      <c r="B27" s="16">
        <v>0.59077560891345693</v>
      </c>
      <c r="C27" s="17">
        <v>0.84706864176924712</v>
      </c>
      <c r="D27" s="16">
        <v>0.62079749804534801</v>
      </c>
      <c r="E27" s="17">
        <v>0.70831776518192902</v>
      </c>
      <c r="F27" s="12"/>
      <c r="G27" s="10">
        <f t="shared" si="0"/>
        <v>-0.25629303285579019</v>
      </c>
      <c r="H27" s="11">
        <f t="shared" si="1"/>
        <v>-8.7520267136581009E-2</v>
      </c>
    </row>
    <row r="28" spans="1:8" x14ac:dyDescent="0.25">
      <c r="A28" s="7" t="s">
        <v>63</v>
      </c>
      <c r="B28" s="16">
        <v>8.2950423216444999</v>
      </c>
      <c r="C28" s="17">
        <v>5.9127894846651401</v>
      </c>
      <c r="D28" s="16">
        <v>7.8975762314308096</v>
      </c>
      <c r="E28" s="17">
        <v>6.6240828040161901</v>
      </c>
      <c r="F28" s="12"/>
      <c r="G28" s="10">
        <f t="shared" si="0"/>
        <v>2.3822528369793599</v>
      </c>
      <c r="H28" s="11">
        <f t="shared" si="1"/>
        <v>1.2734934274146195</v>
      </c>
    </row>
    <row r="29" spans="1:8" x14ac:dyDescent="0.25">
      <c r="A29" s="7" t="s">
        <v>64</v>
      </c>
      <c r="B29" s="16">
        <v>1.0364484366902699E-2</v>
      </c>
      <c r="C29" s="17">
        <v>4.1727519298977705E-3</v>
      </c>
      <c r="D29" s="16">
        <v>1.1336982017200899E-2</v>
      </c>
      <c r="E29" s="17">
        <v>1.0732087351241301E-2</v>
      </c>
      <c r="F29" s="12"/>
      <c r="G29" s="10">
        <f t="shared" si="0"/>
        <v>6.1917324370049289E-3</v>
      </c>
      <c r="H29" s="11">
        <f t="shared" si="1"/>
        <v>6.0489466595959815E-4</v>
      </c>
    </row>
    <row r="30" spans="1:8" x14ac:dyDescent="0.25">
      <c r="A30" s="7" t="s">
        <v>65</v>
      </c>
      <c r="B30" s="16">
        <v>0.19001554672655002</v>
      </c>
      <c r="C30" s="17">
        <v>0.63425829334446104</v>
      </c>
      <c r="D30" s="16">
        <v>0.47967161845191597</v>
      </c>
      <c r="E30" s="17">
        <v>0.86214435054972094</v>
      </c>
      <c r="F30" s="12"/>
      <c r="G30" s="10">
        <f t="shared" si="0"/>
        <v>-0.44424274661791102</v>
      </c>
      <c r="H30" s="11">
        <f t="shared" si="1"/>
        <v>-0.38247273209780497</v>
      </c>
    </row>
    <row r="31" spans="1:8" x14ac:dyDescent="0.25">
      <c r="A31" s="7" t="s">
        <v>66</v>
      </c>
      <c r="B31" s="16">
        <v>2.23872862325099</v>
      </c>
      <c r="C31" s="17">
        <v>2.1364489881076603</v>
      </c>
      <c r="D31" s="16">
        <v>1.6305707584049998</v>
      </c>
      <c r="E31" s="17">
        <v>1.6841427447114699</v>
      </c>
      <c r="F31" s="12"/>
      <c r="G31" s="10">
        <f t="shared" si="0"/>
        <v>0.10227963514332972</v>
      </c>
      <c r="H31" s="11">
        <f t="shared" si="1"/>
        <v>-5.3571986306470087E-2</v>
      </c>
    </row>
    <row r="32" spans="1:8" x14ac:dyDescent="0.25">
      <c r="A32" s="7" t="s">
        <v>67</v>
      </c>
      <c r="B32" s="16">
        <v>0.57350146830195203</v>
      </c>
      <c r="C32" s="17">
        <v>0.98059670352597506</v>
      </c>
      <c r="D32" s="16">
        <v>0.86747458952306489</v>
      </c>
      <c r="E32" s="17">
        <v>1.1618478269510502</v>
      </c>
      <c r="F32" s="12"/>
      <c r="G32" s="10">
        <f t="shared" si="0"/>
        <v>-0.40709523522402302</v>
      </c>
      <c r="H32" s="11">
        <f t="shared" si="1"/>
        <v>-0.29437323742798527</v>
      </c>
    </row>
    <row r="33" spans="1:8" x14ac:dyDescent="0.25">
      <c r="A33" s="7" t="s">
        <v>68</v>
      </c>
      <c r="B33" s="16">
        <v>0</v>
      </c>
      <c r="C33" s="17">
        <v>1.6691007719591099E-2</v>
      </c>
      <c r="D33" s="16">
        <v>4.6911649726348705E-3</v>
      </c>
      <c r="E33" s="17">
        <v>4.3723318838390698E-3</v>
      </c>
      <c r="F33" s="12"/>
      <c r="G33" s="10">
        <f t="shared" si="0"/>
        <v>-1.6691007719591099E-2</v>
      </c>
      <c r="H33" s="11">
        <f t="shared" si="1"/>
        <v>3.1883308879580071E-4</v>
      </c>
    </row>
    <row r="34" spans="1:8" x14ac:dyDescent="0.25">
      <c r="A34" s="7" t="s">
        <v>71</v>
      </c>
      <c r="B34" s="16">
        <v>0.11400932803593</v>
      </c>
      <c r="C34" s="17">
        <v>4.1727519298977701E-2</v>
      </c>
      <c r="D34" s="16">
        <v>7.2322126661454295E-2</v>
      </c>
      <c r="E34" s="17">
        <v>6.0417676940321602E-2</v>
      </c>
      <c r="F34" s="12"/>
      <c r="G34" s="10">
        <f t="shared" si="0"/>
        <v>7.2281808736952308E-2</v>
      </c>
      <c r="H34" s="11">
        <f t="shared" si="1"/>
        <v>1.1904449721132693E-2</v>
      </c>
    </row>
    <row r="35" spans="1:8" x14ac:dyDescent="0.25">
      <c r="A35" s="7" t="s">
        <v>72</v>
      </c>
      <c r="B35" s="16">
        <v>7.5522542753497994</v>
      </c>
      <c r="C35" s="17">
        <v>7.5359899853953696</v>
      </c>
      <c r="D35" s="16">
        <v>8.9757623143080494</v>
      </c>
      <c r="E35" s="17">
        <v>10.273389988154999</v>
      </c>
      <c r="F35" s="12"/>
      <c r="G35" s="10">
        <f t="shared" si="0"/>
        <v>1.6264289954429856E-2</v>
      </c>
      <c r="H35" s="11">
        <f t="shared" si="1"/>
        <v>-1.2976276738469501</v>
      </c>
    </row>
    <row r="36" spans="1:8" x14ac:dyDescent="0.25">
      <c r="A36" s="7" t="s">
        <v>73</v>
      </c>
      <c r="B36" s="16">
        <v>0</v>
      </c>
      <c r="C36" s="17">
        <v>8.345503859795541E-3</v>
      </c>
      <c r="D36" s="16">
        <v>5.4730258014073496E-3</v>
      </c>
      <c r="E36" s="17">
        <v>1.0732087351241301E-2</v>
      </c>
      <c r="F36" s="12"/>
      <c r="G36" s="10">
        <f t="shared" si="0"/>
        <v>-8.345503859795541E-3</v>
      </c>
      <c r="H36" s="11">
        <f t="shared" si="1"/>
        <v>-5.2590615498339516E-3</v>
      </c>
    </row>
    <row r="37" spans="1:8" x14ac:dyDescent="0.25">
      <c r="A37" s="7" t="s">
        <v>74</v>
      </c>
      <c r="B37" s="16">
        <v>2.5738469511141799</v>
      </c>
      <c r="C37" s="17">
        <v>2.58293344460672</v>
      </c>
      <c r="D37" s="16">
        <v>2.5758405003909299</v>
      </c>
      <c r="E37" s="17">
        <v>2.88057174201652</v>
      </c>
      <c r="F37" s="12"/>
      <c r="G37" s="10">
        <f t="shared" si="0"/>
        <v>-9.0864934925400931E-3</v>
      </c>
      <c r="H37" s="11">
        <f t="shared" si="1"/>
        <v>-0.30473124162559007</v>
      </c>
    </row>
    <row r="38" spans="1:8" x14ac:dyDescent="0.25">
      <c r="A38" s="7" t="s">
        <v>76</v>
      </c>
      <c r="B38" s="16">
        <v>0.33857315598549004</v>
      </c>
      <c r="C38" s="17">
        <v>0.292092635092844</v>
      </c>
      <c r="D38" s="16">
        <v>0.26817826426896002</v>
      </c>
      <c r="E38" s="17">
        <v>0.35654379089124</v>
      </c>
      <c r="F38" s="12"/>
      <c r="G38" s="10">
        <f t="shared" ref="G38:G74" si="2">B38-C38</f>
        <v>4.6480520892646038E-2</v>
      </c>
      <c r="H38" s="11">
        <f t="shared" ref="H38:H74" si="3">D38-E38</f>
        <v>-8.8365526622279977E-2</v>
      </c>
    </row>
    <row r="39" spans="1:8" x14ac:dyDescent="0.25">
      <c r="A39" s="7" t="s">
        <v>77</v>
      </c>
      <c r="B39" s="16">
        <v>2.4356538262221497</v>
      </c>
      <c r="C39" s="17">
        <v>3.4007928228666802</v>
      </c>
      <c r="D39" s="16">
        <v>3.9612978889757602</v>
      </c>
      <c r="E39" s="17">
        <v>3.7451010008665202</v>
      </c>
      <c r="F39" s="12"/>
      <c r="G39" s="10">
        <f t="shared" si="2"/>
        <v>-0.96513899664453051</v>
      </c>
      <c r="H39" s="11">
        <f t="shared" si="3"/>
        <v>0.21619688810923998</v>
      </c>
    </row>
    <row r="40" spans="1:8" x14ac:dyDescent="0.25">
      <c r="A40" s="7" t="s">
        <v>78</v>
      </c>
      <c r="B40" s="16">
        <v>0.41112454655380903</v>
      </c>
      <c r="C40" s="17">
        <v>0.438138952639266</v>
      </c>
      <c r="D40" s="16">
        <v>0.35027365129006999</v>
      </c>
      <c r="E40" s="17">
        <v>0.40265201802990702</v>
      </c>
      <c r="F40" s="12"/>
      <c r="G40" s="10">
        <f t="shared" si="2"/>
        <v>-2.7014406085456966E-2</v>
      </c>
      <c r="H40" s="11">
        <f t="shared" si="3"/>
        <v>-5.2378366739837035E-2</v>
      </c>
    </row>
    <row r="41" spans="1:8" x14ac:dyDescent="0.25">
      <c r="A41" s="7" t="s">
        <v>79</v>
      </c>
      <c r="B41" s="16">
        <v>7.2620487130765206</v>
      </c>
      <c r="C41" s="17">
        <v>4.5816816190277496</v>
      </c>
      <c r="D41" s="16">
        <v>7.0441751368256398</v>
      </c>
      <c r="E41" s="17">
        <v>5.4483230119801895</v>
      </c>
      <c r="F41" s="12"/>
      <c r="G41" s="10">
        <f t="shared" si="2"/>
        <v>2.6803670940487709</v>
      </c>
      <c r="H41" s="11">
        <f t="shared" si="3"/>
        <v>1.5958521248454502</v>
      </c>
    </row>
    <row r="42" spans="1:8" x14ac:dyDescent="0.25">
      <c r="A42" s="7" t="s">
        <v>80</v>
      </c>
      <c r="B42" s="16">
        <v>1.71013992053895</v>
      </c>
      <c r="C42" s="17">
        <v>3.0753181723346503</v>
      </c>
      <c r="D42" s="16">
        <v>2.2560594214229903</v>
      </c>
      <c r="E42" s="17">
        <v>3.26016964647709</v>
      </c>
      <c r="F42" s="12"/>
      <c r="G42" s="10">
        <f t="shared" si="2"/>
        <v>-1.3651782517957003</v>
      </c>
      <c r="H42" s="11">
        <f t="shared" si="3"/>
        <v>-1.0041102250540996</v>
      </c>
    </row>
    <row r="43" spans="1:8" x14ac:dyDescent="0.25">
      <c r="A43" s="7" t="s">
        <v>81</v>
      </c>
      <c r="B43" s="16">
        <v>0.17965106235964801</v>
      </c>
      <c r="C43" s="17">
        <v>1.4980179428333</v>
      </c>
      <c r="D43" s="16">
        <v>0.22400312744331502</v>
      </c>
      <c r="E43" s="17">
        <v>0.38913753766167702</v>
      </c>
      <c r="F43" s="12"/>
      <c r="G43" s="10">
        <f t="shared" si="2"/>
        <v>-1.3183668804736519</v>
      </c>
      <c r="H43" s="11">
        <f t="shared" si="3"/>
        <v>-0.165134410218362</v>
      </c>
    </row>
    <row r="44" spans="1:8" x14ac:dyDescent="0.25">
      <c r="A44" s="7" t="s">
        <v>82</v>
      </c>
      <c r="B44" s="16">
        <v>0.158922093625842</v>
      </c>
      <c r="C44" s="17">
        <v>0</v>
      </c>
      <c r="D44" s="16">
        <v>0.141907740422205</v>
      </c>
      <c r="E44" s="17">
        <v>0</v>
      </c>
      <c r="F44" s="12"/>
      <c r="G44" s="10">
        <f t="shared" si="2"/>
        <v>0.158922093625842</v>
      </c>
      <c r="H44" s="11">
        <f t="shared" si="3"/>
        <v>0.141907740422205</v>
      </c>
    </row>
    <row r="45" spans="1:8" x14ac:dyDescent="0.25">
      <c r="A45" s="7" t="s">
        <v>83</v>
      </c>
      <c r="B45" s="16">
        <v>0.32129901537398503</v>
      </c>
      <c r="C45" s="17">
        <v>0.438138952639266</v>
      </c>
      <c r="D45" s="16">
        <v>0.56958561376075101</v>
      </c>
      <c r="E45" s="17">
        <v>0.498048350040941</v>
      </c>
      <c r="F45" s="12"/>
      <c r="G45" s="10">
        <f t="shared" si="2"/>
        <v>-0.11683993726528097</v>
      </c>
      <c r="H45" s="11">
        <f t="shared" si="3"/>
        <v>7.1537263719810007E-2</v>
      </c>
    </row>
    <row r="46" spans="1:8" x14ac:dyDescent="0.25">
      <c r="A46" s="7" t="s">
        <v>84</v>
      </c>
      <c r="B46" s="16">
        <v>0.61841423389186401</v>
      </c>
      <c r="C46" s="17">
        <v>0.38806592948049201</v>
      </c>
      <c r="D46" s="16">
        <v>0.48788115715402702</v>
      </c>
      <c r="E46" s="17">
        <v>0.33348967732190699</v>
      </c>
      <c r="F46" s="12"/>
      <c r="G46" s="10">
        <f t="shared" si="2"/>
        <v>0.230348304411372</v>
      </c>
      <c r="H46" s="11">
        <f t="shared" si="3"/>
        <v>0.15439147983212004</v>
      </c>
    </row>
    <row r="47" spans="1:8" x14ac:dyDescent="0.25">
      <c r="A47" s="7" t="s">
        <v>85</v>
      </c>
      <c r="B47" s="16">
        <v>0.84643288996372401</v>
      </c>
      <c r="C47" s="17">
        <v>0.53828499895681192</v>
      </c>
      <c r="D47" s="16">
        <v>0.81352619233776391</v>
      </c>
      <c r="E47" s="17">
        <v>0.46744202685406699</v>
      </c>
      <c r="F47" s="12"/>
      <c r="G47" s="10">
        <f t="shared" si="2"/>
        <v>0.30814789100691209</v>
      </c>
      <c r="H47" s="11">
        <f t="shared" si="3"/>
        <v>0.34608416548369692</v>
      </c>
    </row>
    <row r="48" spans="1:8" x14ac:dyDescent="0.25">
      <c r="A48" s="7" t="s">
        <v>86</v>
      </c>
      <c r="B48" s="16">
        <v>1.0364484366902699E-2</v>
      </c>
      <c r="C48" s="17">
        <v>0</v>
      </c>
      <c r="D48" s="16">
        <v>5.4730258014073496E-3</v>
      </c>
      <c r="E48" s="17">
        <v>4.3723318838390698E-3</v>
      </c>
      <c r="F48" s="12"/>
      <c r="G48" s="10">
        <f t="shared" si="2"/>
        <v>1.0364484366902699E-2</v>
      </c>
      <c r="H48" s="11">
        <f t="shared" si="3"/>
        <v>1.1006939175682798E-3</v>
      </c>
    </row>
    <row r="49" spans="1:8" x14ac:dyDescent="0.25">
      <c r="A49" s="7" t="s">
        <v>89</v>
      </c>
      <c r="B49" s="16">
        <v>0.61841423389186401</v>
      </c>
      <c r="C49" s="17">
        <v>0.71771333194241604</v>
      </c>
      <c r="D49" s="16">
        <v>0.61493354182955406</v>
      </c>
      <c r="E49" s="17">
        <v>1.0207407525180698</v>
      </c>
      <c r="F49" s="12"/>
      <c r="G49" s="10">
        <f t="shared" si="2"/>
        <v>-9.9299098050552037E-2</v>
      </c>
      <c r="H49" s="11">
        <f t="shared" si="3"/>
        <v>-0.40580721068851577</v>
      </c>
    </row>
    <row r="50" spans="1:8" x14ac:dyDescent="0.25">
      <c r="A50" s="7" t="s">
        <v>90</v>
      </c>
      <c r="B50" s="16">
        <v>0.390395577820003</v>
      </c>
      <c r="C50" s="17">
        <v>0.18360108491550201</v>
      </c>
      <c r="D50" s="16">
        <v>0.21657544956997701</v>
      </c>
      <c r="E50" s="17">
        <v>0.19079266402206799</v>
      </c>
      <c r="F50" s="12"/>
      <c r="G50" s="10">
        <f t="shared" si="2"/>
        <v>0.206794492904501</v>
      </c>
      <c r="H50" s="11">
        <f t="shared" si="3"/>
        <v>2.5782785547909026E-2</v>
      </c>
    </row>
    <row r="51" spans="1:8" x14ac:dyDescent="0.25">
      <c r="A51" s="7" t="s">
        <v>91</v>
      </c>
      <c r="B51" s="16">
        <v>3.4790119191570197</v>
      </c>
      <c r="C51" s="17">
        <v>4.4606718130607099</v>
      </c>
      <c r="D51" s="16">
        <v>3.4538702111024202</v>
      </c>
      <c r="E51" s="17">
        <v>4.1386108704120304</v>
      </c>
      <c r="F51" s="12"/>
      <c r="G51" s="10">
        <f t="shared" si="2"/>
        <v>-0.98165989390369024</v>
      </c>
      <c r="H51" s="11">
        <f t="shared" si="3"/>
        <v>-0.68474065930961014</v>
      </c>
    </row>
    <row r="52" spans="1:8" x14ac:dyDescent="0.25">
      <c r="A52" s="7" t="s">
        <v>92</v>
      </c>
      <c r="B52" s="16">
        <v>1.77232682674037</v>
      </c>
      <c r="C52" s="17">
        <v>1.5105361986229899</v>
      </c>
      <c r="D52" s="16">
        <v>1.9675527756059401</v>
      </c>
      <c r="E52" s="17">
        <v>1.4039160194290501</v>
      </c>
      <c r="F52" s="12"/>
      <c r="G52" s="10">
        <f t="shared" si="2"/>
        <v>0.26179062811738008</v>
      </c>
      <c r="H52" s="11">
        <f t="shared" si="3"/>
        <v>0.56363675617689002</v>
      </c>
    </row>
    <row r="53" spans="1:8" x14ac:dyDescent="0.25">
      <c r="A53" s="7" t="s">
        <v>93</v>
      </c>
      <c r="B53" s="16">
        <v>6.9752979789255498</v>
      </c>
      <c r="C53" s="17">
        <v>0</v>
      </c>
      <c r="D53" s="16">
        <v>1.9734167318217402</v>
      </c>
      <c r="E53" s="17">
        <v>0</v>
      </c>
      <c r="F53" s="12"/>
      <c r="G53" s="10">
        <f t="shared" si="2"/>
        <v>6.9752979789255498</v>
      </c>
      <c r="H53" s="11">
        <f t="shared" si="3"/>
        <v>1.9734167318217402</v>
      </c>
    </row>
    <row r="54" spans="1:8" x14ac:dyDescent="0.25">
      <c r="A54" s="7" t="s">
        <v>94</v>
      </c>
      <c r="B54" s="16">
        <v>15.8196579720159</v>
      </c>
      <c r="C54" s="17">
        <v>26.843313165032299</v>
      </c>
      <c r="D54" s="16">
        <v>21.826035965598102</v>
      </c>
      <c r="E54" s="17">
        <v>21.543274161108499</v>
      </c>
      <c r="F54" s="12"/>
      <c r="G54" s="10">
        <f t="shared" si="2"/>
        <v>-11.023655193016399</v>
      </c>
      <c r="H54" s="11">
        <f t="shared" si="3"/>
        <v>0.28276180448960275</v>
      </c>
    </row>
    <row r="55" spans="1:8" x14ac:dyDescent="0.25">
      <c r="A55" s="7" t="s">
        <v>96</v>
      </c>
      <c r="B55" s="16">
        <v>4.5707376058041103</v>
      </c>
      <c r="C55" s="17">
        <v>5.0490298351762997</v>
      </c>
      <c r="D55" s="16">
        <v>3.0942142298670801</v>
      </c>
      <c r="E55" s="17">
        <v>4.4713055783005098</v>
      </c>
      <c r="F55" s="12"/>
      <c r="G55" s="10">
        <f t="shared" si="2"/>
        <v>-0.4782922293721894</v>
      </c>
      <c r="H55" s="11">
        <f t="shared" si="3"/>
        <v>-1.3770913484334297</v>
      </c>
    </row>
    <row r="56" spans="1:8" x14ac:dyDescent="0.25">
      <c r="A56" s="7" t="s">
        <v>97</v>
      </c>
      <c r="B56" s="16">
        <v>1.5304888581793101</v>
      </c>
      <c r="C56" s="17">
        <v>1.0723972459837301</v>
      </c>
      <c r="D56" s="16">
        <v>1.2709147771696601</v>
      </c>
      <c r="E56" s="17">
        <v>1.2139183248404102</v>
      </c>
      <c r="F56" s="12"/>
      <c r="G56" s="10">
        <f t="shared" si="2"/>
        <v>0.45809161219558003</v>
      </c>
      <c r="H56" s="11">
        <f t="shared" si="3"/>
        <v>5.699645232924988E-2</v>
      </c>
    </row>
    <row r="57" spans="1:8" x14ac:dyDescent="0.25">
      <c r="A57" s="142" t="s">
        <v>41</v>
      </c>
      <c r="B57" s="153">
        <v>5.8732078079115603E-2</v>
      </c>
      <c r="C57" s="154">
        <v>7.9282286668057603E-2</v>
      </c>
      <c r="D57" s="153">
        <v>3.51837372947615E-2</v>
      </c>
      <c r="E57" s="154">
        <v>4.8095650722229696E-2</v>
      </c>
      <c r="F57" s="155"/>
      <c r="G57" s="156">
        <f t="shared" si="2"/>
        <v>-2.0550208588942E-2</v>
      </c>
      <c r="H57" s="157">
        <f t="shared" si="3"/>
        <v>-1.2911913427468197E-2</v>
      </c>
    </row>
    <row r="58" spans="1:8" x14ac:dyDescent="0.25">
      <c r="A58" s="7" t="s">
        <v>42</v>
      </c>
      <c r="B58" s="16">
        <v>3.1093453100708202E-2</v>
      </c>
      <c r="C58" s="17">
        <v>0</v>
      </c>
      <c r="D58" s="16">
        <v>4.6911649726348705E-3</v>
      </c>
      <c r="E58" s="17">
        <v>2.5836506586321802E-2</v>
      </c>
      <c r="F58" s="12"/>
      <c r="G58" s="10">
        <f t="shared" si="2"/>
        <v>3.1093453100708202E-2</v>
      </c>
      <c r="H58" s="11">
        <f t="shared" si="3"/>
        <v>-2.1145341613686933E-2</v>
      </c>
    </row>
    <row r="59" spans="1:8" x14ac:dyDescent="0.25">
      <c r="A59" s="7" t="s">
        <v>47</v>
      </c>
      <c r="B59" s="16">
        <v>3.80031093453101E-2</v>
      </c>
      <c r="C59" s="17">
        <v>3.7554767369079901E-2</v>
      </c>
      <c r="D59" s="16">
        <v>3.7529319781078999E-2</v>
      </c>
      <c r="E59" s="17">
        <v>2.6631476019747E-2</v>
      </c>
      <c r="F59" s="12"/>
      <c r="G59" s="10">
        <f t="shared" si="2"/>
        <v>4.4834197623019878E-4</v>
      </c>
      <c r="H59" s="11">
        <f t="shared" si="3"/>
        <v>1.0897843761331998E-2</v>
      </c>
    </row>
    <row r="60" spans="1:8" x14ac:dyDescent="0.25">
      <c r="A60" s="7" t="s">
        <v>48</v>
      </c>
      <c r="B60" s="16">
        <v>0.51476939022283597</v>
      </c>
      <c r="C60" s="17">
        <v>0.64677654913415394</v>
      </c>
      <c r="D60" s="16">
        <v>0.45191555903049302</v>
      </c>
      <c r="E60" s="17">
        <v>0.47022441987105595</v>
      </c>
      <c r="F60" s="12"/>
      <c r="G60" s="10">
        <f t="shared" si="2"/>
        <v>-0.13200715891131798</v>
      </c>
      <c r="H60" s="11">
        <f t="shared" si="3"/>
        <v>-1.8308860840562935E-2</v>
      </c>
    </row>
    <row r="61" spans="1:8" x14ac:dyDescent="0.25">
      <c r="A61" s="7" t="s">
        <v>51</v>
      </c>
      <c r="B61" s="16">
        <v>0.54931767144584598</v>
      </c>
      <c r="C61" s="17">
        <v>0.87627790527853089</v>
      </c>
      <c r="D61" s="16">
        <v>0.74394057857701301</v>
      </c>
      <c r="E61" s="17">
        <v>0.71070267348220506</v>
      </c>
      <c r="F61" s="12"/>
      <c r="G61" s="10">
        <f t="shared" si="2"/>
        <v>-0.32696023383268491</v>
      </c>
      <c r="H61" s="11">
        <f t="shared" si="3"/>
        <v>3.3237905094807951E-2</v>
      </c>
    </row>
    <row r="62" spans="1:8" x14ac:dyDescent="0.25">
      <c r="A62" s="7" t="s">
        <v>54</v>
      </c>
      <c r="B62" s="16">
        <v>2.4183796856106398E-2</v>
      </c>
      <c r="C62" s="17">
        <v>2.0863759649488799E-2</v>
      </c>
      <c r="D62" s="16">
        <v>2.42376856919468E-2</v>
      </c>
      <c r="E62" s="17">
        <v>1.8681781685494198E-2</v>
      </c>
      <c r="F62" s="12"/>
      <c r="G62" s="10">
        <f t="shared" si="2"/>
        <v>3.3200372066175994E-3</v>
      </c>
      <c r="H62" s="11">
        <f t="shared" si="3"/>
        <v>5.5559040064526027E-3</v>
      </c>
    </row>
    <row r="63" spans="1:8" x14ac:dyDescent="0.25">
      <c r="A63" s="7" t="s">
        <v>55</v>
      </c>
      <c r="B63" s="16">
        <v>0</v>
      </c>
      <c r="C63" s="17">
        <v>0</v>
      </c>
      <c r="D63" s="16">
        <v>0</v>
      </c>
      <c r="E63" s="17">
        <v>3.17987773370114E-3</v>
      </c>
      <c r="F63" s="12"/>
      <c r="G63" s="10">
        <f t="shared" si="2"/>
        <v>0</v>
      </c>
      <c r="H63" s="11">
        <f t="shared" si="3"/>
        <v>-3.17987773370114E-3</v>
      </c>
    </row>
    <row r="64" spans="1:8" x14ac:dyDescent="0.25">
      <c r="A64" s="7" t="s">
        <v>56</v>
      </c>
      <c r="B64" s="16">
        <v>1.28174123337364</v>
      </c>
      <c r="C64" s="17">
        <v>1.1141247652827</v>
      </c>
      <c r="D64" s="16">
        <v>1.1806098514464398</v>
      </c>
      <c r="E64" s="17">
        <v>0.91779221088949103</v>
      </c>
      <c r="F64" s="12"/>
      <c r="G64" s="10">
        <f t="shared" si="2"/>
        <v>0.16761646809094</v>
      </c>
      <c r="H64" s="11">
        <f t="shared" si="3"/>
        <v>0.26281764055694878</v>
      </c>
    </row>
    <row r="65" spans="1:8" x14ac:dyDescent="0.25">
      <c r="A65" s="7" t="s">
        <v>59</v>
      </c>
      <c r="B65" s="16">
        <v>0.231473484194161</v>
      </c>
      <c r="C65" s="17">
        <v>0.13770081368662598</v>
      </c>
      <c r="D65" s="16">
        <v>0.17670054730258</v>
      </c>
      <c r="E65" s="17">
        <v>0.141504559149701</v>
      </c>
      <c r="F65" s="12"/>
      <c r="G65" s="10">
        <f t="shared" si="2"/>
        <v>9.3772670507535016E-2</v>
      </c>
      <c r="H65" s="11">
        <f t="shared" si="3"/>
        <v>3.5195988152878999E-2</v>
      </c>
    </row>
    <row r="66" spans="1:8" x14ac:dyDescent="0.25">
      <c r="A66" s="7" t="s">
        <v>62</v>
      </c>
      <c r="B66" s="16">
        <v>0.25911210917256899</v>
      </c>
      <c r="C66" s="17">
        <v>0.39641143334028806</v>
      </c>
      <c r="D66" s="16">
        <v>0.238858483189992</v>
      </c>
      <c r="E66" s="17">
        <v>0.23888831474429803</v>
      </c>
      <c r="F66" s="12"/>
      <c r="G66" s="10">
        <f t="shared" si="2"/>
        <v>-0.13729932416771906</v>
      </c>
      <c r="H66" s="11">
        <f t="shared" si="3"/>
        <v>-2.9831554306025687E-5</v>
      </c>
    </row>
    <row r="67" spans="1:8" x14ac:dyDescent="0.25">
      <c r="A67" s="7" t="s">
        <v>69</v>
      </c>
      <c r="B67" s="16">
        <v>2.4183796856106398E-2</v>
      </c>
      <c r="C67" s="17">
        <v>2.0863759649488799E-2</v>
      </c>
      <c r="D67" s="16">
        <v>4.5738858483190002E-2</v>
      </c>
      <c r="E67" s="17">
        <v>3.9350986954551602E-2</v>
      </c>
      <c r="F67" s="12"/>
      <c r="G67" s="10">
        <f t="shared" si="2"/>
        <v>3.3200372066175994E-3</v>
      </c>
      <c r="H67" s="11">
        <f t="shared" si="3"/>
        <v>6.3878715286384002E-3</v>
      </c>
    </row>
    <row r="68" spans="1:8" x14ac:dyDescent="0.25">
      <c r="A68" s="7" t="s">
        <v>70</v>
      </c>
      <c r="B68" s="16">
        <v>6.9096562446018302E-3</v>
      </c>
      <c r="C68" s="17">
        <v>2.0863759649488799E-2</v>
      </c>
      <c r="D68" s="16">
        <v>1.8373729476153199E-2</v>
      </c>
      <c r="E68" s="17">
        <v>1.47069345183678E-2</v>
      </c>
      <c r="F68" s="12"/>
      <c r="G68" s="10">
        <f t="shared" si="2"/>
        <v>-1.3954103404886968E-2</v>
      </c>
      <c r="H68" s="11">
        <f t="shared" si="3"/>
        <v>3.6667949577853989E-3</v>
      </c>
    </row>
    <row r="69" spans="1:8" x14ac:dyDescent="0.25">
      <c r="A69" s="7" t="s">
        <v>75</v>
      </c>
      <c r="B69" s="16">
        <v>4.4912765589911897E-2</v>
      </c>
      <c r="C69" s="17">
        <v>0.12935530982683099</v>
      </c>
      <c r="D69" s="16">
        <v>6.2548866301798289E-2</v>
      </c>
      <c r="E69" s="17">
        <v>9.1024000127195095E-2</v>
      </c>
      <c r="F69" s="12"/>
      <c r="G69" s="10">
        <f t="shared" si="2"/>
        <v>-8.4442544236919104E-2</v>
      </c>
      <c r="H69" s="11">
        <f t="shared" si="3"/>
        <v>-2.8475133825396806E-2</v>
      </c>
    </row>
    <row r="70" spans="1:8" x14ac:dyDescent="0.25">
      <c r="A70" s="7" t="s">
        <v>87</v>
      </c>
      <c r="B70" s="16">
        <v>4.8367593712212796E-2</v>
      </c>
      <c r="C70" s="17">
        <v>7.09367828082621E-2</v>
      </c>
      <c r="D70" s="16">
        <v>7.8577013291634107E-2</v>
      </c>
      <c r="E70" s="17">
        <v>7.5522096175402093E-2</v>
      </c>
      <c r="F70" s="12"/>
      <c r="G70" s="10">
        <f t="shared" si="2"/>
        <v>-2.2569189096049304E-2</v>
      </c>
      <c r="H70" s="11">
        <f t="shared" si="3"/>
        <v>3.0549171162320143E-3</v>
      </c>
    </row>
    <row r="71" spans="1:8" x14ac:dyDescent="0.25">
      <c r="A71" s="7" t="s">
        <v>88</v>
      </c>
      <c r="B71" s="16">
        <v>0</v>
      </c>
      <c r="C71" s="17">
        <v>0</v>
      </c>
      <c r="D71" s="16">
        <v>3.9093041438623897E-4</v>
      </c>
      <c r="E71" s="17">
        <v>0</v>
      </c>
      <c r="F71" s="12"/>
      <c r="G71" s="10">
        <f t="shared" si="2"/>
        <v>0</v>
      </c>
      <c r="H71" s="11">
        <f t="shared" si="3"/>
        <v>3.9093041438623897E-4</v>
      </c>
    </row>
    <row r="72" spans="1:8" x14ac:dyDescent="0.25">
      <c r="A72" s="7" t="s">
        <v>95</v>
      </c>
      <c r="B72" s="16">
        <v>6.2186906201416502E-2</v>
      </c>
      <c r="C72" s="17">
        <v>6.25912789484665E-2</v>
      </c>
      <c r="D72" s="16">
        <v>7.2713057075840498E-2</v>
      </c>
      <c r="E72" s="17">
        <v>4.3723318838390701E-2</v>
      </c>
      <c r="F72" s="12"/>
      <c r="G72" s="10">
        <f t="shared" si="2"/>
        <v>-4.0437274704999832E-4</v>
      </c>
      <c r="H72" s="11">
        <f t="shared" si="3"/>
        <v>2.8989738237449797E-2</v>
      </c>
    </row>
    <row r="73" spans="1:8" x14ac:dyDescent="0.25">
      <c r="A73" s="7" t="s">
        <v>98</v>
      </c>
      <c r="B73" s="16">
        <v>0.20383485921575401</v>
      </c>
      <c r="C73" s="17">
        <v>0.12935530982683099</v>
      </c>
      <c r="D73" s="16">
        <v>0.14659890539484</v>
      </c>
      <c r="E73" s="17">
        <v>9.3806393144183597E-2</v>
      </c>
      <c r="F73" s="12"/>
      <c r="G73" s="10">
        <f t="shared" si="2"/>
        <v>7.4479549388923011E-2</v>
      </c>
      <c r="H73" s="11">
        <f t="shared" si="3"/>
        <v>5.2792512250656398E-2</v>
      </c>
    </row>
    <row r="74" spans="1:8" x14ac:dyDescent="0.25">
      <c r="A74" s="7" t="s">
        <v>99</v>
      </c>
      <c r="B74" s="16">
        <v>3.4548281223009203E-3</v>
      </c>
      <c r="C74" s="17">
        <v>3.3382015439182101E-2</v>
      </c>
      <c r="D74" s="16">
        <v>1.4073494917904598E-2</v>
      </c>
      <c r="E74" s="17">
        <v>2.4246567719471201E-2</v>
      </c>
      <c r="F74" s="12"/>
      <c r="G74" s="10">
        <f t="shared" si="2"/>
        <v>-2.9927187316881182E-2</v>
      </c>
      <c r="H74" s="11">
        <f t="shared" si="3"/>
        <v>-1.0173072801566603E-2</v>
      </c>
    </row>
    <row r="75" spans="1:8" x14ac:dyDescent="0.25">
      <c r="A75" s="1"/>
      <c r="B75" s="18"/>
      <c r="C75" s="19"/>
      <c r="D75" s="18"/>
      <c r="E75" s="19"/>
      <c r="F75" s="15"/>
      <c r="G75" s="13"/>
      <c r="H75" s="14"/>
    </row>
    <row r="76" spans="1:8" s="43" customFormat="1" x14ac:dyDescent="0.25">
      <c r="A76" s="27" t="s">
        <v>5</v>
      </c>
      <c r="B76" s="44">
        <f>SUM(B6:B75)</f>
        <v>100</v>
      </c>
      <c r="C76" s="45">
        <f>SUM(C6:C75)</f>
        <v>99.999999999999943</v>
      </c>
      <c r="D76" s="44">
        <f>SUM(D6:D75)</f>
        <v>99.999999999999915</v>
      </c>
      <c r="E76" s="45">
        <f>SUM(E6:E75)</f>
        <v>100.00000000000001</v>
      </c>
      <c r="F76" s="49"/>
      <c r="G76" s="50">
        <f>SUM(G6:G75)</f>
        <v>1.877664690397296E-14</v>
      </c>
      <c r="H76" s="51">
        <f>SUM(H6:H75)</f>
        <v>-9.075379336920264E-14</v>
      </c>
    </row>
  </sheetData>
  <mergeCells count="5">
    <mergeCell ref="B1:H1"/>
    <mergeCell ref="B4:C4"/>
    <mergeCell ref="D4:E4"/>
    <mergeCell ref="G4:H4"/>
    <mergeCell ref="B2:H2"/>
  </mergeCells>
  <phoneticPr fontId="3" type="noConversion"/>
  <printOptions horizontalCentered="1"/>
  <pageMargins left="0.39370078740157483" right="0.39370078740157483" top="0.39370078740157483" bottom="0.59055118110236227" header="0.39370078740157483" footer="0.19685039370078741"/>
  <pageSetup paperSize="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33"/>
  <sheetViews>
    <sheetView tabSelected="1" workbookViewId="0">
      <selection activeCell="M1" sqref="M1"/>
    </sheetView>
  </sheetViews>
  <sheetFormatPr defaultRowHeight="13.2" x14ac:dyDescent="0.25"/>
  <cols>
    <col min="1" max="1" width="17.88671875" bestFit="1" customWidth="1"/>
    <col min="2" max="5" width="8.33203125" customWidth="1"/>
    <col min="6" max="6" width="1.6640625" customWidth="1"/>
    <col min="7" max="10" width="8.33203125" customWidth="1"/>
  </cols>
  <sheetData>
    <row r="1" spans="1:10" s="52" customFormat="1" ht="20.399999999999999" x14ac:dyDescent="0.35">
      <c r="A1" s="4" t="s">
        <v>10</v>
      </c>
      <c r="B1" s="198" t="s">
        <v>19</v>
      </c>
      <c r="C1" s="199"/>
      <c r="D1" s="199"/>
      <c r="E1" s="199"/>
      <c r="F1" s="199"/>
      <c r="G1" s="199"/>
      <c r="H1" s="199"/>
      <c r="I1" s="199"/>
      <c r="J1" s="199"/>
    </row>
    <row r="2" spans="1:10" s="52" customFormat="1" ht="20.399999999999999" x14ac:dyDescent="0.35">
      <c r="A2" s="4" t="s">
        <v>110</v>
      </c>
      <c r="B2" s="202" t="s">
        <v>101</v>
      </c>
      <c r="C2" s="203"/>
      <c r="D2" s="203"/>
      <c r="E2" s="203"/>
      <c r="F2" s="203"/>
      <c r="G2" s="203"/>
      <c r="H2" s="203"/>
      <c r="I2" s="203"/>
      <c r="J2" s="203"/>
    </row>
    <row r="4" spans="1:10" x14ac:dyDescent="0.25">
      <c r="A4" s="3"/>
      <c r="B4" s="196" t="s">
        <v>1</v>
      </c>
      <c r="C4" s="197"/>
      <c r="D4" s="196" t="s">
        <v>2</v>
      </c>
      <c r="E4" s="197"/>
      <c r="F4" s="59"/>
      <c r="G4" s="196" t="s">
        <v>3</v>
      </c>
      <c r="H4" s="200"/>
      <c r="I4" s="200"/>
      <c r="J4" s="197"/>
    </row>
    <row r="5" spans="1:10" x14ac:dyDescent="0.25">
      <c r="A5" s="27" t="s">
        <v>0</v>
      </c>
      <c r="B5" s="57">
        <f>VALUE(RIGHT(B2, 4))</f>
        <v>2022</v>
      </c>
      <c r="C5" s="58">
        <f>B5-1</f>
        <v>2021</v>
      </c>
      <c r="D5" s="57">
        <f>B5</f>
        <v>2022</v>
      </c>
      <c r="E5" s="58">
        <f>C5</f>
        <v>2021</v>
      </c>
      <c r="F5" s="64"/>
      <c r="G5" s="57" t="s">
        <v>4</v>
      </c>
      <c r="H5" s="58" t="s">
        <v>2</v>
      </c>
      <c r="I5" s="57" t="s">
        <v>4</v>
      </c>
      <c r="J5" s="58" t="s">
        <v>2</v>
      </c>
    </row>
    <row r="6" spans="1:10" x14ac:dyDescent="0.25">
      <c r="A6" s="22"/>
      <c r="B6" s="74"/>
      <c r="C6" s="75"/>
      <c r="D6" s="74"/>
      <c r="E6" s="75"/>
      <c r="F6" s="76"/>
      <c r="G6" s="74"/>
      <c r="H6" s="75"/>
      <c r="I6" s="23"/>
      <c r="J6" s="24"/>
    </row>
    <row r="7" spans="1:10" s="160" customFormat="1" x14ac:dyDescent="0.25">
      <c r="A7" s="159" t="s">
        <v>111</v>
      </c>
      <c r="B7" s="78">
        <f>SUM($B8:$B11)</f>
        <v>5373</v>
      </c>
      <c r="C7" s="79">
        <f>SUM($C8:$C11)</f>
        <v>5670</v>
      </c>
      <c r="D7" s="78">
        <f>SUM($D8:$D11)</f>
        <v>53012</v>
      </c>
      <c r="E7" s="79">
        <f>SUM($E8:$E11)</f>
        <v>57363</v>
      </c>
      <c r="F7" s="80"/>
      <c r="G7" s="78">
        <f>B7-C7</f>
        <v>-297</v>
      </c>
      <c r="H7" s="79">
        <f>D7-E7</f>
        <v>-4351</v>
      </c>
      <c r="I7" s="54">
        <f>IF(C7=0, "-", IF(G7/C7&lt;10, G7/C7, "&gt;999%"))</f>
        <v>-5.2380952380952382E-2</v>
      </c>
      <c r="J7" s="55">
        <f>IF(E7=0, "-", IF(H7/E7&lt;10, H7/E7, "&gt;999%"))</f>
        <v>-7.585028677021774E-2</v>
      </c>
    </row>
    <row r="8" spans="1:10" x14ac:dyDescent="0.25">
      <c r="A8" s="158" t="s">
        <v>160</v>
      </c>
      <c r="B8" s="65">
        <v>3544</v>
      </c>
      <c r="C8" s="66">
        <v>2723</v>
      </c>
      <c r="D8" s="65">
        <v>33574</v>
      </c>
      <c r="E8" s="66">
        <v>34410</v>
      </c>
      <c r="F8" s="67"/>
      <c r="G8" s="65">
        <f>B8-C8</f>
        <v>821</v>
      </c>
      <c r="H8" s="66">
        <f>D8-E8</f>
        <v>-836</v>
      </c>
      <c r="I8" s="8">
        <f>IF(C8=0, "-", IF(G8/C8&lt;10, G8/C8, "&gt;999%"))</f>
        <v>0.30150569225119356</v>
      </c>
      <c r="J8" s="9">
        <f>IF(E8=0, "-", IF(H8/E8&lt;10, H8/E8, "&gt;999%"))</f>
        <v>-2.4295263004940424E-2</v>
      </c>
    </row>
    <row r="9" spans="1:10" x14ac:dyDescent="0.25">
      <c r="A9" s="158" t="s">
        <v>161</v>
      </c>
      <c r="B9" s="65">
        <v>1292</v>
      </c>
      <c r="C9" s="66">
        <v>1670</v>
      </c>
      <c r="D9" s="65">
        <v>13287</v>
      </c>
      <c r="E9" s="66">
        <v>16357</v>
      </c>
      <c r="F9" s="67"/>
      <c r="G9" s="65">
        <f>B9-C9</f>
        <v>-378</v>
      </c>
      <c r="H9" s="66">
        <f>D9-E9</f>
        <v>-3070</v>
      </c>
      <c r="I9" s="8">
        <f>IF(C9=0, "-", IF(G9/C9&lt;10, G9/C9, "&gt;999%"))</f>
        <v>-0.22634730538922157</v>
      </c>
      <c r="J9" s="9">
        <f>IF(E9=0, "-", IF(H9/E9&lt;10, H9/E9, "&gt;999%"))</f>
        <v>-0.18768722870942103</v>
      </c>
    </row>
    <row r="10" spans="1:10" x14ac:dyDescent="0.25">
      <c r="A10" s="158" t="s">
        <v>162</v>
      </c>
      <c r="B10" s="65">
        <v>139</v>
      </c>
      <c r="C10" s="66">
        <v>193</v>
      </c>
      <c r="D10" s="65">
        <v>1113</v>
      </c>
      <c r="E10" s="66">
        <v>1308</v>
      </c>
      <c r="F10" s="67"/>
      <c r="G10" s="65">
        <f>B10-C10</f>
        <v>-54</v>
      </c>
      <c r="H10" s="66">
        <f>D10-E10</f>
        <v>-195</v>
      </c>
      <c r="I10" s="8">
        <f>IF(C10=0, "-", IF(G10/C10&lt;10, G10/C10, "&gt;999%"))</f>
        <v>-0.27979274611398963</v>
      </c>
      <c r="J10" s="9">
        <f>IF(E10=0, "-", IF(H10/E10&lt;10, H10/E10, "&gt;999%"))</f>
        <v>-0.14908256880733944</v>
      </c>
    </row>
    <row r="11" spans="1:10" x14ac:dyDescent="0.25">
      <c r="A11" s="158" t="s">
        <v>163</v>
      </c>
      <c r="B11" s="65">
        <v>398</v>
      </c>
      <c r="C11" s="66">
        <v>1084</v>
      </c>
      <c r="D11" s="65">
        <v>5038</v>
      </c>
      <c r="E11" s="66">
        <v>5288</v>
      </c>
      <c r="F11" s="67"/>
      <c r="G11" s="65">
        <f>B11-C11</f>
        <v>-686</v>
      </c>
      <c r="H11" s="66">
        <f>D11-E11</f>
        <v>-250</v>
      </c>
      <c r="I11" s="8">
        <f>IF(C11=0, "-", IF(G11/C11&lt;10, G11/C11, "&gt;999%"))</f>
        <v>-0.63284132841328411</v>
      </c>
      <c r="J11" s="9">
        <f>IF(E11=0, "-", IF(H11/E11&lt;10, H11/E11, "&gt;999%"))</f>
        <v>-4.7276853252647501E-2</v>
      </c>
    </row>
    <row r="12" spans="1:10" x14ac:dyDescent="0.25">
      <c r="A12" s="7"/>
      <c r="B12" s="65"/>
      <c r="C12" s="66"/>
      <c r="D12" s="65"/>
      <c r="E12" s="66"/>
      <c r="F12" s="67"/>
      <c r="G12" s="65"/>
      <c r="H12" s="66"/>
      <c r="I12" s="8"/>
      <c r="J12" s="9"/>
    </row>
    <row r="13" spans="1:10" s="160" customFormat="1" x14ac:dyDescent="0.25">
      <c r="A13" s="159" t="s">
        <v>120</v>
      </c>
      <c r="B13" s="78">
        <f>SUM($B14:$B17)</f>
        <v>15636</v>
      </c>
      <c r="C13" s="79">
        <f>SUM($C14:$C17)</f>
        <v>11553</v>
      </c>
      <c r="D13" s="78">
        <f>SUM($D14:$D17)</f>
        <v>134874</v>
      </c>
      <c r="E13" s="79">
        <f>SUM($E14:$E17)</f>
        <v>128250</v>
      </c>
      <c r="F13" s="80"/>
      <c r="G13" s="78">
        <f>B13-C13</f>
        <v>4083</v>
      </c>
      <c r="H13" s="79">
        <f>D13-E13</f>
        <v>6624</v>
      </c>
      <c r="I13" s="54">
        <f>IF(C13=0, "-", IF(G13/C13&lt;10, G13/C13, "&gt;999%"))</f>
        <v>0.35341469748117371</v>
      </c>
      <c r="J13" s="55">
        <f>IF(E13=0, "-", IF(H13/E13&lt;10, H13/E13, "&gt;999%"))</f>
        <v>5.1649122807017542E-2</v>
      </c>
    </row>
    <row r="14" spans="1:10" x14ac:dyDescent="0.25">
      <c r="A14" s="158" t="s">
        <v>160</v>
      </c>
      <c r="B14" s="65">
        <v>10440</v>
      </c>
      <c r="C14" s="66">
        <v>7026</v>
      </c>
      <c r="D14" s="65">
        <v>90289</v>
      </c>
      <c r="E14" s="66">
        <v>82025</v>
      </c>
      <c r="F14" s="67"/>
      <c r="G14" s="65">
        <f>B14-C14</f>
        <v>3414</v>
      </c>
      <c r="H14" s="66">
        <f>D14-E14</f>
        <v>8264</v>
      </c>
      <c r="I14" s="8">
        <f>IF(C14=0, "-", IF(G14/C14&lt;10, G14/C14, "&gt;999%"))</f>
        <v>0.48590947907771137</v>
      </c>
      <c r="J14" s="9">
        <f>IF(E14=0, "-", IF(H14/E14&lt;10, H14/E14, "&gt;999%"))</f>
        <v>0.10074977141115514</v>
      </c>
    </row>
    <row r="15" spans="1:10" x14ac:dyDescent="0.25">
      <c r="A15" s="158" t="s">
        <v>161</v>
      </c>
      <c r="B15" s="65">
        <v>4386</v>
      </c>
      <c r="C15" s="66">
        <v>3413</v>
      </c>
      <c r="D15" s="65">
        <v>37191</v>
      </c>
      <c r="E15" s="66">
        <v>38574</v>
      </c>
      <c r="F15" s="67"/>
      <c r="G15" s="65">
        <f>B15-C15</f>
        <v>973</v>
      </c>
      <c r="H15" s="66">
        <f>D15-E15</f>
        <v>-1383</v>
      </c>
      <c r="I15" s="8">
        <f>IF(C15=0, "-", IF(G15/C15&lt;10, G15/C15, "&gt;999%"))</f>
        <v>0.28508643422209201</v>
      </c>
      <c r="J15" s="9">
        <f>IF(E15=0, "-", IF(H15/E15&lt;10, H15/E15, "&gt;999%"))</f>
        <v>-3.5853165344532589E-2</v>
      </c>
    </row>
    <row r="16" spans="1:10" x14ac:dyDescent="0.25">
      <c r="A16" s="158" t="s">
        <v>162</v>
      </c>
      <c r="B16" s="65">
        <v>252</v>
      </c>
      <c r="C16" s="66">
        <v>240</v>
      </c>
      <c r="D16" s="65">
        <v>2240</v>
      </c>
      <c r="E16" s="66">
        <v>2352</v>
      </c>
      <c r="F16" s="67"/>
      <c r="G16" s="65">
        <f>B16-C16</f>
        <v>12</v>
      </c>
      <c r="H16" s="66">
        <f>D16-E16</f>
        <v>-112</v>
      </c>
      <c r="I16" s="8">
        <f>IF(C16=0, "-", IF(G16/C16&lt;10, G16/C16, "&gt;999%"))</f>
        <v>0.05</v>
      </c>
      <c r="J16" s="9">
        <f>IF(E16=0, "-", IF(H16/E16&lt;10, H16/E16, "&gt;999%"))</f>
        <v>-4.7619047619047616E-2</v>
      </c>
    </row>
    <row r="17" spans="1:10" x14ac:dyDescent="0.25">
      <c r="A17" s="158" t="s">
        <v>163</v>
      </c>
      <c r="B17" s="65">
        <v>558</v>
      </c>
      <c r="C17" s="66">
        <v>874</v>
      </c>
      <c r="D17" s="65">
        <v>5154</v>
      </c>
      <c r="E17" s="66">
        <v>5299</v>
      </c>
      <c r="F17" s="67"/>
      <c r="G17" s="65">
        <f>B17-C17</f>
        <v>-316</v>
      </c>
      <c r="H17" s="66">
        <f>D17-E17</f>
        <v>-145</v>
      </c>
      <c r="I17" s="8">
        <f>IF(C17=0, "-", IF(G17/C17&lt;10, G17/C17, "&gt;999%"))</f>
        <v>-0.36155606407322655</v>
      </c>
      <c r="J17" s="9">
        <f>IF(E17=0, "-", IF(H17/E17&lt;10, H17/E17, "&gt;999%"))</f>
        <v>-2.7363653519531989E-2</v>
      </c>
    </row>
    <row r="18" spans="1:10" x14ac:dyDescent="0.25">
      <c r="A18" s="22"/>
      <c r="B18" s="74"/>
      <c r="C18" s="75"/>
      <c r="D18" s="74"/>
      <c r="E18" s="75"/>
      <c r="F18" s="76"/>
      <c r="G18" s="74"/>
      <c r="H18" s="75"/>
      <c r="I18" s="23"/>
      <c r="J18" s="24"/>
    </row>
    <row r="19" spans="1:10" s="160" customFormat="1" x14ac:dyDescent="0.25">
      <c r="A19" s="159" t="s">
        <v>126</v>
      </c>
      <c r="B19" s="78">
        <f>SUM($B20:$B23)</f>
        <v>6713</v>
      </c>
      <c r="C19" s="79">
        <f>SUM($C20:$C23)</f>
        <v>5554</v>
      </c>
      <c r="D19" s="78">
        <f>SUM($D20:$D23)</f>
        <v>57263</v>
      </c>
      <c r="E19" s="79">
        <f>SUM($E20:$E23)</f>
        <v>56122</v>
      </c>
      <c r="F19" s="80"/>
      <c r="G19" s="78">
        <f>B19-C19</f>
        <v>1159</v>
      </c>
      <c r="H19" s="79">
        <f>D19-E19</f>
        <v>1141</v>
      </c>
      <c r="I19" s="54">
        <f>IF(C19=0, "-", IF(G19/C19&lt;10, G19/C19, "&gt;999%"))</f>
        <v>0.20867842996038891</v>
      </c>
      <c r="J19" s="55">
        <f>IF(E19=0, "-", IF(H19/E19&lt;10, H19/E19, "&gt;999%"))</f>
        <v>2.0330708100210256E-2</v>
      </c>
    </row>
    <row r="20" spans="1:10" x14ac:dyDescent="0.25">
      <c r="A20" s="158" t="s">
        <v>160</v>
      </c>
      <c r="B20" s="65">
        <v>2230</v>
      </c>
      <c r="C20" s="66">
        <v>1724</v>
      </c>
      <c r="D20" s="65">
        <v>19191</v>
      </c>
      <c r="E20" s="66">
        <v>17619</v>
      </c>
      <c r="F20" s="67"/>
      <c r="G20" s="65">
        <f>B20-C20</f>
        <v>506</v>
      </c>
      <c r="H20" s="66">
        <f>D20-E20</f>
        <v>1572</v>
      </c>
      <c r="I20" s="8">
        <f>IF(C20=0, "-", IF(G20/C20&lt;10, G20/C20, "&gt;999%"))</f>
        <v>0.29350348027842227</v>
      </c>
      <c r="J20" s="9">
        <f>IF(E20=0, "-", IF(H20/E20&lt;10, H20/E20, "&gt;999%"))</f>
        <v>8.9221862761791254E-2</v>
      </c>
    </row>
    <row r="21" spans="1:10" x14ac:dyDescent="0.25">
      <c r="A21" s="158" t="s">
        <v>161</v>
      </c>
      <c r="B21" s="65">
        <v>4045</v>
      </c>
      <c r="C21" s="66">
        <v>3501</v>
      </c>
      <c r="D21" s="65">
        <v>34039</v>
      </c>
      <c r="E21" s="66">
        <v>35272</v>
      </c>
      <c r="F21" s="67"/>
      <c r="G21" s="65">
        <f>B21-C21</f>
        <v>544</v>
      </c>
      <c r="H21" s="66">
        <f>D21-E21</f>
        <v>-1233</v>
      </c>
      <c r="I21" s="8">
        <f>IF(C21=0, "-", IF(G21/C21&lt;10, G21/C21, "&gt;999%"))</f>
        <v>0.15538417594972864</v>
      </c>
      <c r="J21" s="9">
        <f>IF(E21=0, "-", IF(H21/E21&lt;10, H21/E21, "&gt;999%"))</f>
        <v>-3.4956906327965526E-2</v>
      </c>
    </row>
    <row r="22" spans="1:10" x14ac:dyDescent="0.25">
      <c r="A22" s="158" t="s">
        <v>162</v>
      </c>
      <c r="B22" s="65">
        <v>238</v>
      </c>
      <c r="C22" s="66">
        <v>231</v>
      </c>
      <c r="D22" s="65">
        <v>2343</v>
      </c>
      <c r="E22" s="66">
        <v>2389</v>
      </c>
      <c r="F22" s="67"/>
      <c r="G22" s="65">
        <f>B22-C22</f>
        <v>7</v>
      </c>
      <c r="H22" s="66">
        <f>D22-E22</f>
        <v>-46</v>
      </c>
      <c r="I22" s="8">
        <f>IF(C22=0, "-", IF(G22/C22&lt;10, G22/C22, "&gt;999%"))</f>
        <v>3.0303030303030304E-2</v>
      </c>
      <c r="J22" s="9">
        <f>IF(E22=0, "-", IF(H22/E22&lt;10, H22/E22, "&gt;999%"))</f>
        <v>-1.9254918375889492E-2</v>
      </c>
    </row>
    <row r="23" spans="1:10" x14ac:dyDescent="0.25">
      <c r="A23" s="158" t="s">
        <v>163</v>
      </c>
      <c r="B23" s="65">
        <v>200</v>
      </c>
      <c r="C23" s="66">
        <v>98</v>
      </c>
      <c r="D23" s="65">
        <v>1690</v>
      </c>
      <c r="E23" s="66">
        <v>842</v>
      </c>
      <c r="F23" s="67"/>
      <c r="G23" s="65">
        <f>B23-C23</f>
        <v>102</v>
      </c>
      <c r="H23" s="66">
        <f>D23-E23</f>
        <v>848</v>
      </c>
      <c r="I23" s="8">
        <f>IF(C23=0, "-", IF(G23/C23&lt;10, G23/C23, "&gt;999%"))</f>
        <v>1.0408163265306123</v>
      </c>
      <c r="J23" s="9">
        <f>IF(E23=0, "-", IF(H23/E23&lt;10, H23/E23, "&gt;999%"))</f>
        <v>1.0071258907363421</v>
      </c>
    </row>
    <row r="24" spans="1:10" x14ac:dyDescent="0.25">
      <c r="A24" s="7"/>
      <c r="B24" s="65"/>
      <c r="C24" s="66"/>
      <c r="D24" s="65"/>
      <c r="E24" s="66"/>
      <c r="F24" s="67"/>
      <c r="G24" s="65"/>
      <c r="H24" s="66"/>
      <c r="I24" s="8"/>
      <c r="J24" s="9"/>
    </row>
    <row r="25" spans="1:10" s="43" customFormat="1" x14ac:dyDescent="0.25">
      <c r="A25" s="53" t="s">
        <v>29</v>
      </c>
      <c r="B25" s="78">
        <f>SUM($B26:$B29)</f>
        <v>27722</v>
      </c>
      <c r="C25" s="79">
        <f>SUM($C26:$C29)</f>
        <v>22777</v>
      </c>
      <c r="D25" s="78">
        <f>SUM($D26:$D29)</f>
        <v>245149</v>
      </c>
      <c r="E25" s="79">
        <f>SUM($E26:$E29)</f>
        <v>241735</v>
      </c>
      <c r="F25" s="80"/>
      <c r="G25" s="78">
        <f>B25-C25</f>
        <v>4945</v>
      </c>
      <c r="H25" s="79">
        <f>D25-E25</f>
        <v>3414</v>
      </c>
      <c r="I25" s="54">
        <f>IF(C25=0, "-", IF(G25/C25&lt;10, G25/C25, "&gt;999%"))</f>
        <v>0.21710497431619616</v>
      </c>
      <c r="J25" s="55">
        <f>IF(E25=0, "-", IF(H25/E25&lt;10, H25/E25, "&gt;999%"))</f>
        <v>1.4122903179101082E-2</v>
      </c>
    </row>
    <row r="26" spans="1:10" x14ac:dyDescent="0.25">
      <c r="A26" s="158" t="s">
        <v>160</v>
      </c>
      <c r="B26" s="65">
        <v>16214</v>
      </c>
      <c r="C26" s="66">
        <v>11473</v>
      </c>
      <c r="D26" s="65">
        <v>143054</v>
      </c>
      <c r="E26" s="66">
        <v>134054</v>
      </c>
      <c r="F26" s="67"/>
      <c r="G26" s="65">
        <f>B26-C26</f>
        <v>4741</v>
      </c>
      <c r="H26" s="66">
        <f>D26-E26</f>
        <v>9000</v>
      </c>
      <c r="I26" s="8">
        <f>IF(C26=0, "-", IF(G26/C26&lt;10, G26/C26, "&gt;999%"))</f>
        <v>0.41323106423777567</v>
      </c>
      <c r="J26" s="9">
        <f>IF(E26=0, "-", IF(H26/E26&lt;10, H26/E26, "&gt;999%"))</f>
        <v>6.713712384561446E-2</v>
      </c>
    </row>
    <row r="27" spans="1:10" x14ac:dyDescent="0.25">
      <c r="A27" s="158" t="s">
        <v>161</v>
      </c>
      <c r="B27" s="65">
        <v>9723</v>
      </c>
      <c r="C27" s="66">
        <v>8584</v>
      </c>
      <c r="D27" s="65">
        <v>84517</v>
      </c>
      <c r="E27" s="66">
        <v>90203</v>
      </c>
      <c r="F27" s="67"/>
      <c r="G27" s="65">
        <f>B27-C27</f>
        <v>1139</v>
      </c>
      <c r="H27" s="66">
        <f>D27-E27</f>
        <v>-5686</v>
      </c>
      <c r="I27" s="8">
        <f>IF(C27=0, "-", IF(G27/C27&lt;10, G27/C27, "&gt;999%"))</f>
        <v>0.13268872320596459</v>
      </c>
      <c r="J27" s="9">
        <f>IF(E27=0, "-", IF(H27/E27&lt;10, H27/E27, "&gt;999%"))</f>
        <v>-6.303559748567121E-2</v>
      </c>
    </row>
    <row r="28" spans="1:10" x14ac:dyDescent="0.25">
      <c r="A28" s="158" t="s">
        <v>162</v>
      </c>
      <c r="B28" s="65">
        <v>629</v>
      </c>
      <c r="C28" s="66">
        <v>664</v>
      </c>
      <c r="D28" s="65">
        <v>5696</v>
      </c>
      <c r="E28" s="66">
        <v>6049</v>
      </c>
      <c r="F28" s="67"/>
      <c r="G28" s="65">
        <f>B28-C28</f>
        <v>-35</v>
      </c>
      <c r="H28" s="66">
        <f>D28-E28</f>
        <v>-353</v>
      </c>
      <c r="I28" s="8">
        <f>IF(C28=0, "-", IF(G28/C28&lt;10, G28/C28, "&gt;999%"))</f>
        <v>-5.2710843373493979E-2</v>
      </c>
      <c r="J28" s="9">
        <f>IF(E28=0, "-", IF(H28/E28&lt;10, H28/E28, "&gt;999%"))</f>
        <v>-5.8356753182344186E-2</v>
      </c>
    </row>
    <row r="29" spans="1:10" x14ac:dyDescent="0.25">
      <c r="A29" s="158" t="s">
        <v>163</v>
      </c>
      <c r="B29" s="65">
        <v>1156</v>
      </c>
      <c r="C29" s="66">
        <v>2056</v>
      </c>
      <c r="D29" s="65">
        <v>11882</v>
      </c>
      <c r="E29" s="66">
        <v>11429</v>
      </c>
      <c r="F29" s="67"/>
      <c r="G29" s="65">
        <f>B29-C29</f>
        <v>-900</v>
      </c>
      <c r="H29" s="66">
        <f>D29-E29</f>
        <v>453</v>
      </c>
      <c r="I29" s="8">
        <f>IF(C29=0, "-", IF(G29/C29&lt;10, G29/C29, "&gt;999%"))</f>
        <v>-0.4377431906614786</v>
      </c>
      <c r="J29" s="9">
        <f>IF(E29=0, "-", IF(H29/E29&lt;10, H29/E29, "&gt;999%"))</f>
        <v>3.9636013649488142E-2</v>
      </c>
    </row>
    <row r="30" spans="1:10" x14ac:dyDescent="0.25">
      <c r="A30" s="7"/>
      <c r="B30" s="65"/>
      <c r="C30" s="66"/>
      <c r="D30" s="65"/>
      <c r="E30" s="66"/>
      <c r="F30" s="67"/>
      <c r="G30" s="65"/>
      <c r="H30" s="66"/>
      <c r="I30" s="8"/>
      <c r="J30" s="9"/>
    </row>
    <row r="31" spans="1:10" s="43" customFormat="1" x14ac:dyDescent="0.25">
      <c r="A31" s="22" t="s">
        <v>127</v>
      </c>
      <c r="B31" s="78">
        <v>1223</v>
      </c>
      <c r="C31" s="79">
        <v>1188</v>
      </c>
      <c r="D31" s="78">
        <v>10651</v>
      </c>
      <c r="E31" s="79">
        <v>9847</v>
      </c>
      <c r="F31" s="80"/>
      <c r="G31" s="78">
        <f>B31-C31</f>
        <v>35</v>
      </c>
      <c r="H31" s="79">
        <f>D31-E31</f>
        <v>804</v>
      </c>
      <c r="I31" s="54">
        <f>IF(C31=0, "-", IF(G31/C31&lt;10, G31/C31, "&gt;999%"))</f>
        <v>2.9461279461279462E-2</v>
      </c>
      <c r="J31" s="55">
        <f>IF(E31=0, "-", IF(H31/E31&lt;10, H31/E31, "&gt;999%"))</f>
        <v>8.164923326901595E-2</v>
      </c>
    </row>
    <row r="32" spans="1:10" x14ac:dyDescent="0.25">
      <c r="A32" s="1"/>
      <c r="B32" s="68"/>
      <c r="C32" s="69"/>
      <c r="D32" s="68"/>
      <c r="E32" s="69"/>
      <c r="F32" s="70"/>
      <c r="G32" s="68"/>
      <c r="H32" s="69"/>
      <c r="I32" s="5"/>
      <c r="J32" s="6"/>
    </row>
    <row r="33" spans="1:10" s="43" customFormat="1" x14ac:dyDescent="0.25">
      <c r="A33" s="27" t="s">
        <v>5</v>
      </c>
      <c r="B33" s="71">
        <f>SUM(B26:B32)</f>
        <v>28945</v>
      </c>
      <c r="C33" s="77">
        <f>SUM(C26:C32)</f>
        <v>23965</v>
      </c>
      <c r="D33" s="71">
        <f>SUM(D26:D32)</f>
        <v>255800</v>
      </c>
      <c r="E33" s="77">
        <f>SUM(E26:E32)</f>
        <v>251582</v>
      </c>
      <c r="F33" s="73"/>
      <c r="G33" s="71">
        <f>B33-C33</f>
        <v>4980</v>
      </c>
      <c r="H33" s="72">
        <f>D33-E33</f>
        <v>4218</v>
      </c>
      <c r="I33" s="37">
        <f>IF(C33=0, 0, G33/C33)</f>
        <v>0.20780304610890882</v>
      </c>
      <c r="J33" s="38">
        <f>IF(E33=0, 0, H33/E33)</f>
        <v>1.6765905350939258E-2</v>
      </c>
    </row>
  </sheetData>
  <mergeCells count="5">
    <mergeCell ref="B1:J1"/>
    <mergeCell ref="B2:J2"/>
    <mergeCell ref="B4:C4"/>
    <mergeCell ref="D4:E4"/>
    <mergeCell ref="G4:J4"/>
  </mergeCells>
  <phoneticPr fontId="3" type="noConversion"/>
  <printOptions horizontalCentered="1"/>
  <pageMargins left="0.39370078740157483" right="0.39370078740157483" top="0.39370078740157483" bottom="0.59055118110236227" header="0.39370078740157483" footer="0.19685039370078741"/>
  <pageSetup paperSize="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J42"/>
  <sheetViews>
    <sheetView tabSelected="1" workbookViewId="0">
      <selection activeCell="M1" sqref="M1"/>
    </sheetView>
  </sheetViews>
  <sheetFormatPr defaultRowHeight="13.2" x14ac:dyDescent="0.25"/>
  <cols>
    <col min="1" max="1" width="32.44140625" bestFit="1" customWidth="1"/>
    <col min="2" max="5" width="10.109375" customWidth="1"/>
    <col min="6" max="6" width="1.6640625" customWidth="1"/>
    <col min="7" max="10" width="10.109375" customWidth="1"/>
  </cols>
  <sheetData>
    <row r="1" spans="1:10" s="52" customFormat="1" ht="20.399999999999999" x14ac:dyDescent="0.35">
      <c r="A1" s="4" t="s">
        <v>10</v>
      </c>
      <c r="B1" s="198" t="s">
        <v>30</v>
      </c>
      <c r="C1" s="199"/>
      <c r="D1" s="199"/>
      <c r="E1" s="199"/>
      <c r="F1" s="199"/>
      <c r="G1" s="199"/>
      <c r="H1" s="199"/>
      <c r="I1" s="199"/>
      <c r="J1" s="199"/>
    </row>
    <row r="2" spans="1:10" s="52" customFormat="1" ht="20.399999999999999" x14ac:dyDescent="0.35">
      <c r="A2" s="4" t="s">
        <v>110</v>
      </c>
      <c r="B2" s="202" t="s">
        <v>101</v>
      </c>
      <c r="C2" s="203"/>
      <c r="D2" s="203"/>
      <c r="E2" s="203"/>
      <c r="F2" s="203"/>
      <c r="G2" s="203"/>
      <c r="H2" s="203"/>
      <c r="I2" s="203"/>
      <c r="J2" s="203"/>
    </row>
    <row r="4" spans="1:10" x14ac:dyDescent="0.25">
      <c r="A4" s="3"/>
      <c r="B4" s="196" t="s">
        <v>1</v>
      </c>
      <c r="C4" s="197"/>
      <c r="D4" s="196" t="s">
        <v>2</v>
      </c>
      <c r="E4" s="197"/>
      <c r="F4" s="59"/>
      <c r="G4" s="196" t="s">
        <v>3</v>
      </c>
      <c r="H4" s="200"/>
      <c r="I4" s="200"/>
      <c r="J4" s="197"/>
    </row>
    <row r="5" spans="1:10" x14ac:dyDescent="0.25">
      <c r="A5" s="27" t="s">
        <v>0</v>
      </c>
      <c r="B5" s="57">
        <f>VALUE(RIGHT(B2, 4))</f>
        <v>2022</v>
      </c>
      <c r="C5" s="58">
        <f>B5-1</f>
        <v>2021</v>
      </c>
      <c r="D5" s="57">
        <f>B5</f>
        <v>2022</v>
      </c>
      <c r="E5" s="58">
        <f>C5</f>
        <v>2021</v>
      </c>
      <c r="F5" s="64"/>
      <c r="G5" s="57" t="s">
        <v>4</v>
      </c>
      <c r="H5" s="58" t="s">
        <v>2</v>
      </c>
      <c r="I5" s="57" t="s">
        <v>4</v>
      </c>
      <c r="J5" s="58" t="s">
        <v>2</v>
      </c>
    </row>
    <row r="6" spans="1:10" x14ac:dyDescent="0.25">
      <c r="A6" s="22"/>
      <c r="B6" s="74"/>
      <c r="C6" s="75"/>
      <c r="D6" s="74"/>
      <c r="E6" s="75"/>
      <c r="F6" s="76"/>
      <c r="G6" s="74"/>
      <c r="H6" s="75"/>
      <c r="I6" s="23"/>
      <c r="J6" s="24"/>
    </row>
    <row r="7" spans="1:10" s="139" customFormat="1" x14ac:dyDescent="0.25">
      <c r="A7" s="159" t="s">
        <v>111</v>
      </c>
      <c r="B7" s="65"/>
      <c r="C7" s="66"/>
      <c r="D7" s="65"/>
      <c r="E7" s="66"/>
      <c r="F7" s="67"/>
      <c r="G7" s="65"/>
      <c r="H7" s="66"/>
      <c r="I7" s="20"/>
      <c r="J7" s="21"/>
    </row>
    <row r="8" spans="1:10" x14ac:dyDescent="0.25">
      <c r="A8" s="158" t="s">
        <v>164</v>
      </c>
      <c r="B8" s="65">
        <v>358</v>
      </c>
      <c r="C8" s="66">
        <v>182</v>
      </c>
      <c r="D8" s="65">
        <v>2669</v>
      </c>
      <c r="E8" s="66">
        <v>1988</v>
      </c>
      <c r="F8" s="67"/>
      <c r="G8" s="65">
        <f t="shared" ref="G8:G13" si="0">B8-C8</f>
        <v>176</v>
      </c>
      <c r="H8" s="66">
        <f t="shared" ref="H8:H13" si="1">D8-E8</f>
        <v>681</v>
      </c>
      <c r="I8" s="20">
        <f t="shared" ref="I8:I13" si="2">IF(C8=0, "-", IF(G8/C8&lt;10, G8/C8, "&gt;999%"))</f>
        <v>0.96703296703296704</v>
      </c>
      <c r="J8" s="21">
        <f t="shared" ref="J8:J13" si="3">IF(E8=0, "-", IF(H8/E8&lt;10, H8/E8, "&gt;999%"))</f>
        <v>0.34255533199195171</v>
      </c>
    </row>
    <row r="9" spans="1:10" x14ac:dyDescent="0.25">
      <c r="A9" s="158" t="s">
        <v>165</v>
      </c>
      <c r="B9" s="65">
        <v>572</v>
      </c>
      <c r="C9" s="66">
        <v>42</v>
      </c>
      <c r="D9" s="65">
        <v>3913</v>
      </c>
      <c r="E9" s="66">
        <v>329</v>
      </c>
      <c r="F9" s="67"/>
      <c r="G9" s="65">
        <f t="shared" si="0"/>
        <v>530</v>
      </c>
      <c r="H9" s="66">
        <f t="shared" si="1"/>
        <v>3584</v>
      </c>
      <c r="I9" s="20" t="str">
        <f t="shared" si="2"/>
        <v>&gt;999%</v>
      </c>
      <c r="J9" s="21" t="str">
        <f t="shared" si="3"/>
        <v>&gt;999%</v>
      </c>
    </row>
    <row r="10" spans="1:10" x14ac:dyDescent="0.25">
      <c r="A10" s="158" t="s">
        <v>166</v>
      </c>
      <c r="B10" s="65">
        <v>495</v>
      </c>
      <c r="C10" s="66">
        <v>1116</v>
      </c>
      <c r="D10" s="65">
        <v>7119</v>
      </c>
      <c r="E10" s="66">
        <v>7376</v>
      </c>
      <c r="F10" s="67"/>
      <c r="G10" s="65">
        <f t="shared" si="0"/>
        <v>-621</v>
      </c>
      <c r="H10" s="66">
        <f t="shared" si="1"/>
        <v>-257</v>
      </c>
      <c r="I10" s="20">
        <f t="shared" si="2"/>
        <v>-0.55645161290322576</v>
      </c>
      <c r="J10" s="21">
        <f t="shared" si="3"/>
        <v>-3.4842733188720172E-2</v>
      </c>
    </row>
    <row r="11" spans="1:10" x14ac:dyDescent="0.25">
      <c r="A11" s="158" t="s">
        <v>167</v>
      </c>
      <c r="B11" s="65">
        <v>0</v>
      </c>
      <c r="C11" s="66">
        <v>0</v>
      </c>
      <c r="D11" s="65">
        <v>4</v>
      </c>
      <c r="E11" s="66">
        <v>0</v>
      </c>
      <c r="F11" s="67"/>
      <c r="G11" s="65">
        <f t="shared" si="0"/>
        <v>0</v>
      </c>
      <c r="H11" s="66">
        <f t="shared" si="1"/>
        <v>4</v>
      </c>
      <c r="I11" s="20" t="str">
        <f t="shared" si="2"/>
        <v>-</v>
      </c>
      <c r="J11" s="21" t="str">
        <f t="shared" si="3"/>
        <v>-</v>
      </c>
    </row>
    <row r="12" spans="1:10" x14ac:dyDescent="0.25">
      <c r="A12" s="158" t="s">
        <v>168</v>
      </c>
      <c r="B12" s="65">
        <v>3943</v>
      </c>
      <c r="C12" s="66">
        <v>4323</v>
      </c>
      <c r="D12" s="65">
        <v>39207</v>
      </c>
      <c r="E12" s="66">
        <v>47589</v>
      </c>
      <c r="F12" s="67"/>
      <c r="G12" s="65">
        <f t="shared" si="0"/>
        <v>-380</v>
      </c>
      <c r="H12" s="66">
        <f t="shared" si="1"/>
        <v>-8382</v>
      </c>
      <c r="I12" s="20">
        <f t="shared" si="2"/>
        <v>-8.790191996298867E-2</v>
      </c>
      <c r="J12" s="21">
        <f t="shared" si="3"/>
        <v>-0.17613314001134717</v>
      </c>
    </row>
    <row r="13" spans="1:10" x14ac:dyDescent="0.25">
      <c r="A13" s="158" t="s">
        <v>169</v>
      </c>
      <c r="B13" s="65">
        <v>5</v>
      </c>
      <c r="C13" s="66">
        <v>7</v>
      </c>
      <c r="D13" s="65">
        <v>100</v>
      </c>
      <c r="E13" s="66">
        <v>81</v>
      </c>
      <c r="F13" s="67"/>
      <c r="G13" s="65">
        <f t="shared" si="0"/>
        <v>-2</v>
      </c>
      <c r="H13" s="66">
        <f t="shared" si="1"/>
        <v>19</v>
      </c>
      <c r="I13" s="20">
        <f t="shared" si="2"/>
        <v>-0.2857142857142857</v>
      </c>
      <c r="J13" s="21">
        <f t="shared" si="3"/>
        <v>0.23456790123456789</v>
      </c>
    </row>
    <row r="14" spans="1:10" x14ac:dyDescent="0.25">
      <c r="A14" s="7"/>
      <c r="B14" s="65"/>
      <c r="C14" s="66"/>
      <c r="D14" s="65"/>
      <c r="E14" s="66"/>
      <c r="F14" s="67"/>
      <c r="G14" s="65"/>
      <c r="H14" s="66"/>
      <c r="I14" s="20"/>
      <c r="J14" s="21"/>
    </row>
    <row r="15" spans="1:10" s="139" customFormat="1" x14ac:dyDescent="0.25">
      <c r="A15" s="159" t="s">
        <v>120</v>
      </c>
      <c r="B15" s="65"/>
      <c r="C15" s="66"/>
      <c r="D15" s="65"/>
      <c r="E15" s="66"/>
      <c r="F15" s="67"/>
      <c r="G15" s="65"/>
      <c r="H15" s="66"/>
      <c r="I15" s="20"/>
      <c r="J15" s="21"/>
    </row>
    <row r="16" spans="1:10" x14ac:dyDescent="0.25">
      <c r="A16" s="158" t="s">
        <v>164</v>
      </c>
      <c r="B16" s="65">
        <v>2689</v>
      </c>
      <c r="C16" s="66">
        <v>2132</v>
      </c>
      <c r="D16" s="65">
        <v>26903</v>
      </c>
      <c r="E16" s="66">
        <v>23735</v>
      </c>
      <c r="F16" s="67"/>
      <c r="G16" s="65">
        <f t="shared" ref="G16:G21" si="4">B16-C16</f>
        <v>557</v>
      </c>
      <c r="H16" s="66">
        <f t="shared" ref="H16:H21" si="5">D16-E16</f>
        <v>3168</v>
      </c>
      <c r="I16" s="20">
        <f t="shared" ref="I16:I21" si="6">IF(C16=0, "-", IF(G16/C16&lt;10, G16/C16, "&gt;999%"))</f>
        <v>0.26125703564727953</v>
      </c>
      <c r="J16" s="21">
        <f t="shared" ref="J16:J21" si="7">IF(E16=0, "-", IF(H16/E16&lt;10, H16/E16, "&gt;999%"))</f>
        <v>0.13347377290920581</v>
      </c>
    </row>
    <row r="17" spans="1:10" x14ac:dyDescent="0.25">
      <c r="A17" s="158" t="s">
        <v>165</v>
      </c>
      <c r="B17" s="65">
        <v>1808</v>
      </c>
      <c r="C17" s="66">
        <v>117</v>
      </c>
      <c r="D17" s="65">
        <v>3500</v>
      </c>
      <c r="E17" s="66">
        <v>681</v>
      </c>
      <c r="F17" s="67"/>
      <c r="G17" s="65">
        <f t="shared" si="4"/>
        <v>1691</v>
      </c>
      <c r="H17" s="66">
        <f t="shared" si="5"/>
        <v>2819</v>
      </c>
      <c r="I17" s="20" t="str">
        <f t="shared" si="6"/>
        <v>&gt;999%</v>
      </c>
      <c r="J17" s="21">
        <f t="shared" si="7"/>
        <v>4.1395007342143906</v>
      </c>
    </row>
    <row r="18" spans="1:10" x14ac:dyDescent="0.25">
      <c r="A18" s="158" t="s">
        <v>166</v>
      </c>
      <c r="B18" s="65">
        <v>999</v>
      </c>
      <c r="C18" s="66">
        <v>1289</v>
      </c>
      <c r="D18" s="65">
        <v>13609</v>
      </c>
      <c r="E18" s="66">
        <v>11201</v>
      </c>
      <c r="F18" s="67"/>
      <c r="G18" s="65">
        <f t="shared" si="4"/>
        <v>-290</v>
      </c>
      <c r="H18" s="66">
        <f t="shared" si="5"/>
        <v>2408</v>
      </c>
      <c r="I18" s="20">
        <f t="shared" si="6"/>
        <v>-0.22498060512024826</v>
      </c>
      <c r="J18" s="21">
        <f t="shared" si="7"/>
        <v>0.21498080528524238</v>
      </c>
    </row>
    <row r="19" spans="1:10" x14ac:dyDescent="0.25">
      <c r="A19" s="158" t="s">
        <v>167</v>
      </c>
      <c r="B19" s="65">
        <v>0</v>
      </c>
      <c r="C19" s="66">
        <v>0</v>
      </c>
      <c r="D19" s="65">
        <v>1</v>
      </c>
      <c r="E19" s="66">
        <v>26</v>
      </c>
      <c r="F19" s="67"/>
      <c r="G19" s="65">
        <f t="shared" si="4"/>
        <v>0</v>
      </c>
      <c r="H19" s="66">
        <f t="shared" si="5"/>
        <v>-25</v>
      </c>
      <c r="I19" s="20" t="str">
        <f t="shared" si="6"/>
        <v>-</v>
      </c>
      <c r="J19" s="21">
        <f t="shared" si="7"/>
        <v>-0.96153846153846156</v>
      </c>
    </row>
    <row r="20" spans="1:10" x14ac:dyDescent="0.25">
      <c r="A20" s="158" t="s">
        <v>168</v>
      </c>
      <c r="B20" s="65">
        <v>9976</v>
      </c>
      <c r="C20" s="66">
        <v>7922</v>
      </c>
      <c r="D20" s="65">
        <v>89428</v>
      </c>
      <c r="E20" s="66">
        <v>91889</v>
      </c>
      <c r="F20" s="67"/>
      <c r="G20" s="65">
        <f t="shared" si="4"/>
        <v>2054</v>
      </c>
      <c r="H20" s="66">
        <f t="shared" si="5"/>
        <v>-2461</v>
      </c>
      <c r="I20" s="20">
        <f t="shared" si="6"/>
        <v>0.25927796011108306</v>
      </c>
      <c r="J20" s="21">
        <f t="shared" si="7"/>
        <v>-2.6782313443393661E-2</v>
      </c>
    </row>
    <row r="21" spans="1:10" x14ac:dyDescent="0.25">
      <c r="A21" s="158" t="s">
        <v>169</v>
      </c>
      <c r="B21" s="65">
        <v>164</v>
      </c>
      <c r="C21" s="66">
        <v>93</v>
      </c>
      <c r="D21" s="65">
        <v>1433</v>
      </c>
      <c r="E21" s="66">
        <v>718</v>
      </c>
      <c r="F21" s="67"/>
      <c r="G21" s="65">
        <f t="shared" si="4"/>
        <v>71</v>
      </c>
      <c r="H21" s="66">
        <f t="shared" si="5"/>
        <v>715</v>
      </c>
      <c r="I21" s="20">
        <f t="shared" si="6"/>
        <v>0.76344086021505375</v>
      </c>
      <c r="J21" s="21">
        <f t="shared" si="7"/>
        <v>0.99582172701949856</v>
      </c>
    </row>
    <row r="22" spans="1:10" x14ac:dyDescent="0.25">
      <c r="A22" s="7"/>
      <c r="B22" s="65"/>
      <c r="C22" s="66"/>
      <c r="D22" s="65"/>
      <c r="E22" s="66"/>
      <c r="F22" s="67"/>
      <c r="G22" s="65"/>
      <c r="H22" s="66"/>
      <c r="I22" s="20"/>
      <c r="J22" s="21"/>
    </row>
    <row r="23" spans="1:10" s="139" customFormat="1" x14ac:dyDescent="0.25">
      <c r="A23" s="159" t="s">
        <v>126</v>
      </c>
      <c r="B23" s="65"/>
      <c r="C23" s="66"/>
      <c r="D23" s="65"/>
      <c r="E23" s="66"/>
      <c r="F23" s="67"/>
      <c r="G23" s="65"/>
      <c r="H23" s="66"/>
      <c r="I23" s="20"/>
      <c r="J23" s="21"/>
    </row>
    <row r="24" spans="1:10" x14ac:dyDescent="0.25">
      <c r="A24" s="158" t="s">
        <v>164</v>
      </c>
      <c r="B24" s="65">
        <v>5866</v>
      </c>
      <c r="C24" s="66">
        <v>5020</v>
      </c>
      <c r="D24" s="65">
        <v>51864</v>
      </c>
      <c r="E24" s="66">
        <v>51710</v>
      </c>
      <c r="F24" s="67"/>
      <c r="G24" s="65">
        <f>B24-C24</f>
        <v>846</v>
      </c>
      <c r="H24" s="66">
        <f>D24-E24</f>
        <v>154</v>
      </c>
      <c r="I24" s="20">
        <f>IF(C24=0, "-", IF(G24/C24&lt;10, G24/C24, "&gt;999%"))</f>
        <v>0.16852589641434262</v>
      </c>
      <c r="J24" s="21">
        <f>IF(E24=0, "-", IF(H24/E24&lt;10, H24/E24, "&gt;999%"))</f>
        <v>2.9781473602784763E-3</v>
      </c>
    </row>
    <row r="25" spans="1:10" x14ac:dyDescent="0.25">
      <c r="A25" s="158" t="s">
        <v>165</v>
      </c>
      <c r="B25" s="65">
        <v>3</v>
      </c>
      <c r="C25" s="66">
        <v>1</v>
      </c>
      <c r="D25" s="65">
        <v>17</v>
      </c>
      <c r="E25" s="66">
        <v>16</v>
      </c>
      <c r="F25" s="67"/>
      <c r="G25" s="65">
        <f>B25-C25</f>
        <v>2</v>
      </c>
      <c r="H25" s="66">
        <f>D25-E25</f>
        <v>1</v>
      </c>
      <c r="I25" s="20">
        <f>IF(C25=0, "-", IF(G25/C25&lt;10, G25/C25, "&gt;999%"))</f>
        <v>2</v>
      </c>
      <c r="J25" s="21">
        <f>IF(E25=0, "-", IF(H25/E25&lt;10, H25/E25, "&gt;999%"))</f>
        <v>6.25E-2</v>
      </c>
    </row>
    <row r="26" spans="1:10" x14ac:dyDescent="0.25">
      <c r="A26" s="158" t="s">
        <v>168</v>
      </c>
      <c r="B26" s="65">
        <v>844</v>
      </c>
      <c r="C26" s="66">
        <v>533</v>
      </c>
      <c r="D26" s="65">
        <v>5382</v>
      </c>
      <c r="E26" s="66">
        <v>4396</v>
      </c>
      <c r="F26" s="67"/>
      <c r="G26" s="65">
        <f>B26-C26</f>
        <v>311</v>
      </c>
      <c r="H26" s="66">
        <f>D26-E26</f>
        <v>986</v>
      </c>
      <c r="I26" s="20">
        <f>IF(C26=0, "-", IF(G26/C26&lt;10, G26/C26, "&gt;999%"))</f>
        <v>0.58348968105065668</v>
      </c>
      <c r="J26" s="21">
        <f>IF(E26=0, "-", IF(H26/E26&lt;10, H26/E26, "&gt;999%"))</f>
        <v>0.22429481346678798</v>
      </c>
    </row>
    <row r="27" spans="1:10" x14ac:dyDescent="0.25">
      <c r="A27" s="7"/>
      <c r="B27" s="65"/>
      <c r="C27" s="66"/>
      <c r="D27" s="65"/>
      <c r="E27" s="66"/>
      <c r="F27" s="67"/>
      <c r="G27" s="65"/>
      <c r="H27" s="66"/>
      <c r="I27" s="20"/>
      <c r="J27" s="21"/>
    </row>
    <row r="28" spans="1:10" x14ac:dyDescent="0.25">
      <c r="A28" s="7" t="s">
        <v>127</v>
      </c>
      <c r="B28" s="65">
        <v>1223</v>
      </c>
      <c r="C28" s="66">
        <v>1188</v>
      </c>
      <c r="D28" s="65">
        <v>10651</v>
      </c>
      <c r="E28" s="66">
        <v>9847</v>
      </c>
      <c r="F28" s="67"/>
      <c r="G28" s="65">
        <f>B28-C28</f>
        <v>35</v>
      </c>
      <c r="H28" s="66">
        <f>D28-E28</f>
        <v>804</v>
      </c>
      <c r="I28" s="20">
        <f>IF(C28=0, "-", IF(G28/C28&lt;10, G28/C28, "&gt;999%"))</f>
        <v>2.9461279461279462E-2</v>
      </c>
      <c r="J28" s="21">
        <f>IF(E28=0, "-", IF(H28/E28&lt;10, H28/E28, "&gt;999%"))</f>
        <v>8.164923326901595E-2</v>
      </c>
    </row>
    <row r="29" spans="1:10" x14ac:dyDescent="0.25">
      <c r="A29" s="1"/>
      <c r="B29" s="68"/>
      <c r="C29" s="69"/>
      <c r="D29" s="68"/>
      <c r="E29" s="69"/>
      <c r="F29" s="70"/>
      <c r="G29" s="68"/>
      <c r="H29" s="69"/>
      <c r="I29" s="5"/>
      <c r="J29" s="6"/>
    </row>
    <row r="30" spans="1:10" s="43" customFormat="1" x14ac:dyDescent="0.25">
      <c r="A30" s="27" t="s">
        <v>5</v>
      </c>
      <c r="B30" s="71">
        <f>SUM(B6:B29)</f>
        <v>28945</v>
      </c>
      <c r="C30" s="77">
        <f>SUM(C6:C29)</f>
        <v>23965</v>
      </c>
      <c r="D30" s="71">
        <f>SUM(D6:D29)</f>
        <v>255800</v>
      </c>
      <c r="E30" s="77">
        <f>SUM(E6:E29)</f>
        <v>251582</v>
      </c>
      <c r="F30" s="73"/>
      <c r="G30" s="71">
        <f>B30-C30</f>
        <v>4980</v>
      </c>
      <c r="H30" s="72">
        <f>D30-E30</f>
        <v>4218</v>
      </c>
      <c r="I30" s="37">
        <f>IF(C30=0, 0, G30/C30)</f>
        <v>0.20780304610890882</v>
      </c>
      <c r="J30" s="38">
        <f>IF(E30=0, 0, H30/E30)</f>
        <v>1.6765905350939258E-2</v>
      </c>
    </row>
    <row r="31" spans="1:10" s="43" customFormat="1" x14ac:dyDescent="0.25">
      <c r="A31" s="22"/>
      <c r="B31" s="78"/>
      <c r="C31" s="98"/>
      <c r="D31" s="78"/>
      <c r="E31" s="98"/>
      <c r="F31" s="80"/>
      <c r="G31" s="78"/>
      <c r="H31" s="79"/>
      <c r="I31" s="54"/>
      <c r="J31" s="55"/>
    </row>
    <row r="32" spans="1:10" s="139" customFormat="1" x14ac:dyDescent="0.25">
      <c r="A32" s="161" t="s">
        <v>170</v>
      </c>
      <c r="B32" s="74"/>
      <c r="C32" s="75"/>
      <c r="D32" s="74"/>
      <c r="E32" s="75"/>
      <c r="F32" s="76"/>
      <c r="G32" s="74"/>
      <c r="H32" s="75"/>
      <c r="I32" s="23"/>
      <c r="J32" s="24"/>
    </row>
    <row r="33" spans="1:10" x14ac:dyDescent="0.25">
      <c r="A33" s="7" t="s">
        <v>164</v>
      </c>
      <c r="B33" s="65">
        <v>8913</v>
      </c>
      <c r="C33" s="66">
        <v>7334</v>
      </c>
      <c r="D33" s="65">
        <v>81436</v>
      </c>
      <c r="E33" s="66">
        <v>77433</v>
      </c>
      <c r="F33" s="67"/>
      <c r="G33" s="65">
        <f t="shared" ref="G33:G38" si="8">B33-C33</f>
        <v>1579</v>
      </c>
      <c r="H33" s="66">
        <f t="shared" ref="H33:H38" si="9">D33-E33</f>
        <v>4003</v>
      </c>
      <c r="I33" s="20">
        <f t="shared" ref="I33:I38" si="10">IF(C33=0, "-", IF(G33/C33&lt;10, G33/C33, "&gt;999%"))</f>
        <v>0.21529860921734387</v>
      </c>
      <c r="J33" s="21">
        <f t="shared" ref="J33:J38" si="11">IF(E33=0, "-", IF(H33/E33&lt;10, H33/E33, "&gt;999%"))</f>
        <v>5.1696305192876421E-2</v>
      </c>
    </row>
    <row r="34" spans="1:10" x14ac:dyDescent="0.25">
      <c r="A34" s="7" t="s">
        <v>165</v>
      </c>
      <c r="B34" s="65">
        <v>2383</v>
      </c>
      <c r="C34" s="66">
        <v>160</v>
      </c>
      <c r="D34" s="65">
        <v>7430</v>
      </c>
      <c r="E34" s="66">
        <v>1026</v>
      </c>
      <c r="F34" s="67"/>
      <c r="G34" s="65">
        <f t="shared" si="8"/>
        <v>2223</v>
      </c>
      <c r="H34" s="66">
        <f t="shared" si="9"/>
        <v>6404</v>
      </c>
      <c r="I34" s="20" t="str">
        <f t="shared" si="10"/>
        <v>&gt;999%</v>
      </c>
      <c r="J34" s="21">
        <f t="shared" si="11"/>
        <v>6.2417153996101362</v>
      </c>
    </row>
    <row r="35" spans="1:10" x14ac:dyDescent="0.25">
      <c r="A35" s="7" t="s">
        <v>166</v>
      </c>
      <c r="B35" s="65">
        <v>1494</v>
      </c>
      <c r="C35" s="66">
        <v>2405</v>
      </c>
      <c r="D35" s="65">
        <v>20728</v>
      </c>
      <c r="E35" s="66">
        <v>18577</v>
      </c>
      <c r="F35" s="67"/>
      <c r="G35" s="65">
        <f t="shared" si="8"/>
        <v>-911</v>
      </c>
      <c r="H35" s="66">
        <f t="shared" si="9"/>
        <v>2151</v>
      </c>
      <c r="I35" s="20">
        <f t="shared" si="10"/>
        <v>-0.37879417879417882</v>
      </c>
      <c r="J35" s="21">
        <f t="shared" si="11"/>
        <v>0.11578834042095064</v>
      </c>
    </row>
    <row r="36" spans="1:10" x14ac:dyDescent="0.25">
      <c r="A36" s="7" t="s">
        <v>167</v>
      </c>
      <c r="B36" s="65">
        <v>0</v>
      </c>
      <c r="C36" s="66">
        <v>0</v>
      </c>
      <c r="D36" s="65">
        <v>5</v>
      </c>
      <c r="E36" s="66">
        <v>26</v>
      </c>
      <c r="F36" s="67"/>
      <c r="G36" s="65">
        <f t="shared" si="8"/>
        <v>0</v>
      </c>
      <c r="H36" s="66">
        <f t="shared" si="9"/>
        <v>-21</v>
      </c>
      <c r="I36" s="20" t="str">
        <f t="shared" si="10"/>
        <v>-</v>
      </c>
      <c r="J36" s="21">
        <f t="shared" si="11"/>
        <v>-0.80769230769230771</v>
      </c>
    </row>
    <row r="37" spans="1:10" x14ac:dyDescent="0.25">
      <c r="A37" s="7" t="s">
        <v>168</v>
      </c>
      <c r="B37" s="65">
        <v>14763</v>
      </c>
      <c r="C37" s="66">
        <v>12778</v>
      </c>
      <c r="D37" s="65">
        <v>134017</v>
      </c>
      <c r="E37" s="66">
        <v>143874</v>
      </c>
      <c r="F37" s="67"/>
      <c r="G37" s="65">
        <f t="shared" si="8"/>
        <v>1985</v>
      </c>
      <c r="H37" s="66">
        <f t="shared" si="9"/>
        <v>-9857</v>
      </c>
      <c r="I37" s="20">
        <f t="shared" si="10"/>
        <v>0.15534512443261855</v>
      </c>
      <c r="J37" s="21">
        <f t="shared" si="11"/>
        <v>-6.8511336308158532E-2</v>
      </c>
    </row>
    <row r="38" spans="1:10" x14ac:dyDescent="0.25">
      <c r="A38" s="7" t="s">
        <v>169</v>
      </c>
      <c r="B38" s="65">
        <v>169</v>
      </c>
      <c r="C38" s="66">
        <v>100</v>
      </c>
      <c r="D38" s="65">
        <v>1533</v>
      </c>
      <c r="E38" s="66">
        <v>799</v>
      </c>
      <c r="F38" s="67"/>
      <c r="G38" s="65">
        <f t="shared" si="8"/>
        <v>69</v>
      </c>
      <c r="H38" s="66">
        <f t="shared" si="9"/>
        <v>734</v>
      </c>
      <c r="I38" s="20">
        <f t="shared" si="10"/>
        <v>0.69</v>
      </c>
      <c r="J38" s="21">
        <f t="shared" si="11"/>
        <v>0.918648310387985</v>
      </c>
    </row>
    <row r="39" spans="1:10" x14ac:dyDescent="0.25">
      <c r="A39" s="7"/>
      <c r="B39" s="65"/>
      <c r="C39" s="66"/>
      <c r="D39" s="65"/>
      <c r="E39" s="66"/>
      <c r="F39" s="67"/>
      <c r="G39" s="65"/>
      <c r="H39" s="66"/>
      <c r="I39" s="20"/>
      <c r="J39" s="21"/>
    </row>
    <row r="40" spans="1:10" x14ac:dyDescent="0.25">
      <c r="A40" s="7" t="s">
        <v>127</v>
      </c>
      <c r="B40" s="65">
        <v>1223</v>
      </c>
      <c r="C40" s="66">
        <v>1188</v>
      </c>
      <c r="D40" s="65">
        <v>10651</v>
      </c>
      <c r="E40" s="66">
        <v>9847</v>
      </c>
      <c r="F40" s="67"/>
      <c r="G40" s="65">
        <f>B40-C40</f>
        <v>35</v>
      </c>
      <c r="H40" s="66">
        <f>D40-E40</f>
        <v>804</v>
      </c>
      <c r="I40" s="20">
        <f>IF(C40=0, "-", IF(G40/C40&lt;10, G40/C40, "&gt;999%"))</f>
        <v>2.9461279461279462E-2</v>
      </c>
      <c r="J40" s="21">
        <f>IF(E40=0, "-", IF(H40/E40&lt;10, H40/E40, "&gt;999%"))</f>
        <v>8.164923326901595E-2</v>
      </c>
    </row>
    <row r="41" spans="1:10" x14ac:dyDescent="0.25">
      <c r="A41" s="7"/>
      <c r="B41" s="65"/>
      <c r="C41" s="66"/>
      <c r="D41" s="65"/>
      <c r="E41" s="66"/>
      <c r="F41" s="67"/>
      <c r="G41" s="65"/>
      <c r="H41" s="66"/>
      <c r="I41" s="20"/>
      <c r="J41" s="21"/>
    </row>
    <row r="42" spans="1:10" s="43" customFormat="1" x14ac:dyDescent="0.25">
      <c r="A42" s="27" t="s">
        <v>5</v>
      </c>
      <c r="B42" s="71">
        <f>SUM(B31:B41)</f>
        <v>28945</v>
      </c>
      <c r="C42" s="77">
        <f>SUM(C31:C41)</f>
        <v>23965</v>
      </c>
      <c r="D42" s="71">
        <f>SUM(D31:D41)</f>
        <v>255800</v>
      </c>
      <c r="E42" s="77">
        <f>SUM(E31:E41)</f>
        <v>251582</v>
      </c>
      <c r="F42" s="73"/>
      <c r="G42" s="71">
        <f>B42-C42</f>
        <v>4980</v>
      </c>
      <c r="H42" s="72">
        <f>D42-E42</f>
        <v>4218</v>
      </c>
      <c r="I42" s="37">
        <f>IF(C42=0, 0, G42/C42)</f>
        <v>0.20780304610890882</v>
      </c>
      <c r="J42" s="38">
        <f>IF(E42=0, 0, H42/E42)</f>
        <v>1.6765905350939258E-2</v>
      </c>
    </row>
  </sheetData>
  <mergeCells count="5">
    <mergeCell ref="B1:J1"/>
    <mergeCell ref="B2:J2"/>
    <mergeCell ref="B4:C4"/>
    <mergeCell ref="D4:E4"/>
    <mergeCell ref="G4:J4"/>
  </mergeCells>
  <phoneticPr fontId="3" type="noConversion"/>
  <printOptions horizontalCentered="1"/>
  <pageMargins left="0.39370078740157483" right="0.39370078740157483" top="0.39370078740157483" bottom="0.59055118110236227" header="0.39370078740157483" footer="0.19685039370078741"/>
  <pageSetup paperSize="9" scale="83"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1:J46"/>
  <sheetViews>
    <sheetView tabSelected="1" workbookViewId="0">
      <selection activeCell="M1" sqref="M1"/>
    </sheetView>
  </sheetViews>
  <sheetFormatPr defaultRowHeight="13.2" x14ac:dyDescent="0.25"/>
  <cols>
    <col min="1" max="1" width="25.5546875" bestFit="1" customWidth="1"/>
    <col min="2" max="5" width="8.5546875" customWidth="1"/>
    <col min="6" max="6" width="1.6640625" customWidth="1"/>
    <col min="7" max="10" width="8.33203125" customWidth="1"/>
  </cols>
  <sheetData>
    <row r="1" spans="1:10" s="52" customFormat="1" ht="20.399999999999999" x14ac:dyDescent="0.35">
      <c r="A1" s="4" t="s">
        <v>10</v>
      </c>
      <c r="B1" s="198" t="s">
        <v>20</v>
      </c>
      <c r="C1" s="199"/>
      <c r="D1" s="199"/>
      <c r="E1" s="199"/>
      <c r="F1" s="199"/>
      <c r="G1" s="199"/>
      <c r="H1" s="199"/>
      <c r="I1" s="199"/>
      <c r="J1" s="199"/>
    </row>
    <row r="2" spans="1:10" s="52" customFormat="1" ht="20.399999999999999" x14ac:dyDescent="0.35">
      <c r="A2" s="4" t="s">
        <v>110</v>
      </c>
      <c r="B2" s="202" t="s">
        <v>101</v>
      </c>
      <c r="C2" s="203"/>
      <c r="D2" s="203"/>
      <c r="E2" s="203"/>
      <c r="F2" s="203"/>
      <c r="G2" s="203"/>
      <c r="H2" s="203"/>
      <c r="I2" s="203"/>
      <c r="J2" s="203"/>
    </row>
    <row r="4" spans="1:10" x14ac:dyDescent="0.25">
      <c r="A4" s="3"/>
      <c r="B4" s="196" t="s">
        <v>1</v>
      </c>
      <c r="C4" s="197"/>
      <c r="D4" s="196" t="s">
        <v>2</v>
      </c>
      <c r="E4" s="197"/>
      <c r="F4" s="59"/>
      <c r="G4" s="196" t="s">
        <v>3</v>
      </c>
      <c r="H4" s="200"/>
      <c r="I4" s="200"/>
      <c r="J4" s="197"/>
    </row>
    <row r="5" spans="1:10" x14ac:dyDescent="0.25">
      <c r="A5" s="27"/>
      <c r="B5" s="57">
        <f>VALUE(RIGHT(B2, 4))</f>
        <v>2022</v>
      </c>
      <c r="C5" s="58">
        <f>B5-1</f>
        <v>2021</v>
      </c>
      <c r="D5" s="57">
        <f>B5</f>
        <v>2022</v>
      </c>
      <c r="E5" s="58">
        <f>C5</f>
        <v>2021</v>
      </c>
      <c r="F5" s="64"/>
      <c r="G5" s="57" t="s">
        <v>4</v>
      </c>
      <c r="H5" s="58" t="s">
        <v>2</v>
      </c>
      <c r="I5" s="57" t="s">
        <v>4</v>
      </c>
      <c r="J5" s="58" t="s">
        <v>2</v>
      </c>
    </row>
    <row r="6" spans="1:10" x14ac:dyDescent="0.25">
      <c r="A6" s="22"/>
      <c r="B6" s="74"/>
      <c r="C6" s="75"/>
      <c r="D6" s="74"/>
      <c r="E6" s="75"/>
      <c r="F6" s="76"/>
      <c r="G6" s="74"/>
      <c r="H6" s="75"/>
      <c r="I6" s="23"/>
      <c r="J6" s="24"/>
    </row>
    <row r="7" spans="1:10" x14ac:dyDescent="0.25">
      <c r="A7" s="22" t="s">
        <v>25</v>
      </c>
      <c r="B7" s="74"/>
      <c r="C7" s="75"/>
      <c r="D7" s="74"/>
      <c r="E7" s="75"/>
      <c r="F7" s="76"/>
      <c r="G7" s="74"/>
      <c r="H7" s="75"/>
      <c r="I7" s="23"/>
      <c r="J7" s="24"/>
    </row>
    <row r="8" spans="1:10" x14ac:dyDescent="0.25">
      <c r="A8" s="22"/>
      <c r="B8" s="74"/>
      <c r="C8" s="75"/>
      <c r="D8" s="74"/>
      <c r="E8" s="75"/>
      <c r="F8" s="76"/>
      <c r="G8" s="74"/>
      <c r="H8" s="75"/>
      <c r="I8" s="23"/>
      <c r="J8" s="24"/>
    </row>
    <row r="9" spans="1:10" x14ac:dyDescent="0.25">
      <c r="A9" s="7"/>
      <c r="B9" s="65"/>
      <c r="C9" s="66"/>
      <c r="D9" s="65"/>
      <c r="E9" s="66"/>
      <c r="F9" s="67"/>
      <c r="G9" s="65">
        <f>B9-C9</f>
        <v>0</v>
      </c>
      <c r="H9" s="66">
        <f>D9-E9</f>
        <v>0</v>
      </c>
      <c r="I9" s="20" t="str">
        <f>IF(C9=0, "-", IF(G9/C9&lt;10, G9/C9, "&gt;999%"))</f>
        <v>-</v>
      </c>
      <c r="J9" s="21" t="str">
        <f>IF(E9=0, "-", IF(H9/E9&lt;10, H9/E9, "&gt;999%"))</f>
        <v>-</v>
      </c>
    </row>
    <row r="10" spans="1:10" x14ac:dyDescent="0.25">
      <c r="A10" s="1"/>
      <c r="B10" s="68"/>
      <c r="C10" s="69"/>
      <c r="D10" s="68"/>
      <c r="E10" s="69"/>
      <c r="F10" s="70"/>
      <c r="G10" s="68"/>
      <c r="H10" s="69"/>
      <c r="I10" s="5"/>
      <c r="J10" s="6"/>
    </row>
    <row r="11" spans="1:10" s="43" customFormat="1" x14ac:dyDescent="0.25">
      <c r="A11" s="27" t="s">
        <v>26</v>
      </c>
      <c r="B11" s="71">
        <f>SUM(B9:B10)</f>
        <v>0</v>
      </c>
      <c r="C11" s="72">
        <f>SUM(C9:C10)</f>
        <v>0</v>
      </c>
      <c r="D11" s="71">
        <f>SUM(D9:D10)</f>
        <v>0</v>
      </c>
      <c r="E11" s="72">
        <f>SUM(E9:E10)</f>
        <v>0</v>
      </c>
      <c r="F11" s="73"/>
      <c r="G11" s="71">
        <f>B11-C11</f>
        <v>0</v>
      </c>
      <c r="H11" s="72">
        <f>D11-E11</f>
        <v>0</v>
      </c>
      <c r="I11" s="37" t="str">
        <f>IF(C11=0, "-", IF(G11/C11&lt;10, G11/C11, "&gt;999%"))</f>
        <v>-</v>
      </c>
      <c r="J11" s="38" t="str">
        <f>IF(E11=0, "-", IF(H11/E11&lt;10, H11/E11, "&gt;999%"))</f>
        <v>-</v>
      </c>
    </row>
    <row r="12" spans="1:10" s="43" customFormat="1" x14ac:dyDescent="0.25">
      <c r="A12" s="22"/>
      <c r="B12" s="78"/>
      <c r="C12" s="79"/>
      <c r="D12" s="78"/>
      <c r="E12" s="79"/>
      <c r="F12" s="80"/>
      <c r="G12" s="78"/>
      <c r="H12" s="79"/>
      <c r="I12" s="54"/>
      <c r="J12" s="55"/>
    </row>
    <row r="13" spans="1:10" x14ac:dyDescent="0.25">
      <c r="A13" s="22" t="s">
        <v>27</v>
      </c>
      <c r="B13" s="65"/>
      <c r="C13" s="66"/>
      <c r="D13" s="65"/>
      <c r="E13" s="66"/>
      <c r="F13" s="67"/>
      <c r="G13" s="65"/>
      <c r="H13" s="66"/>
      <c r="I13" s="20"/>
      <c r="J13" s="21"/>
    </row>
    <row r="14" spans="1:10" x14ac:dyDescent="0.25">
      <c r="A14" s="22"/>
      <c r="B14" s="65"/>
      <c r="C14" s="66"/>
      <c r="D14" s="65"/>
      <c r="E14" s="66"/>
      <c r="F14" s="67"/>
      <c r="G14" s="65"/>
      <c r="H14" s="66"/>
      <c r="I14" s="20"/>
      <c r="J14" s="21"/>
    </row>
    <row r="15" spans="1:10" x14ac:dyDescent="0.25">
      <c r="A15" s="7" t="s">
        <v>199</v>
      </c>
      <c r="B15" s="65">
        <v>104</v>
      </c>
      <c r="C15" s="66">
        <v>343</v>
      </c>
      <c r="D15" s="65">
        <v>929</v>
      </c>
      <c r="E15" s="66">
        <v>1992</v>
      </c>
      <c r="F15" s="67"/>
      <c r="G15" s="65">
        <f t="shared" ref="G15:G43" si="0">B15-C15</f>
        <v>-239</v>
      </c>
      <c r="H15" s="66">
        <f t="shared" ref="H15:H43" si="1">D15-E15</f>
        <v>-1063</v>
      </c>
      <c r="I15" s="20">
        <f t="shared" ref="I15:I43" si="2">IF(C15=0, "-", IF(G15/C15&lt;10, G15/C15, "&gt;999%"))</f>
        <v>-0.69679300291545188</v>
      </c>
      <c r="J15" s="21">
        <f t="shared" ref="J15:J43" si="3">IF(E15=0, "-", IF(H15/E15&lt;10, H15/E15, "&gt;999%"))</f>
        <v>-0.53363453815261042</v>
      </c>
    </row>
    <row r="16" spans="1:10" x14ac:dyDescent="0.25">
      <c r="A16" s="7" t="s">
        <v>198</v>
      </c>
      <c r="B16" s="65">
        <v>81</v>
      </c>
      <c r="C16" s="66">
        <v>73</v>
      </c>
      <c r="D16" s="65">
        <v>735</v>
      </c>
      <c r="E16" s="66">
        <v>633</v>
      </c>
      <c r="F16" s="67"/>
      <c r="G16" s="65">
        <f t="shared" si="0"/>
        <v>8</v>
      </c>
      <c r="H16" s="66">
        <f t="shared" si="1"/>
        <v>102</v>
      </c>
      <c r="I16" s="20">
        <f t="shared" si="2"/>
        <v>0.1095890410958904</v>
      </c>
      <c r="J16" s="21">
        <f t="shared" si="3"/>
        <v>0.16113744075829384</v>
      </c>
    </row>
    <row r="17" spans="1:10" x14ac:dyDescent="0.25">
      <c r="A17" s="7" t="s">
        <v>197</v>
      </c>
      <c r="B17" s="65">
        <v>9</v>
      </c>
      <c r="C17" s="66">
        <v>66</v>
      </c>
      <c r="D17" s="65">
        <v>553</v>
      </c>
      <c r="E17" s="66">
        <v>545</v>
      </c>
      <c r="F17" s="67"/>
      <c r="G17" s="65">
        <f t="shared" si="0"/>
        <v>-57</v>
      </c>
      <c r="H17" s="66">
        <f t="shared" si="1"/>
        <v>8</v>
      </c>
      <c r="I17" s="20">
        <f t="shared" si="2"/>
        <v>-0.86363636363636365</v>
      </c>
      <c r="J17" s="21">
        <f t="shared" si="3"/>
        <v>1.4678899082568808E-2</v>
      </c>
    </row>
    <row r="18" spans="1:10" x14ac:dyDescent="0.25">
      <c r="A18" s="7" t="s">
        <v>196</v>
      </c>
      <c r="B18" s="65">
        <v>0</v>
      </c>
      <c r="C18" s="66">
        <v>0</v>
      </c>
      <c r="D18" s="65">
        <v>0</v>
      </c>
      <c r="E18" s="66">
        <v>2</v>
      </c>
      <c r="F18" s="67"/>
      <c r="G18" s="65">
        <f t="shared" si="0"/>
        <v>0</v>
      </c>
      <c r="H18" s="66">
        <f t="shared" si="1"/>
        <v>-2</v>
      </c>
      <c r="I18" s="20" t="str">
        <f t="shared" si="2"/>
        <v>-</v>
      </c>
      <c r="J18" s="21">
        <f t="shared" si="3"/>
        <v>-1</v>
      </c>
    </row>
    <row r="19" spans="1:10" x14ac:dyDescent="0.25">
      <c r="A19" s="7" t="s">
        <v>195</v>
      </c>
      <c r="B19" s="65">
        <v>4635</v>
      </c>
      <c r="C19" s="66">
        <v>1811</v>
      </c>
      <c r="D19" s="65">
        <v>26479</v>
      </c>
      <c r="E19" s="66">
        <v>18285</v>
      </c>
      <c r="F19" s="67"/>
      <c r="G19" s="65">
        <f t="shared" si="0"/>
        <v>2824</v>
      </c>
      <c r="H19" s="66">
        <f t="shared" si="1"/>
        <v>8194</v>
      </c>
      <c r="I19" s="20">
        <f t="shared" si="2"/>
        <v>1.5593594699061293</v>
      </c>
      <c r="J19" s="21">
        <f t="shared" si="3"/>
        <v>0.44812687995624828</v>
      </c>
    </row>
    <row r="20" spans="1:10" x14ac:dyDescent="0.25">
      <c r="A20" s="7" t="s">
        <v>194</v>
      </c>
      <c r="B20" s="65">
        <v>244</v>
      </c>
      <c r="C20" s="66">
        <v>264</v>
      </c>
      <c r="D20" s="65">
        <v>1813</v>
      </c>
      <c r="E20" s="66">
        <v>3065</v>
      </c>
      <c r="F20" s="67"/>
      <c r="G20" s="65">
        <f t="shared" si="0"/>
        <v>-20</v>
      </c>
      <c r="H20" s="66">
        <f t="shared" si="1"/>
        <v>-1252</v>
      </c>
      <c r="I20" s="20">
        <f t="shared" si="2"/>
        <v>-7.575757575757576E-2</v>
      </c>
      <c r="J20" s="21">
        <f t="shared" si="3"/>
        <v>-0.40848287112561177</v>
      </c>
    </row>
    <row r="21" spans="1:10" x14ac:dyDescent="0.25">
      <c r="A21" s="7" t="s">
        <v>193</v>
      </c>
      <c r="B21" s="65">
        <v>191</v>
      </c>
      <c r="C21" s="66">
        <v>318</v>
      </c>
      <c r="D21" s="65">
        <v>2335</v>
      </c>
      <c r="E21" s="66">
        <v>5026</v>
      </c>
      <c r="F21" s="67"/>
      <c r="G21" s="65">
        <f t="shared" si="0"/>
        <v>-127</v>
      </c>
      <c r="H21" s="66">
        <f t="shared" si="1"/>
        <v>-2691</v>
      </c>
      <c r="I21" s="20">
        <f t="shared" si="2"/>
        <v>-0.39937106918238996</v>
      </c>
      <c r="J21" s="21">
        <f t="shared" si="3"/>
        <v>-0.53541583764424994</v>
      </c>
    </row>
    <row r="22" spans="1:10" x14ac:dyDescent="0.25">
      <c r="A22" s="7" t="s">
        <v>192</v>
      </c>
      <c r="B22" s="65">
        <v>7</v>
      </c>
      <c r="C22" s="66">
        <v>60</v>
      </c>
      <c r="D22" s="65">
        <v>134</v>
      </c>
      <c r="E22" s="66">
        <v>433</v>
      </c>
      <c r="F22" s="67"/>
      <c r="G22" s="65">
        <f t="shared" si="0"/>
        <v>-53</v>
      </c>
      <c r="H22" s="66">
        <f t="shared" si="1"/>
        <v>-299</v>
      </c>
      <c r="I22" s="20">
        <f t="shared" si="2"/>
        <v>-0.8833333333333333</v>
      </c>
      <c r="J22" s="21">
        <f t="shared" si="3"/>
        <v>-0.69053117782909934</v>
      </c>
    </row>
    <row r="23" spans="1:10" x14ac:dyDescent="0.25">
      <c r="A23" s="7" t="s">
        <v>191</v>
      </c>
      <c r="B23" s="65">
        <v>183</v>
      </c>
      <c r="C23" s="66">
        <v>485</v>
      </c>
      <c r="D23" s="65">
        <v>1677</v>
      </c>
      <c r="E23" s="66">
        <v>1932</v>
      </c>
      <c r="F23" s="67"/>
      <c r="G23" s="65">
        <f t="shared" si="0"/>
        <v>-302</v>
      </c>
      <c r="H23" s="66">
        <f t="shared" si="1"/>
        <v>-255</v>
      </c>
      <c r="I23" s="20">
        <f t="shared" si="2"/>
        <v>-0.62268041237113403</v>
      </c>
      <c r="J23" s="21">
        <f t="shared" si="3"/>
        <v>-0.13198757763975155</v>
      </c>
    </row>
    <row r="24" spans="1:10" x14ac:dyDescent="0.25">
      <c r="A24" s="7" t="s">
        <v>190</v>
      </c>
      <c r="B24" s="65">
        <v>1426</v>
      </c>
      <c r="C24" s="66">
        <v>1139</v>
      </c>
      <c r="D24" s="65">
        <v>11334</v>
      </c>
      <c r="E24" s="66">
        <v>11953</v>
      </c>
      <c r="F24" s="67"/>
      <c r="G24" s="65">
        <f t="shared" si="0"/>
        <v>287</v>
      </c>
      <c r="H24" s="66">
        <f t="shared" si="1"/>
        <v>-619</v>
      </c>
      <c r="I24" s="20">
        <f t="shared" si="2"/>
        <v>0.25197541703248466</v>
      </c>
      <c r="J24" s="21">
        <f t="shared" si="3"/>
        <v>-5.1786162469672888E-2</v>
      </c>
    </row>
    <row r="25" spans="1:10" x14ac:dyDescent="0.25">
      <c r="A25" s="7" t="s">
        <v>189</v>
      </c>
      <c r="B25" s="65">
        <v>481</v>
      </c>
      <c r="C25" s="66">
        <v>355</v>
      </c>
      <c r="D25" s="65">
        <v>3117</v>
      </c>
      <c r="E25" s="66">
        <v>3345</v>
      </c>
      <c r="F25" s="67"/>
      <c r="G25" s="65">
        <f t="shared" si="0"/>
        <v>126</v>
      </c>
      <c r="H25" s="66">
        <f t="shared" si="1"/>
        <v>-228</v>
      </c>
      <c r="I25" s="20">
        <f t="shared" si="2"/>
        <v>0.35492957746478876</v>
      </c>
      <c r="J25" s="21">
        <f t="shared" si="3"/>
        <v>-6.8161434977578469E-2</v>
      </c>
    </row>
    <row r="26" spans="1:10" x14ac:dyDescent="0.25">
      <c r="A26" s="7" t="s">
        <v>188</v>
      </c>
      <c r="B26" s="65">
        <v>67</v>
      </c>
      <c r="C26" s="66">
        <v>151</v>
      </c>
      <c r="D26" s="65">
        <v>1789</v>
      </c>
      <c r="E26" s="66">
        <v>971</v>
      </c>
      <c r="F26" s="67"/>
      <c r="G26" s="65">
        <f t="shared" si="0"/>
        <v>-84</v>
      </c>
      <c r="H26" s="66">
        <f t="shared" si="1"/>
        <v>818</v>
      </c>
      <c r="I26" s="20">
        <f t="shared" si="2"/>
        <v>-0.55629139072847678</v>
      </c>
      <c r="J26" s="21">
        <f t="shared" si="3"/>
        <v>0.84243048403707521</v>
      </c>
    </row>
    <row r="27" spans="1:10" x14ac:dyDescent="0.25">
      <c r="A27" s="7" t="s">
        <v>187</v>
      </c>
      <c r="B27" s="65">
        <v>36</v>
      </c>
      <c r="C27" s="66">
        <v>0</v>
      </c>
      <c r="D27" s="65">
        <v>77</v>
      </c>
      <c r="E27" s="66">
        <v>0</v>
      </c>
      <c r="F27" s="67"/>
      <c r="G27" s="65">
        <f t="shared" si="0"/>
        <v>36</v>
      </c>
      <c r="H27" s="66">
        <f t="shared" si="1"/>
        <v>77</v>
      </c>
      <c r="I27" s="20" t="str">
        <f t="shared" si="2"/>
        <v>-</v>
      </c>
      <c r="J27" s="21" t="str">
        <f t="shared" si="3"/>
        <v>-</v>
      </c>
    </row>
    <row r="28" spans="1:10" x14ac:dyDescent="0.25">
      <c r="A28" s="7" t="s">
        <v>186</v>
      </c>
      <c r="B28" s="65">
        <v>80</v>
      </c>
      <c r="C28" s="66">
        <v>91</v>
      </c>
      <c r="D28" s="65">
        <v>671</v>
      </c>
      <c r="E28" s="66">
        <v>653</v>
      </c>
      <c r="F28" s="67"/>
      <c r="G28" s="65">
        <f t="shared" si="0"/>
        <v>-11</v>
      </c>
      <c r="H28" s="66">
        <f t="shared" si="1"/>
        <v>18</v>
      </c>
      <c r="I28" s="20">
        <f t="shared" si="2"/>
        <v>-0.12087912087912088</v>
      </c>
      <c r="J28" s="21">
        <f t="shared" si="3"/>
        <v>2.7565084226646247E-2</v>
      </c>
    </row>
    <row r="29" spans="1:10" x14ac:dyDescent="0.25">
      <c r="A29" s="7" t="s">
        <v>185</v>
      </c>
      <c r="B29" s="65">
        <v>7141</v>
      </c>
      <c r="C29" s="66">
        <v>8784</v>
      </c>
      <c r="D29" s="65">
        <v>79242</v>
      </c>
      <c r="E29" s="66">
        <v>86986</v>
      </c>
      <c r="F29" s="67"/>
      <c r="G29" s="65">
        <f t="shared" si="0"/>
        <v>-1643</v>
      </c>
      <c r="H29" s="66">
        <f t="shared" si="1"/>
        <v>-7744</v>
      </c>
      <c r="I29" s="20">
        <f t="shared" si="2"/>
        <v>-0.18704462659380691</v>
      </c>
      <c r="J29" s="21">
        <f t="shared" si="3"/>
        <v>-8.9025820246936282E-2</v>
      </c>
    </row>
    <row r="30" spans="1:10" x14ac:dyDescent="0.25">
      <c r="A30" s="7" t="s">
        <v>184</v>
      </c>
      <c r="B30" s="65">
        <v>4476</v>
      </c>
      <c r="C30" s="66">
        <v>2769</v>
      </c>
      <c r="D30" s="65">
        <v>40014</v>
      </c>
      <c r="E30" s="66">
        <v>33387</v>
      </c>
      <c r="F30" s="67"/>
      <c r="G30" s="65">
        <f t="shared" si="0"/>
        <v>1707</v>
      </c>
      <c r="H30" s="66">
        <f t="shared" si="1"/>
        <v>6627</v>
      </c>
      <c r="I30" s="20">
        <f t="shared" si="2"/>
        <v>0.61646803900325031</v>
      </c>
      <c r="J30" s="21">
        <f t="shared" si="3"/>
        <v>0.19849043040704467</v>
      </c>
    </row>
    <row r="31" spans="1:10" x14ac:dyDescent="0.25">
      <c r="A31" s="7" t="s">
        <v>183</v>
      </c>
      <c r="B31" s="65">
        <v>558</v>
      </c>
      <c r="C31" s="66">
        <v>296</v>
      </c>
      <c r="D31" s="65">
        <v>3418</v>
      </c>
      <c r="E31" s="66">
        <v>4687</v>
      </c>
      <c r="F31" s="67"/>
      <c r="G31" s="65">
        <f t="shared" si="0"/>
        <v>262</v>
      </c>
      <c r="H31" s="66">
        <f t="shared" si="1"/>
        <v>-1269</v>
      </c>
      <c r="I31" s="20">
        <f t="shared" si="2"/>
        <v>0.88513513513513509</v>
      </c>
      <c r="J31" s="21">
        <f t="shared" si="3"/>
        <v>-0.2707488798805206</v>
      </c>
    </row>
    <row r="32" spans="1:10" x14ac:dyDescent="0.25">
      <c r="A32" s="7" t="s">
        <v>181</v>
      </c>
      <c r="B32" s="65">
        <v>82</v>
      </c>
      <c r="C32" s="66">
        <v>51</v>
      </c>
      <c r="D32" s="65">
        <v>551</v>
      </c>
      <c r="E32" s="66">
        <v>678</v>
      </c>
      <c r="F32" s="67"/>
      <c r="G32" s="65">
        <f t="shared" si="0"/>
        <v>31</v>
      </c>
      <c r="H32" s="66">
        <f t="shared" si="1"/>
        <v>-127</v>
      </c>
      <c r="I32" s="20">
        <f t="shared" si="2"/>
        <v>0.60784313725490191</v>
      </c>
      <c r="J32" s="21">
        <f t="shared" si="3"/>
        <v>-0.18731563421828909</v>
      </c>
    </row>
    <row r="33" spans="1:10" x14ac:dyDescent="0.25">
      <c r="A33" s="7" t="s">
        <v>180</v>
      </c>
      <c r="B33" s="65">
        <v>179</v>
      </c>
      <c r="C33" s="66">
        <v>118</v>
      </c>
      <c r="D33" s="65">
        <v>755</v>
      </c>
      <c r="E33" s="66">
        <v>1269</v>
      </c>
      <c r="F33" s="67"/>
      <c r="G33" s="65">
        <f t="shared" si="0"/>
        <v>61</v>
      </c>
      <c r="H33" s="66">
        <f t="shared" si="1"/>
        <v>-514</v>
      </c>
      <c r="I33" s="20">
        <f t="shared" si="2"/>
        <v>0.51694915254237284</v>
      </c>
      <c r="J33" s="21">
        <f t="shared" si="3"/>
        <v>-0.40504334121355395</v>
      </c>
    </row>
    <row r="34" spans="1:10" x14ac:dyDescent="0.25">
      <c r="A34" s="7" t="s">
        <v>179</v>
      </c>
      <c r="B34" s="65">
        <v>37</v>
      </c>
      <c r="C34" s="66">
        <v>38</v>
      </c>
      <c r="D34" s="65">
        <v>431</v>
      </c>
      <c r="E34" s="66">
        <v>569</v>
      </c>
      <c r="F34" s="67"/>
      <c r="G34" s="65">
        <f t="shared" si="0"/>
        <v>-1</v>
      </c>
      <c r="H34" s="66">
        <f t="shared" si="1"/>
        <v>-138</v>
      </c>
      <c r="I34" s="20">
        <f t="shared" si="2"/>
        <v>-2.6315789473684209E-2</v>
      </c>
      <c r="J34" s="21">
        <f t="shared" si="3"/>
        <v>-0.24253075571177504</v>
      </c>
    </row>
    <row r="35" spans="1:10" x14ac:dyDescent="0.25">
      <c r="A35" s="7" t="s">
        <v>178</v>
      </c>
      <c r="B35" s="65">
        <v>139</v>
      </c>
      <c r="C35" s="66">
        <v>171</v>
      </c>
      <c r="D35" s="65">
        <v>1619</v>
      </c>
      <c r="E35" s="66">
        <v>2079</v>
      </c>
      <c r="F35" s="67"/>
      <c r="G35" s="65">
        <f t="shared" si="0"/>
        <v>-32</v>
      </c>
      <c r="H35" s="66">
        <f t="shared" si="1"/>
        <v>-460</v>
      </c>
      <c r="I35" s="20">
        <f t="shared" si="2"/>
        <v>-0.1871345029239766</v>
      </c>
      <c r="J35" s="21">
        <f t="shared" si="3"/>
        <v>-0.22126022126022127</v>
      </c>
    </row>
    <row r="36" spans="1:10" x14ac:dyDescent="0.25">
      <c r="A36" s="7" t="s">
        <v>177</v>
      </c>
      <c r="B36" s="65">
        <v>175</v>
      </c>
      <c r="C36" s="66">
        <v>193</v>
      </c>
      <c r="D36" s="65">
        <v>2356</v>
      </c>
      <c r="E36" s="66">
        <v>3058</v>
      </c>
      <c r="F36" s="67"/>
      <c r="G36" s="65">
        <f t="shared" si="0"/>
        <v>-18</v>
      </c>
      <c r="H36" s="66">
        <f t="shared" si="1"/>
        <v>-702</v>
      </c>
      <c r="I36" s="20">
        <f t="shared" si="2"/>
        <v>-9.3264248704663211E-2</v>
      </c>
      <c r="J36" s="21">
        <f t="shared" si="3"/>
        <v>-0.22956180510137345</v>
      </c>
    </row>
    <row r="37" spans="1:10" x14ac:dyDescent="0.25">
      <c r="A37" s="7" t="s">
        <v>176</v>
      </c>
      <c r="B37" s="65">
        <v>404</v>
      </c>
      <c r="C37" s="66">
        <v>150</v>
      </c>
      <c r="D37" s="65">
        <v>3050</v>
      </c>
      <c r="E37" s="66">
        <v>2741</v>
      </c>
      <c r="F37" s="67"/>
      <c r="G37" s="65">
        <f t="shared" si="0"/>
        <v>254</v>
      </c>
      <c r="H37" s="66">
        <f t="shared" si="1"/>
        <v>309</v>
      </c>
      <c r="I37" s="20">
        <f t="shared" si="2"/>
        <v>1.6933333333333334</v>
      </c>
      <c r="J37" s="21">
        <f t="shared" si="3"/>
        <v>0.11273257935060196</v>
      </c>
    </row>
    <row r="38" spans="1:10" x14ac:dyDescent="0.25">
      <c r="A38" s="7" t="s">
        <v>175</v>
      </c>
      <c r="B38" s="65">
        <v>84</v>
      </c>
      <c r="C38" s="66">
        <v>36</v>
      </c>
      <c r="D38" s="65">
        <v>503</v>
      </c>
      <c r="E38" s="66">
        <v>1488</v>
      </c>
      <c r="F38" s="67"/>
      <c r="G38" s="65">
        <f t="shared" si="0"/>
        <v>48</v>
      </c>
      <c r="H38" s="66">
        <f t="shared" si="1"/>
        <v>-985</v>
      </c>
      <c r="I38" s="20">
        <f t="shared" si="2"/>
        <v>1.3333333333333333</v>
      </c>
      <c r="J38" s="21">
        <f t="shared" si="3"/>
        <v>-0.66196236559139787</v>
      </c>
    </row>
    <row r="39" spans="1:10" x14ac:dyDescent="0.25">
      <c r="A39" s="7" t="s">
        <v>174</v>
      </c>
      <c r="B39" s="65">
        <v>6079</v>
      </c>
      <c r="C39" s="66">
        <v>4361</v>
      </c>
      <c r="D39" s="65">
        <v>53490</v>
      </c>
      <c r="E39" s="66">
        <v>49550</v>
      </c>
      <c r="F39" s="67"/>
      <c r="G39" s="65">
        <f t="shared" si="0"/>
        <v>1718</v>
      </c>
      <c r="H39" s="66">
        <f t="shared" si="1"/>
        <v>3940</v>
      </c>
      <c r="I39" s="20">
        <f t="shared" si="2"/>
        <v>0.39394634258197664</v>
      </c>
      <c r="J39" s="21">
        <f t="shared" si="3"/>
        <v>7.9515640766902124E-2</v>
      </c>
    </row>
    <row r="40" spans="1:10" x14ac:dyDescent="0.25">
      <c r="A40" s="7" t="s">
        <v>173</v>
      </c>
      <c r="B40" s="65">
        <v>121</v>
      </c>
      <c r="C40" s="66">
        <v>43</v>
      </c>
      <c r="D40" s="65">
        <v>641</v>
      </c>
      <c r="E40" s="66">
        <v>997</v>
      </c>
      <c r="F40" s="67"/>
      <c r="G40" s="65">
        <f t="shared" si="0"/>
        <v>78</v>
      </c>
      <c r="H40" s="66">
        <f t="shared" si="1"/>
        <v>-356</v>
      </c>
      <c r="I40" s="20">
        <f t="shared" si="2"/>
        <v>1.8139534883720929</v>
      </c>
      <c r="J40" s="21">
        <f t="shared" si="3"/>
        <v>-0.35707121364092276</v>
      </c>
    </row>
    <row r="41" spans="1:10" x14ac:dyDescent="0.25">
      <c r="A41" s="7" t="s">
        <v>171</v>
      </c>
      <c r="B41" s="65">
        <v>950</v>
      </c>
      <c r="C41" s="66">
        <v>899</v>
      </c>
      <c r="D41" s="65">
        <v>9611</v>
      </c>
      <c r="E41" s="66">
        <v>7798</v>
      </c>
      <c r="F41" s="67"/>
      <c r="G41" s="65">
        <f t="shared" si="0"/>
        <v>51</v>
      </c>
      <c r="H41" s="66">
        <f t="shared" si="1"/>
        <v>1813</v>
      </c>
      <c r="I41" s="20">
        <f t="shared" si="2"/>
        <v>5.6729699666295881E-2</v>
      </c>
      <c r="J41" s="21">
        <f t="shared" si="3"/>
        <v>0.2324955116696589</v>
      </c>
    </row>
    <row r="42" spans="1:10" x14ac:dyDescent="0.25">
      <c r="A42" s="7" t="s">
        <v>172</v>
      </c>
      <c r="B42" s="65">
        <v>4</v>
      </c>
      <c r="C42" s="66">
        <v>0</v>
      </c>
      <c r="D42" s="65">
        <v>13</v>
      </c>
      <c r="E42" s="66">
        <v>0</v>
      </c>
      <c r="F42" s="67"/>
      <c r="G42" s="65">
        <f t="shared" si="0"/>
        <v>4</v>
      </c>
      <c r="H42" s="66">
        <f t="shared" si="1"/>
        <v>13</v>
      </c>
      <c r="I42" s="20" t="str">
        <f t="shared" si="2"/>
        <v>-</v>
      </c>
      <c r="J42" s="21" t="str">
        <f t="shared" si="3"/>
        <v>-</v>
      </c>
    </row>
    <row r="43" spans="1:10" x14ac:dyDescent="0.25">
      <c r="A43" s="7" t="s">
        <v>182</v>
      </c>
      <c r="B43" s="65">
        <v>972</v>
      </c>
      <c r="C43" s="66">
        <v>900</v>
      </c>
      <c r="D43" s="65">
        <v>8463</v>
      </c>
      <c r="E43" s="66">
        <v>7460</v>
      </c>
      <c r="F43" s="67"/>
      <c r="G43" s="65">
        <f t="shared" si="0"/>
        <v>72</v>
      </c>
      <c r="H43" s="66">
        <f t="shared" si="1"/>
        <v>1003</v>
      </c>
      <c r="I43" s="20">
        <f t="shared" si="2"/>
        <v>0.08</v>
      </c>
      <c r="J43" s="21">
        <f t="shared" si="3"/>
        <v>0.13445040214477211</v>
      </c>
    </row>
    <row r="44" spans="1:10" x14ac:dyDescent="0.25">
      <c r="A44" s="7"/>
      <c r="B44" s="65"/>
      <c r="C44" s="66"/>
      <c r="D44" s="65"/>
      <c r="E44" s="66"/>
      <c r="F44" s="67"/>
      <c r="G44" s="65"/>
      <c r="H44" s="66"/>
      <c r="I44" s="20"/>
      <c r="J44" s="21"/>
    </row>
    <row r="45" spans="1:10" s="43" customFormat="1" x14ac:dyDescent="0.25">
      <c r="A45" s="27" t="s">
        <v>28</v>
      </c>
      <c r="B45" s="71">
        <f>SUM(B15:B44)</f>
        <v>28945</v>
      </c>
      <c r="C45" s="72">
        <f>SUM(C15:C44)</f>
        <v>23965</v>
      </c>
      <c r="D45" s="71">
        <f>SUM(D15:D44)</f>
        <v>255800</v>
      </c>
      <c r="E45" s="72">
        <f>SUM(E15:E44)</f>
        <v>251582</v>
      </c>
      <c r="F45" s="73"/>
      <c r="G45" s="71">
        <f>B45-C45</f>
        <v>4980</v>
      </c>
      <c r="H45" s="72">
        <f>D45-E45</f>
        <v>4218</v>
      </c>
      <c r="I45" s="37">
        <f>IF(C45=0, "-", G45/C45)</f>
        <v>0.20780304610890882</v>
      </c>
      <c r="J45" s="38">
        <f>IF(E45=0, "-", H45/E45)</f>
        <v>1.6765905350939258E-2</v>
      </c>
    </row>
    <row r="46" spans="1:10" s="43" customFormat="1" x14ac:dyDescent="0.25">
      <c r="A46" s="27" t="s">
        <v>0</v>
      </c>
      <c r="B46" s="71">
        <f>B11+B45</f>
        <v>28945</v>
      </c>
      <c r="C46" s="77">
        <f>C11+C45</f>
        <v>23965</v>
      </c>
      <c r="D46" s="71">
        <f>D11+D45</f>
        <v>255800</v>
      </c>
      <c r="E46" s="77">
        <f>E11+E45</f>
        <v>251582</v>
      </c>
      <c r="F46" s="73"/>
      <c r="G46" s="71">
        <f>B46-C46</f>
        <v>4980</v>
      </c>
      <c r="H46" s="72">
        <f>D46-E46</f>
        <v>4218</v>
      </c>
      <c r="I46" s="37">
        <f>IF(C46=0, "-", G46/C46)</f>
        <v>0.20780304610890882</v>
      </c>
      <c r="J46" s="38">
        <f>IF(E46=0, "-", H46/E46)</f>
        <v>1.6765905350939258E-2</v>
      </c>
    </row>
  </sheetData>
  <mergeCells count="5">
    <mergeCell ref="B1:J1"/>
    <mergeCell ref="B4:C4"/>
    <mergeCell ref="D4:E4"/>
    <mergeCell ref="G4:J4"/>
    <mergeCell ref="B2:J2"/>
  </mergeCells>
  <phoneticPr fontId="3" type="noConversion"/>
  <printOptions horizontalCentered="1"/>
  <pageMargins left="0.39370078740157483" right="0.39370078740157483" top="0.39370078740157483" bottom="0.59055118110236227" header="0.39370078740157483" footer="0.19685039370078741"/>
  <pageSetup paperSize="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K258"/>
  <sheetViews>
    <sheetView tabSelected="1" zoomScaleNormal="100" workbookViewId="0">
      <selection activeCell="M1" sqref="M1"/>
    </sheetView>
  </sheetViews>
  <sheetFormatPr defaultRowHeight="13.2" x14ac:dyDescent="0.25"/>
  <cols>
    <col min="1" max="1" width="29.88671875" bestFit="1" customWidth="1"/>
    <col min="2" max="2" width="7.33203125" bestFit="1" customWidth="1"/>
    <col min="3" max="3" width="7.33203125" customWidth="1"/>
    <col min="4" max="4" width="7.33203125" bestFit="1" customWidth="1"/>
    <col min="5" max="5" width="7.33203125" customWidth="1"/>
    <col min="6" max="6" width="7.33203125" bestFit="1" customWidth="1"/>
    <col min="7" max="7" width="7.33203125" customWidth="1"/>
    <col min="8" max="8" width="7.33203125" bestFit="1" customWidth="1"/>
    <col min="9" max="9" width="7.33203125" customWidth="1"/>
    <col min="10" max="11" width="7.6640625" customWidth="1"/>
  </cols>
  <sheetData>
    <row r="1" spans="1:11" s="52" customFormat="1" ht="20.399999999999999" x14ac:dyDescent="0.35">
      <c r="A1" s="4" t="s">
        <v>10</v>
      </c>
      <c r="B1" s="198" t="s">
        <v>17</v>
      </c>
      <c r="C1" s="198"/>
      <c r="D1" s="198"/>
      <c r="E1" s="199"/>
      <c r="F1" s="199"/>
      <c r="G1" s="199"/>
      <c r="H1" s="199"/>
      <c r="I1" s="199"/>
      <c r="J1" s="199"/>
      <c r="K1" s="199"/>
    </row>
    <row r="2" spans="1:11" s="52" customFormat="1" ht="20.399999999999999" x14ac:dyDescent="0.35">
      <c r="A2" s="4" t="s">
        <v>110</v>
      </c>
      <c r="B2" s="202" t="s">
        <v>101</v>
      </c>
      <c r="C2" s="198"/>
      <c r="D2" s="198"/>
      <c r="E2" s="203"/>
      <c r="F2" s="203"/>
      <c r="G2" s="203"/>
      <c r="H2" s="203"/>
      <c r="I2" s="203"/>
      <c r="J2" s="203"/>
      <c r="K2" s="203"/>
    </row>
    <row r="4" spans="1:11" ht="15.6" x14ac:dyDescent="0.3">
      <c r="A4" s="164" t="s">
        <v>112</v>
      </c>
      <c r="B4" s="196" t="s">
        <v>1</v>
      </c>
      <c r="C4" s="200"/>
      <c r="D4" s="200"/>
      <c r="E4" s="197"/>
      <c r="F4" s="196" t="s">
        <v>14</v>
      </c>
      <c r="G4" s="200"/>
      <c r="H4" s="200"/>
      <c r="I4" s="197"/>
      <c r="J4" s="196" t="s">
        <v>15</v>
      </c>
      <c r="K4" s="197"/>
    </row>
    <row r="5" spans="1:11" x14ac:dyDescent="0.25">
      <c r="A5" s="22"/>
      <c r="B5" s="196">
        <f>VALUE(RIGHT($B$2, 4))</f>
        <v>2022</v>
      </c>
      <c r="C5" s="197"/>
      <c r="D5" s="196">
        <f>B5-1</f>
        <v>2021</v>
      </c>
      <c r="E5" s="204"/>
      <c r="F5" s="196">
        <f>B5</f>
        <v>2022</v>
      </c>
      <c r="G5" s="204"/>
      <c r="H5" s="196">
        <f>D5</f>
        <v>2021</v>
      </c>
      <c r="I5" s="204"/>
      <c r="J5" s="140" t="s">
        <v>4</v>
      </c>
      <c r="K5" s="141" t="s">
        <v>2</v>
      </c>
    </row>
    <row r="6" spans="1:11" x14ac:dyDescent="0.25">
      <c r="A6" s="163" t="s">
        <v>112</v>
      </c>
      <c r="B6" s="61" t="s">
        <v>12</v>
      </c>
      <c r="C6" s="62" t="s">
        <v>13</v>
      </c>
      <c r="D6" s="61" t="s">
        <v>12</v>
      </c>
      <c r="E6" s="63" t="s">
        <v>13</v>
      </c>
      <c r="F6" s="62" t="s">
        <v>12</v>
      </c>
      <c r="G6" s="62" t="s">
        <v>13</v>
      </c>
      <c r="H6" s="61" t="s">
        <v>12</v>
      </c>
      <c r="I6" s="63" t="s">
        <v>13</v>
      </c>
      <c r="J6" s="61"/>
      <c r="K6" s="63"/>
    </row>
    <row r="7" spans="1:11" x14ac:dyDescent="0.25">
      <c r="A7" s="7" t="s">
        <v>200</v>
      </c>
      <c r="B7" s="65">
        <v>3</v>
      </c>
      <c r="C7" s="34">
        <f>IF(B11=0, "-", B7/B11)</f>
        <v>1.4492753623188406E-2</v>
      </c>
      <c r="D7" s="65">
        <v>13</v>
      </c>
      <c r="E7" s="9">
        <f>IF(D11=0, "-", D7/D11)</f>
        <v>7.4712643678160925E-2</v>
      </c>
      <c r="F7" s="81">
        <v>107</v>
      </c>
      <c r="G7" s="34">
        <f>IF(F11=0, "-", F7/F11)</f>
        <v>6.8854568854568851E-2</v>
      </c>
      <c r="H7" s="65">
        <v>144</v>
      </c>
      <c r="I7" s="9">
        <f>IF(H11=0, "-", H7/H11)</f>
        <v>7.9690094078583282E-2</v>
      </c>
      <c r="J7" s="8">
        <f>IF(D7=0, "-", IF((B7-D7)/D7&lt;10, (B7-D7)/D7, "&gt;999%"))</f>
        <v>-0.76923076923076927</v>
      </c>
      <c r="K7" s="9">
        <f>IF(H7=0, "-", IF((F7-H7)/H7&lt;10, (F7-H7)/H7, "&gt;999%"))</f>
        <v>-0.25694444444444442</v>
      </c>
    </row>
    <row r="8" spans="1:11" x14ac:dyDescent="0.25">
      <c r="A8" s="7" t="s">
        <v>201</v>
      </c>
      <c r="B8" s="65">
        <v>180</v>
      </c>
      <c r="C8" s="34">
        <f>IF(B11=0, "-", B8/B11)</f>
        <v>0.86956521739130432</v>
      </c>
      <c r="D8" s="65">
        <v>133</v>
      </c>
      <c r="E8" s="9">
        <f>IF(D11=0, "-", D8/D11)</f>
        <v>0.76436781609195403</v>
      </c>
      <c r="F8" s="81">
        <v>1135</v>
      </c>
      <c r="G8" s="34">
        <f>IF(F11=0, "-", F8/F11)</f>
        <v>0.73037323037323032</v>
      </c>
      <c r="H8" s="65">
        <v>1439</v>
      </c>
      <c r="I8" s="9">
        <f>IF(H11=0, "-", H8/H11)</f>
        <v>0.79634753735473163</v>
      </c>
      <c r="J8" s="8">
        <f>IF(D8=0, "-", IF((B8-D8)/D8&lt;10, (B8-D8)/D8, "&gt;999%"))</f>
        <v>0.35338345864661652</v>
      </c>
      <c r="K8" s="9">
        <f>IF(H8=0, "-", IF((F8-H8)/H8&lt;10, (F8-H8)/H8, "&gt;999%"))</f>
        <v>-0.21125781792911744</v>
      </c>
    </row>
    <row r="9" spans="1:11" x14ac:dyDescent="0.25">
      <c r="A9" s="7" t="s">
        <v>202</v>
      </c>
      <c r="B9" s="65">
        <v>24</v>
      </c>
      <c r="C9" s="34">
        <f>IF(B11=0, "-", B9/B11)</f>
        <v>0.11594202898550725</v>
      </c>
      <c r="D9" s="65">
        <v>28</v>
      </c>
      <c r="E9" s="9">
        <f>IF(D11=0, "-", D9/D11)</f>
        <v>0.16091954022988506</v>
      </c>
      <c r="F9" s="81">
        <v>312</v>
      </c>
      <c r="G9" s="34">
        <f>IF(F11=0, "-", F9/F11)</f>
        <v>0.20077220077220076</v>
      </c>
      <c r="H9" s="65">
        <v>224</v>
      </c>
      <c r="I9" s="9">
        <f>IF(H11=0, "-", H9/H11)</f>
        <v>0.12396236856668512</v>
      </c>
      <c r="J9" s="8">
        <f>IF(D9=0, "-", IF((B9-D9)/D9&lt;10, (B9-D9)/D9, "&gt;999%"))</f>
        <v>-0.14285714285714285</v>
      </c>
      <c r="K9" s="9">
        <f>IF(H9=0, "-", IF((F9-H9)/H9&lt;10, (F9-H9)/H9, "&gt;999%"))</f>
        <v>0.39285714285714285</v>
      </c>
    </row>
    <row r="10" spans="1:11" x14ac:dyDescent="0.25">
      <c r="A10" s="2"/>
      <c r="B10" s="68"/>
      <c r="C10" s="33"/>
      <c r="D10" s="68"/>
      <c r="E10" s="6"/>
      <c r="F10" s="82"/>
      <c r="G10" s="33"/>
      <c r="H10" s="68"/>
      <c r="I10" s="6"/>
      <c r="J10" s="5"/>
      <c r="K10" s="6"/>
    </row>
    <row r="11" spans="1:11" s="43" customFormat="1" x14ac:dyDescent="0.25">
      <c r="A11" s="162" t="s">
        <v>610</v>
      </c>
      <c r="B11" s="71">
        <f>SUM(B7:B10)</f>
        <v>207</v>
      </c>
      <c r="C11" s="40">
        <f>B11/28945</f>
        <v>7.1514942131628949E-3</v>
      </c>
      <c r="D11" s="71">
        <f>SUM(D7:D10)</f>
        <v>174</v>
      </c>
      <c r="E11" s="41">
        <f>D11/23965</f>
        <v>7.2605883580221155E-3</v>
      </c>
      <c r="F11" s="77">
        <f>SUM(F7:F10)</f>
        <v>1554</v>
      </c>
      <c r="G11" s="42">
        <f>F11/255800</f>
        <v>6.0750586395621579E-3</v>
      </c>
      <c r="H11" s="71">
        <f>SUM(H7:H10)</f>
        <v>1807</v>
      </c>
      <c r="I11" s="41">
        <f>H11/251582</f>
        <v>7.1825488309974483E-3</v>
      </c>
      <c r="J11" s="37">
        <f>IF(D11=0, "-", IF((B11-D11)/D11&lt;10, (B11-D11)/D11, "&gt;999%"))</f>
        <v>0.18965517241379309</v>
      </c>
      <c r="K11" s="38">
        <f>IF(H11=0, "-", IF((F11-H11)/H11&lt;10, (F11-H11)/H11, "&gt;999%"))</f>
        <v>-0.14001106806862201</v>
      </c>
    </row>
    <row r="12" spans="1:11" x14ac:dyDescent="0.25">
      <c r="B12" s="83"/>
      <c r="D12" s="83"/>
      <c r="F12" s="83"/>
      <c r="H12" s="83"/>
    </row>
    <row r="13" spans="1:11" s="43" customFormat="1" x14ac:dyDescent="0.25">
      <c r="A13" s="162" t="s">
        <v>610</v>
      </c>
      <c r="B13" s="71">
        <v>207</v>
      </c>
      <c r="C13" s="40">
        <f>B13/28945</f>
        <v>7.1514942131628949E-3</v>
      </c>
      <c r="D13" s="71">
        <v>174</v>
      </c>
      <c r="E13" s="41">
        <f>D13/23965</f>
        <v>7.2605883580221155E-3</v>
      </c>
      <c r="F13" s="77">
        <v>1554</v>
      </c>
      <c r="G13" s="42">
        <f>F13/255800</f>
        <v>6.0750586395621579E-3</v>
      </c>
      <c r="H13" s="71">
        <v>1807</v>
      </c>
      <c r="I13" s="41">
        <f>H13/251582</f>
        <v>7.1825488309974483E-3</v>
      </c>
      <c r="J13" s="37">
        <f>IF(D13=0, "-", IF((B13-D13)/D13&lt;10, (B13-D13)/D13, "&gt;999%"))</f>
        <v>0.18965517241379309</v>
      </c>
      <c r="K13" s="38">
        <f>IF(H13=0, "-", IF((F13-H13)/H13&lt;10, (F13-H13)/H13, "&gt;999%"))</f>
        <v>-0.14001106806862201</v>
      </c>
    </row>
    <row r="14" spans="1:11" x14ac:dyDescent="0.25">
      <c r="B14" s="83"/>
      <c r="D14" s="83"/>
      <c r="F14" s="83"/>
      <c r="H14" s="83"/>
    </row>
    <row r="15" spans="1:11" ht="15.6" x14ac:dyDescent="0.3">
      <c r="A15" s="164" t="s">
        <v>113</v>
      </c>
      <c r="B15" s="196" t="s">
        <v>1</v>
      </c>
      <c r="C15" s="200"/>
      <c r="D15" s="200"/>
      <c r="E15" s="197"/>
      <c r="F15" s="196" t="s">
        <v>14</v>
      </c>
      <c r="G15" s="200"/>
      <c r="H15" s="200"/>
      <c r="I15" s="197"/>
      <c r="J15" s="196" t="s">
        <v>15</v>
      </c>
      <c r="K15" s="197"/>
    </row>
    <row r="16" spans="1:11" x14ac:dyDescent="0.25">
      <c r="A16" s="22"/>
      <c r="B16" s="196">
        <f>VALUE(RIGHT($B$2, 4))</f>
        <v>2022</v>
      </c>
      <c r="C16" s="197"/>
      <c r="D16" s="196">
        <f>B16-1</f>
        <v>2021</v>
      </c>
      <c r="E16" s="204"/>
      <c r="F16" s="196">
        <f>B16</f>
        <v>2022</v>
      </c>
      <c r="G16" s="204"/>
      <c r="H16" s="196">
        <f>D16</f>
        <v>2021</v>
      </c>
      <c r="I16" s="204"/>
      <c r="J16" s="140" t="s">
        <v>4</v>
      </c>
      <c r="K16" s="141" t="s">
        <v>2</v>
      </c>
    </row>
    <row r="17" spans="1:11" x14ac:dyDescent="0.25">
      <c r="A17" s="163" t="s">
        <v>137</v>
      </c>
      <c r="B17" s="61" t="s">
        <v>12</v>
      </c>
      <c r="C17" s="62" t="s">
        <v>13</v>
      </c>
      <c r="D17" s="61" t="s">
        <v>12</v>
      </c>
      <c r="E17" s="63" t="s">
        <v>13</v>
      </c>
      <c r="F17" s="62" t="s">
        <v>12</v>
      </c>
      <c r="G17" s="62" t="s">
        <v>13</v>
      </c>
      <c r="H17" s="61" t="s">
        <v>12</v>
      </c>
      <c r="I17" s="63" t="s">
        <v>13</v>
      </c>
      <c r="J17" s="61"/>
      <c r="K17" s="63"/>
    </row>
    <row r="18" spans="1:11" x14ac:dyDescent="0.25">
      <c r="A18" s="7" t="s">
        <v>203</v>
      </c>
      <c r="B18" s="65">
        <v>1</v>
      </c>
      <c r="C18" s="34">
        <f>IF(B31=0, "-", B18/B31)</f>
        <v>1.1933174224343676E-3</v>
      </c>
      <c r="D18" s="65">
        <v>4</v>
      </c>
      <c r="E18" s="9">
        <f>IF(D31=0, "-", D18/D31)</f>
        <v>4.8661800486618006E-3</v>
      </c>
      <c r="F18" s="81">
        <v>33</v>
      </c>
      <c r="G18" s="34">
        <f>IF(F31=0, "-", F18/F31)</f>
        <v>3.2647407993668383E-3</v>
      </c>
      <c r="H18" s="65">
        <v>106</v>
      </c>
      <c r="I18" s="9">
        <f>IF(H31=0, "-", H18/H31)</f>
        <v>1.0077003517444625E-2</v>
      </c>
      <c r="J18" s="8">
        <f t="shared" ref="J18:J29" si="0">IF(D18=0, "-", IF((B18-D18)/D18&lt;10, (B18-D18)/D18, "&gt;999%"))</f>
        <v>-0.75</v>
      </c>
      <c r="K18" s="9">
        <f t="shared" ref="K18:K29" si="1">IF(H18=0, "-", IF((F18-H18)/H18&lt;10, (F18-H18)/H18, "&gt;999%"))</f>
        <v>-0.68867924528301883</v>
      </c>
    </row>
    <row r="19" spans="1:11" x14ac:dyDescent="0.25">
      <c r="A19" s="7" t="s">
        <v>204</v>
      </c>
      <c r="B19" s="65">
        <v>0</v>
      </c>
      <c r="C19" s="34">
        <f>IF(B31=0, "-", B19/B31)</f>
        <v>0</v>
      </c>
      <c r="D19" s="65">
        <v>0</v>
      </c>
      <c r="E19" s="9">
        <f>IF(D31=0, "-", D19/D31)</f>
        <v>0</v>
      </c>
      <c r="F19" s="81">
        <v>0</v>
      </c>
      <c r="G19" s="34">
        <f>IF(F31=0, "-", F19/F31)</f>
        <v>0</v>
      </c>
      <c r="H19" s="65">
        <v>1</v>
      </c>
      <c r="I19" s="9">
        <f>IF(H31=0, "-", H19/H31)</f>
        <v>9.5066070919288902E-5</v>
      </c>
      <c r="J19" s="8" t="str">
        <f t="shared" si="0"/>
        <v>-</v>
      </c>
      <c r="K19" s="9">
        <f t="shared" si="1"/>
        <v>-1</v>
      </c>
    </row>
    <row r="20" spans="1:11" x14ac:dyDescent="0.25">
      <c r="A20" s="7" t="s">
        <v>205</v>
      </c>
      <c r="B20" s="65">
        <v>0</v>
      </c>
      <c r="C20" s="34">
        <f>IF(B31=0, "-", B20/B31)</f>
        <v>0</v>
      </c>
      <c r="D20" s="65">
        <v>0</v>
      </c>
      <c r="E20" s="9">
        <f>IF(D31=0, "-", D20/D31)</f>
        <v>0</v>
      </c>
      <c r="F20" s="81">
        <v>0</v>
      </c>
      <c r="G20" s="34">
        <f>IF(F31=0, "-", F20/F31)</f>
        <v>0</v>
      </c>
      <c r="H20" s="65">
        <v>120</v>
      </c>
      <c r="I20" s="9">
        <f>IF(H31=0, "-", H20/H31)</f>
        <v>1.1407928510314668E-2</v>
      </c>
      <c r="J20" s="8" t="str">
        <f t="shared" si="0"/>
        <v>-</v>
      </c>
      <c r="K20" s="9">
        <f t="shared" si="1"/>
        <v>-1</v>
      </c>
    </row>
    <row r="21" spans="1:11" x14ac:dyDescent="0.25">
      <c r="A21" s="7" t="s">
        <v>206</v>
      </c>
      <c r="B21" s="65">
        <v>22</v>
      </c>
      <c r="C21" s="34">
        <f>IF(B31=0, "-", B21/B31)</f>
        <v>2.6252983293556086E-2</v>
      </c>
      <c r="D21" s="65">
        <v>0</v>
      </c>
      <c r="E21" s="9">
        <f>IF(D31=0, "-", D21/D31)</f>
        <v>0</v>
      </c>
      <c r="F21" s="81">
        <v>192</v>
      </c>
      <c r="G21" s="34">
        <f>IF(F31=0, "-", F21/F31)</f>
        <v>1.8994855559952513E-2</v>
      </c>
      <c r="H21" s="65">
        <v>0</v>
      </c>
      <c r="I21" s="9">
        <f>IF(H31=0, "-", H21/H31)</f>
        <v>0</v>
      </c>
      <c r="J21" s="8" t="str">
        <f t="shared" si="0"/>
        <v>-</v>
      </c>
      <c r="K21" s="9" t="str">
        <f t="shared" si="1"/>
        <v>-</v>
      </c>
    </row>
    <row r="22" spans="1:11" x14ac:dyDescent="0.25">
      <c r="A22" s="7" t="s">
        <v>207</v>
      </c>
      <c r="B22" s="65">
        <v>142</v>
      </c>
      <c r="C22" s="34">
        <f>IF(B31=0, "-", B22/B31)</f>
        <v>0.16945107398568018</v>
      </c>
      <c r="D22" s="65">
        <v>116</v>
      </c>
      <c r="E22" s="9">
        <f>IF(D31=0, "-", D22/D31)</f>
        <v>0.14111922141119221</v>
      </c>
      <c r="F22" s="81">
        <v>1206</v>
      </c>
      <c r="G22" s="34">
        <f>IF(F31=0, "-", F22/F31)</f>
        <v>0.11931143648595172</v>
      </c>
      <c r="H22" s="65">
        <v>1346</v>
      </c>
      <c r="I22" s="9">
        <f>IF(H31=0, "-", H22/H31)</f>
        <v>0.12795893145736287</v>
      </c>
      <c r="J22" s="8">
        <f t="shared" si="0"/>
        <v>0.22413793103448276</v>
      </c>
      <c r="K22" s="9">
        <f t="shared" si="1"/>
        <v>-0.10401188707280833</v>
      </c>
    </row>
    <row r="23" spans="1:11" x14ac:dyDescent="0.25">
      <c r="A23" s="7" t="s">
        <v>208</v>
      </c>
      <c r="B23" s="65">
        <v>141</v>
      </c>
      <c r="C23" s="34">
        <f>IF(B31=0, "-", B23/B31)</f>
        <v>0.16825775656324582</v>
      </c>
      <c r="D23" s="65">
        <v>62</v>
      </c>
      <c r="E23" s="9">
        <f>IF(D31=0, "-", D23/D31)</f>
        <v>7.5425790754257913E-2</v>
      </c>
      <c r="F23" s="81">
        <v>1246</v>
      </c>
      <c r="G23" s="34">
        <f>IF(F31=0, "-", F23/F31)</f>
        <v>0.12326869806094183</v>
      </c>
      <c r="H23" s="65">
        <v>1168</v>
      </c>
      <c r="I23" s="9">
        <f>IF(H31=0, "-", H23/H31)</f>
        <v>0.11103717083372944</v>
      </c>
      <c r="J23" s="8">
        <f t="shared" si="0"/>
        <v>1.2741935483870968</v>
      </c>
      <c r="K23" s="9">
        <f t="shared" si="1"/>
        <v>6.6780821917808222E-2</v>
      </c>
    </row>
    <row r="24" spans="1:11" x14ac:dyDescent="0.25">
      <c r="A24" s="7" t="s">
        <v>209</v>
      </c>
      <c r="B24" s="65">
        <v>293</v>
      </c>
      <c r="C24" s="34">
        <f>IF(B31=0, "-", B24/B31)</f>
        <v>0.34964200477326968</v>
      </c>
      <c r="D24" s="65">
        <v>252</v>
      </c>
      <c r="E24" s="9">
        <f>IF(D31=0, "-", D24/D31)</f>
        <v>0.30656934306569344</v>
      </c>
      <c r="F24" s="81">
        <v>3410</v>
      </c>
      <c r="G24" s="34">
        <f>IF(F31=0, "-", F24/F31)</f>
        <v>0.33735654926790659</v>
      </c>
      <c r="H24" s="65">
        <v>3141</v>
      </c>
      <c r="I24" s="9">
        <f>IF(H31=0, "-", H24/H31)</f>
        <v>0.29860252875748644</v>
      </c>
      <c r="J24" s="8">
        <f t="shared" si="0"/>
        <v>0.1626984126984127</v>
      </c>
      <c r="K24" s="9">
        <f t="shared" si="1"/>
        <v>8.5641515440942381E-2</v>
      </c>
    </row>
    <row r="25" spans="1:11" x14ac:dyDescent="0.25">
      <c r="A25" s="7" t="s">
        <v>210</v>
      </c>
      <c r="B25" s="65">
        <v>9</v>
      </c>
      <c r="C25" s="34">
        <f>IF(B31=0, "-", B25/B31)</f>
        <v>1.0739856801909307E-2</v>
      </c>
      <c r="D25" s="65">
        <v>17</v>
      </c>
      <c r="E25" s="9">
        <f>IF(D31=0, "-", D25/D31)</f>
        <v>2.0681265206812651E-2</v>
      </c>
      <c r="F25" s="81">
        <v>74</v>
      </c>
      <c r="G25" s="34">
        <f>IF(F31=0, "-", F25/F31)</f>
        <v>7.3209339137316979E-3</v>
      </c>
      <c r="H25" s="65">
        <v>204</v>
      </c>
      <c r="I25" s="9">
        <f>IF(H31=0, "-", H25/H31)</f>
        <v>1.9393478467534937E-2</v>
      </c>
      <c r="J25" s="8">
        <f t="shared" si="0"/>
        <v>-0.47058823529411764</v>
      </c>
      <c r="K25" s="9">
        <f t="shared" si="1"/>
        <v>-0.63725490196078427</v>
      </c>
    </row>
    <row r="26" spans="1:11" x14ac:dyDescent="0.25">
      <c r="A26" s="7" t="s">
        <v>211</v>
      </c>
      <c r="B26" s="65">
        <v>67</v>
      </c>
      <c r="C26" s="34">
        <f>IF(B31=0, "-", B26/B31)</f>
        <v>7.995226730310262E-2</v>
      </c>
      <c r="D26" s="65">
        <v>151</v>
      </c>
      <c r="E26" s="9">
        <f>IF(D31=0, "-", D26/D31)</f>
        <v>0.18369829683698297</v>
      </c>
      <c r="F26" s="81">
        <v>1789</v>
      </c>
      <c r="G26" s="34">
        <f>IF(F31=0, "-", F26/F31)</f>
        <v>0.17698852394143252</v>
      </c>
      <c r="H26" s="65">
        <v>847</v>
      </c>
      <c r="I26" s="9">
        <f>IF(H31=0, "-", H26/H31)</f>
        <v>8.0520962068637708E-2</v>
      </c>
      <c r="J26" s="8">
        <f t="shared" si="0"/>
        <v>-0.55629139072847678</v>
      </c>
      <c r="K26" s="9">
        <f t="shared" si="1"/>
        <v>1.1121605667060213</v>
      </c>
    </row>
    <row r="27" spans="1:11" x14ac:dyDescent="0.25">
      <c r="A27" s="7" t="s">
        <v>212</v>
      </c>
      <c r="B27" s="65">
        <v>103</v>
      </c>
      <c r="C27" s="34">
        <f>IF(B31=0, "-", B27/B31)</f>
        <v>0.12291169451073986</v>
      </c>
      <c r="D27" s="65">
        <v>43</v>
      </c>
      <c r="E27" s="9">
        <f>IF(D31=0, "-", D27/D31)</f>
        <v>5.2311435523114354E-2</v>
      </c>
      <c r="F27" s="81">
        <v>864</v>
      </c>
      <c r="G27" s="34">
        <f>IF(F31=0, "-", F27/F31)</f>
        <v>8.5476850019786305E-2</v>
      </c>
      <c r="H27" s="65">
        <v>862</v>
      </c>
      <c r="I27" s="9">
        <f>IF(H31=0, "-", H27/H31)</f>
        <v>8.1946953132427031E-2</v>
      </c>
      <c r="J27" s="8">
        <f t="shared" si="0"/>
        <v>1.3953488372093024</v>
      </c>
      <c r="K27" s="9">
        <f t="shared" si="1"/>
        <v>2.3201856148491878E-3</v>
      </c>
    </row>
    <row r="28" spans="1:11" x14ac:dyDescent="0.25">
      <c r="A28" s="7" t="s">
        <v>213</v>
      </c>
      <c r="B28" s="65">
        <v>38</v>
      </c>
      <c r="C28" s="34">
        <f>IF(B31=0, "-", B28/B31)</f>
        <v>4.5346062052505964E-2</v>
      </c>
      <c r="D28" s="65">
        <v>88</v>
      </c>
      <c r="E28" s="9">
        <f>IF(D31=0, "-", D28/D31)</f>
        <v>0.1070559610705596</v>
      </c>
      <c r="F28" s="81">
        <v>786</v>
      </c>
      <c r="G28" s="34">
        <f>IF(F31=0, "-", F28/F31)</f>
        <v>7.7760189948555603E-2</v>
      </c>
      <c r="H28" s="65">
        <v>1372</v>
      </c>
      <c r="I28" s="9">
        <f>IF(H31=0, "-", H28/H31)</f>
        <v>0.13043064930126438</v>
      </c>
      <c r="J28" s="8">
        <f t="shared" si="0"/>
        <v>-0.56818181818181823</v>
      </c>
      <c r="K28" s="9">
        <f t="shared" si="1"/>
        <v>-0.42711370262390669</v>
      </c>
    </row>
    <row r="29" spans="1:11" x14ac:dyDescent="0.25">
      <c r="A29" s="7" t="s">
        <v>214</v>
      </c>
      <c r="B29" s="65">
        <v>22</v>
      </c>
      <c r="C29" s="34">
        <f>IF(B31=0, "-", B29/B31)</f>
        <v>2.6252983293556086E-2</v>
      </c>
      <c r="D29" s="65">
        <v>89</v>
      </c>
      <c r="E29" s="9">
        <f>IF(D31=0, "-", D29/D31)</f>
        <v>0.10827250608272507</v>
      </c>
      <c r="F29" s="81">
        <v>508</v>
      </c>
      <c r="G29" s="34">
        <f>IF(F31=0, "-", F29/F31)</f>
        <v>5.0257222002374355E-2</v>
      </c>
      <c r="H29" s="65">
        <v>1352</v>
      </c>
      <c r="I29" s="9">
        <f>IF(H31=0, "-", H29/H31)</f>
        <v>0.1285293278828786</v>
      </c>
      <c r="J29" s="8">
        <f t="shared" si="0"/>
        <v>-0.7528089887640449</v>
      </c>
      <c r="K29" s="9">
        <f t="shared" si="1"/>
        <v>-0.62426035502958577</v>
      </c>
    </row>
    <row r="30" spans="1:11" x14ac:dyDescent="0.25">
      <c r="A30" s="2"/>
      <c r="B30" s="68"/>
      <c r="C30" s="33"/>
      <c r="D30" s="68"/>
      <c r="E30" s="6"/>
      <c r="F30" s="82"/>
      <c r="G30" s="33"/>
      <c r="H30" s="68"/>
      <c r="I30" s="6"/>
      <c r="J30" s="5"/>
      <c r="K30" s="6"/>
    </row>
    <row r="31" spans="1:11" s="43" customFormat="1" x14ac:dyDescent="0.25">
      <c r="A31" s="162" t="s">
        <v>609</v>
      </c>
      <c r="B31" s="71">
        <f>SUM(B18:B30)</f>
        <v>838</v>
      </c>
      <c r="C31" s="40">
        <f>B31/28945</f>
        <v>2.8951459664881673E-2</v>
      </c>
      <c r="D31" s="71">
        <f>SUM(D18:D30)</f>
        <v>822</v>
      </c>
      <c r="E31" s="41">
        <f>D31/23965</f>
        <v>3.4300020863759648E-2</v>
      </c>
      <c r="F31" s="77">
        <f>SUM(F18:F30)</f>
        <v>10108</v>
      </c>
      <c r="G31" s="42">
        <f>F31/255800</f>
        <v>3.9515246286161064E-2</v>
      </c>
      <c r="H31" s="71">
        <f>SUM(H18:H30)</f>
        <v>10519</v>
      </c>
      <c r="I31" s="41">
        <f>H31/251582</f>
        <v>4.1811417351002855E-2</v>
      </c>
      <c r="J31" s="37">
        <f>IF(D31=0, "-", IF((B31-D31)/D31&lt;10, (B31-D31)/D31, "&gt;999%"))</f>
        <v>1.9464720194647202E-2</v>
      </c>
      <c r="K31" s="38">
        <f>IF(H31=0, "-", IF((F31-H31)/H31&lt;10, (F31-H31)/H31, "&gt;999%"))</f>
        <v>-3.907215514782774E-2</v>
      </c>
    </row>
    <row r="32" spans="1:11" x14ac:dyDescent="0.25">
      <c r="B32" s="83"/>
      <c r="D32" s="83"/>
      <c r="F32" s="83"/>
      <c r="H32" s="83"/>
    </row>
    <row r="33" spans="1:11" x14ac:dyDescent="0.25">
      <c r="A33" s="163" t="s">
        <v>138</v>
      </c>
      <c r="B33" s="61" t="s">
        <v>12</v>
      </c>
      <c r="C33" s="62" t="s">
        <v>13</v>
      </c>
      <c r="D33" s="61" t="s">
        <v>12</v>
      </c>
      <c r="E33" s="63" t="s">
        <v>13</v>
      </c>
      <c r="F33" s="62" t="s">
        <v>12</v>
      </c>
      <c r="G33" s="62" t="s">
        <v>13</v>
      </c>
      <c r="H33" s="61" t="s">
        <v>12</v>
      </c>
      <c r="I33" s="63" t="s">
        <v>13</v>
      </c>
      <c r="J33" s="61"/>
      <c r="K33" s="63"/>
    </row>
    <row r="34" spans="1:11" x14ac:dyDescent="0.25">
      <c r="A34" s="7" t="s">
        <v>215</v>
      </c>
      <c r="B34" s="65">
        <v>39</v>
      </c>
      <c r="C34" s="34">
        <f>IF(B38=0, "-", B34/B38)</f>
        <v>0.3644859813084112</v>
      </c>
      <c r="D34" s="65">
        <v>15</v>
      </c>
      <c r="E34" s="9">
        <f>IF(D38=0, "-", D34/D38)</f>
        <v>0.18518518518518517</v>
      </c>
      <c r="F34" s="81">
        <v>146</v>
      </c>
      <c r="G34" s="34">
        <f>IF(F38=0, "-", F34/F38)</f>
        <v>0.22154779969650987</v>
      </c>
      <c r="H34" s="65">
        <v>323</v>
      </c>
      <c r="I34" s="9">
        <f>IF(H38=0, "-", H34/H38)</f>
        <v>0.37558139534883722</v>
      </c>
      <c r="J34" s="8">
        <f>IF(D34=0, "-", IF((B34-D34)/D34&lt;10, (B34-D34)/D34, "&gt;999%"))</f>
        <v>1.6</v>
      </c>
      <c r="K34" s="9">
        <f>IF(H34=0, "-", IF((F34-H34)/H34&lt;10, (F34-H34)/H34, "&gt;999%"))</f>
        <v>-0.54798761609907121</v>
      </c>
    </row>
    <row r="35" spans="1:11" x14ac:dyDescent="0.25">
      <c r="A35" s="7" t="s">
        <v>216</v>
      </c>
      <c r="B35" s="65">
        <v>1</v>
      </c>
      <c r="C35" s="34">
        <f>IF(B38=0, "-", B35/B38)</f>
        <v>9.3457943925233638E-3</v>
      </c>
      <c r="D35" s="65">
        <v>1</v>
      </c>
      <c r="E35" s="9">
        <f>IF(D38=0, "-", D35/D38)</f>
        <v>1.2345679012345678E-2</v>
      </c>
      <c r="F35" s="81">
        <v>16</v>
      </c>
      <c r="G35" s="34">
        <f>IF(F38=0, "-", F35/F38)</f>
        <v>2.4279210925644917E-2</v>
      </c>
      <c r="H35" s="65">
        <v>28</v>
      </c>
      <c r="I35" s="9">
        <f>IF(H38=0, "-", H35/H38)</f>
        <v>3.255813953488372E-2</v>
      </c>
      <c r="J35" s="8">
        <f>IF(D35=0, "-", IF((B35-D35)/D35&lt;10, (B35-D35)/D35, "&gt;999%"))</f>
        <v>0</v>
      </c>
      <c r="K35" s="9">
        <f>IF(H35=0, "-", IF((F35-H35)/H35&lt;10, (F35-H35)/H35, "&gt;999%"))</f>
        <v>-0.42857142857142855</v>
      </c>
    </row>
    <row r="36" spans="1:11" x14ac:dyDescent="0.25">
      <c r="A36" s="7" t="s">
        <v>217</v>
      </c>
      <c r="B36" s="65">
        <v>67</v>
      </c>
      <c r="C36" s="34">
        <f>IF(B38=0, "-", B36/B38)</f>
        <v>0.62616822429906538</v>
      </c>
      <c r="D36" s="65">
        <v>65</v>
      </c>
      <c r="E36" s="9">
        <f>IF(D38=0, "-", D36/D38)</f>
        <v>0.80246913580246915</v>
      </c>
      <c r="F36" s="81">
        <v>497</v>
      </c>
      <c r="G36" s="34">
        <f>IF(F38=0, "-", F36/F38)</f>
        <v>0.75417298937784527</v>
      </c>
      <c r="H36" s="65">
        <v>509</v>
      </c>
      <c r="I36" s="9">
        <f>IF(H38=0, "-", H36/H38)</f>
        <v>0.5918604651162791</v>
      </c>
      <c r="J36" s="8">
        <f>IF(D36=0, "-", IF((B36-D36)/D36&lt;10, (B36-D36)/D36, "&gt;999%"))</f>
        <v>3.0769230769230771E-2</v>
      </c>
      <c r="K36" s="9">
        <f>IF(H36=0, "-", IF((F36-H36)/H36&lt;10, (F36-H36)/H36, "&gt;999%"))</f>
        <v>-2.3575638506876228E-2</v>
      </c>
    </row>
    <row r="37" spans="1:11" x14ac:dyDescent="0.25">
      <c r="A37" s="2"/>
      <c r="B37" s="68"/>
      <c r="C37" s="33"/>
      <c r="D37" s="68"/>
      <c r="E37" s="6"/>
      <c r="F37" s="82"/>
      <c r="G37" s="33"/>
      <c r="H37" s="68"/>
      <c r="I37" s="6"/>
      <c r="J37" s="5"/>
      <c r="K37" s="6"/>
    </row>
    <row r="38" spans="1:11" s="43" customFormat="1" x14ac:dyDescent="0.25">
      <c r="A38" s="162" t="s">
        <v>608</v>
      </c>
      <c r="B38" s="71">
        <f>SUM(B34:B37)</f>
        <v>107</v>
      </c>
      <c r="C38" s="40">
        <f>B38/28945</f>
        <v>3.6966660908619798E-3</v>
      </c>
      <c r="D38" s="71">
        <f>SUM(D34:D37)</f>
        <v>81</v>
      </c>
      <c r="E38" s="41">
        <f>D38/23965</f>
        <v>3.3799290632171917E-3</v>
      </c>
      <c r="F38" s="77">
        <f>SUM(F34:F37)</f>
        <v>659</v>
      </c>
      <c r="G38" s="42">
        <f>F38/255800</f>
        <v>2.5762314308053168E-3</v>
      </c>
      <c r="H38" s="71">
        <f>SUM(H34:H37)</f>
        <v>860</v>
      </c>
      <c r="I38" s="41">
        <f>H38/251582</f>
        <v>3.4183685637287245E-3</v>
      </c>
      <c r="J38" s="37">
        <f>IF(D38=0, "-", IF((B38-D38)/D38&lt;10, (B38-D38)/D38, "&gt;999%"))</f>
        <v>0.32098765432098764</v>
      </c>
      <c r="K38" s="38">
        <f>IF(H38=0, "-", IF((F38-H38)/H38&lt;10, (F38-H38)/H38, "&gt;999%"))</f>
        <v>-0.23372093023255813</v>
      </c>
    </row>
    <row r="39" spans="1:11" x14ac:dyDescent="0.25">
      <c r="B39" s="83"/>
      <c r="D39" s="83"/>
      <c r="F39" s="83"/>
      <c r="H39" s="83"/>
    </row>
    <row r="40" spans="1:11" s="43" customFormat="1" x14ac:dyDescent="0.25">
      <c r="A40" s="162" t="s">
        <v>607</v>
      </c>
      <c r="B40" s="71">
        <v>945</v>
      </c>
      <c r="C40" s="40">
        <f>B40/28945</f>
        <v>3.2648125755743655E-2</v>
      </c>
      <c r="D40" s="71">
        <v>903</v>
      </c>
      <c r="E40" s="41">
        <f>D40/23965</f>
        <v>3.767994992697684E-2</v>
      </c>
      <c r="F40" s="77">
        <v>10767</v>
      </c>
      <c r="G40" s="42">
        <f>F40/255800</f>
        <v>4.2091477716966377E-2</v>
      </c>
      <c r="H40" s="71">
        <v>11379</v>
      </c>
      <c r="I40" s="41">
        <f>H40/251582</f>
        <v>4.5229785914731577E-2</v>
      </c>
      <c r="J40" s="37">
        <f>IF(D40=0, "-", IF((B40-D40)/D40&lt;10, (B40-D40)/D40, "&gt;999%"))</f>
        <v>4.6511627906976744E-2</v>
      </c>
      <c r="K40" s="38">
        <f>IF(H40=0, "-", IF((F40-H40)/H40&lt;10, (F40-H40)/H40, "&gt;999%"))</f>
        <v>-5.3783284998681784E-2</v>
      </c>
    </row>
    <row r="41" spans="1:11" x14ac:dyDescent="0.25">
      <c r="B41" s="83"/>
      <c r="D41" s="83"/>
      <c r="F41" s="83"/>
      <c r="H41" s="83"/>
    </row>
    <row r="42" spans="1:11" ht="15.6" x14ac:dyDescent="0.3">
      <c r="A42" s="164" t="s">
        <v>114</v>
      </c>
      <c r="B42" s="196" t="s">
        <v>1</v>
      </c>
      <c r="C42" s="200"/>
      <c r="D42" s="200"/>
      <c r="E42" s="197"/>
      <c r="F42" s="196" t="s">
        <v>14</v>
      </c>
      <c r="G42" s="200"/>
      <c r="H42" s="200"/>
      <c r="I42" s="197"/>
      <c r="J42" s="196" t="s">
        <v>15</v>
      </c>
      <c r="K42" s="197"/>
    </row>
    <row r="43" spans="1:11" x14ac:dyDescent="0.25">
      <c r="A43" s="22"/>
      <c r="B43" s="196">
        <f>VALUE(RIGHT($B$2, 4))</f>
        <v>2022</v>
      </c>
      <c r="C43" s="197"/>
      <c r="D43" s="196">
        <f>B43-1</f>
        <v>2021</v>
      </c>
      <c r="E43" s="204"/>
      <c r="F43" s="196">
        <f>B43</f>
        <v>2022</v>
      </c>
      <c r="G43" s="204"/>
      <c r="H43" s="196">
        <f>D43</f>
        <v>2021</v>
      </c>
      <c r="I43" s="204"/>
      <c r="J43" s="140" t="s">
        <v>4</v>
      </c>
      <c r="K43" s="141" t="s">
        <v>2</v>
      </c>
    </row>
    <row r="44" spans="1:11" x14ac:dyDescent="0.25">
      <c r="A44" s="163" t="s">
        <v>139</v>
      </c>
      <c r="B44" s="61" t="s">
        <v>12</v>
      </c>
      <c r="C44" s="62" t="s">
        <v>13</v>
      </c>
      <c r="D44" s="61" t="s">
        <v>12</v>
      </c>
      <c r="E44" s="63" t="s">
        <v>13</v>
      </c>
      <c r="F44" s="62" t="s">
        <v>12</v>
      </c>
      <c r="G44" s="62" t="s">
        <v>13</v>
      </c>
      <c r="H44" s="61" t="s">
        <v>12</v>
      </c>
      <c r="I44" s="63" t="s">
        <v>13</v>
      </c>
      <c r="J44" s="61"/>
      <c r="K44" s="63"/>
    </row>
    <row r="45" spans="1:11" x14ac:dyDescent="0.25">
      <c r="A45" s="7" t="s">
        <v>218</v>
      </c>
      <c r="B45" s="65">
        <v>0</v>
      </c>
      <c r="C45" s="34">
        <f>IF(B63=0, "-", B45/B63)</f>
        <v>0</v>
      </c>
      <c r="D45" s="65">
        <v>1</v>
      </c>
      <c r="E45" s="9">
        <f>IF(D63=0, "-", D45/D63)</f>
        <v>3.5435861091424523E-4</v>
      </c>
      <c r="F45" s="81">
        <v>0</v>
      </c>
      <c r="G45" s="34">
        <f>IF(F63=0, "-", F45/F63)</f>
        <v>0</v>
      </c>
      <c r="H45" s="65">
        <v>23</v>
      </c>
      <c r="I45" s="9">
        <f>IF(H63=0, "-", H45/H63)</f>
        <v>8.6900668757320439E-4</v>
      </c>
      <c r="J45" s="8">
        <f t="shared" ref="J45:J61" si="2">IF(D45=0, "-", IF((B45-D45)/D45&lt;10, (B45-D45)/D45, "&gt;999%"))</f>
        <v>-1</v>
      </c>
      <c r="K45" s="9">
        <f t="shared" ref="K45:K61" si="3">IF(H45=0, "-", IF((F45-H45)/H45&lt;10, (F45-H45)/H45, "&gt;999%"))</f>
        <v>-1</v>
      </c>
    </row>
    <row r="46" spans="1:11" x14ac:dyDescent="0.25">
      <c r="A46" s="7" t="s">
        <v>219</v>
      </c>
      <c r="B46" s="65">
        <v>2</v>
      </c>
      <c r="C46" s="34">
        <f>IF(B63=0, "-", B46/B63)</f>
        <v>1.0995052226498076E-3</v>
      </c>
      <c r="D46" s="65">
        <v>4</v>
      </c>
      <c r="E46" s="9">
        <f>IF(D63=0, "-", D46/D63)</f>
        <v>1.4174344436569809E-3</v>
      </c>
      <c r="F46" s="81">
        <v>37</v>
      </c>
      <c r="G46" s="34">
        <f>IF(F63=0, "-", F46/F63)</f>
        <v>1.7581373247802328E-3</v>
      </c>
      <c r="H46" s="65">
        <v>157</v>
      </c>
      <c r="I46" s="9">
        <f>IF(H63=0, "-", H46/H63)</f>
        <v>5.9319152151736127E-3</v>
      </c>
      <c r="J46" s="8">
        <f t="shared" si="2"/>
        <v>-0.5</v>
      </c>
      <c r="K46" s="9">
        <f t="shared" si="3"/>
        <v>-0.76433121019108285</v>
      </c>
    </row>
    <row r="47" spans="1:11" x14ac:dyDescent="0.25">
      <c r="A47" s="7" t="s">
        <v>220</v>
      </c>
      <c r="B47" s="65">
        <v>16</v>
      </c>
      <c r="C47" s="34">
        <f>IF(B63=0, "-", B47/B63)</f>
        <v>8.7960417811984611E-3</v>
      </c>
      <c r="D47" s="65">
        <v>31</v>
      </c>
      <c r="E47" s="9">
        <f>IF(D63=0, "-", D47/D63)</f>
        <v>1.0985116938341602E-2</v>
      </c>
      <c r="F47" s="81">
        <v>170</v>
      </c>
      <c r="G47" s="34">
        <f>IF(F63=0, "-", F47/F63)</f>
        <v>8.0779282489902588E-3</v>
      </c>
      <c r="H47" s="65">
        <v>724</v>
      </c>
      <c r="I47" s="9">
        <f>IF(H63=0, "-", H47/H63)</f>
        <v>2.7354819208826084E-2</v>
      </c>
      <c r="J47" s="8">
        <f t="shared" si="2"/>
        <v>-0.4838709677419355</v>
      </c>
      <c r="K47" s="9">
        <f t="shared" si="3"/>
        <v>-0.76519337016574585</v>
      </c>
    </row>
    <row r="48" spans="1:11" x14ac:dyDescent="0.25">
      <c r="A48" s="7" t="s">
        <v>221</v>
      </c>
      <c r="B48" s="65">
        <v>0</v>
      </c>
      <c r="C48" s="34">
        <f>IF(B63=0, "-", B48/B63)</f>
        <v>0</v>
      </c>
      <c r="D48" s="65">
        <v>0</v>
      </c>
      <c r="E48" s="9">
        <f>IF(D63=0, "-", D48/D63)</f>
        <v>0</v>
      </c>
      <c r="F48" s="81">
        <v>0</v>
      </c>
      <c r="G48" s="34">
        <f>IF(F63=0, "-", F48/F63)</f>
        <v>0</v>
      </c>
      <c r="H48" s="65">
        <v>3</v>
      </c>
      <c r="I48" s="9">
        <f>IF(H63=0, "-", H48/H63)</f>
        <v>1.1334869837911361E-4</v>
      </c>
      <c r="J48" s="8" t="str">
        <f t="shared" si="2"/>
        <v>-</v>
      </c>
      <c r="K48" s="9">
        <f t="shared" si="3"/>
        <v>-1</v>
      </c>
    </row>
    <row r="49" spans="1:11" x14ac:dyDescent="0.25">
      <c r="A49" s="7" t="s">
        <v>222</v>
      </c>
      <c r="B49" s="65">
        <v>547</v>
      </c>
      <c r="C49" s="34">
        <f>IF(B63=0, "-", B49/B63)</f>
        <v>0.30071467839472238</v>
      </c>
      <c r="D49" s="65">
        <v>537</v>
      </c>
      <c r="E49" s="9">
        <f>IF(D63=0, "-", D49/D63)</f>
        <v>0.19029057406094968</v>
      </c>
      <c r="F49" s="81">
        <v>5661</v>
      </c>
      <c r="G49" s="34">
        <f>IF(F63=0, "-", F49/F63)</f>
        <v>0.2689950106913756</v>
      </c>
      <c r="H49" s="65">
        <v>5974</v>
      </c>
      <c r="I49" s="9">
        <f>IF(H63=0, "-", H49/H63)</f>
        <v>0.22571504137227491</v>
      </c>
      <c r="J49" s="8">
        <f t="shared" si="2"/>
        <v>1.86219739292365E-2</v>
      </c>
      <c r="K49" s="9">
        <f t="shared" si="3"/>
        <v>-5.2393706059591566E-2</v>
      </c>
    </row>
    <row r="50" spans="1:11" x14ac:dyDescent="0.25">
      <c r="A50" s="7" t="s">
        <v>223</v>
      </c>
      <c r="B50" s="65">
        <v>7</v>
      </c>
      <c r="C50" s="34">
        <f>IF(B63=0, "-", B50/B63)</f>
        <v>3.8482682792743265E-3</v>
      </c>
      <c r="D50" s="65">
        <v>10</v>
      </c>
      <c r="E50" s="9">
        <f>IF(D63=0, "-", D50/D63)</f>
        <v>3.5435861091424521E-3</v>
      </c>
      <c r="F50" s="81">
        <v>132</v>
      </c>
      <c r="G50" s="34">
        <f>IF(F63=0, "-", F50/F63)</f>
        <v>6.2722736992159656E-3</v>
      </c>
      <c r="H50" s="65">
        <v>71</v>
      </c>
      <c r="I50" s="9">
        <f>IF(H63=0, "-", H50/H63)</f>
        <v>2.6825858616390222E-3</v>
      </c>
      <c r="J50" s="8">
        <f t="shared" si="2"/>
        <v>-0.3</v>
      </c>
      <c r="K50" s="9">
        <f t="shared" si="3"/>
        <v>0.85915492957746475</v>
      </c>
    </row>
    <row r="51" spans="1:11" x14ac:dyDescent="0.25">
      <c r="A51" s="7" t="s">
        <v>224</v>
      </c>
      <c r="B51" s="65">
        <v>328</v>
      </c>
      <c r="C51" s="34">
        <f>IF(B63=0, "-", B51/B63)</f>
        <v>0.18031885651456844</v>
      </c>
      <c r="D51" s="65">
        <v>350</v>
      </c>
      <c r="E51" s="9">
        <f>IF(D63=0, "-", D51/D63)</f>
        <v>0.12402551381998582</v>
      </c>
      <c r="F51" s="81">
        <v>3448</v>
      </c>
      <c r="G51" s="34">
        <f>IF(F63=0, "-", F51/F63)</f>
        <v>0.16383939177952009</v>
      </c>
      <c r="H51" s="65">
        <v>4634</v>
      </c>
      <c r="I51" s="9">
        <f>IF(H63=0, "-", H51/H63)</f>
        <v>0.17508595609627084</v>
      </c>
      <c r="J51" s="8">
        <f t="shared" si="2"/>
        <v>-6.2857142857142861E-2</v>
      </c>
      <c r="K51" s="9">
        <f t="shared" si="3"/>
        <v>-0.25593439792835565</v>
      </c>
    </row>
    <row r="52" spans="1:11" x14ac:dyDescent="0.25">
      <c r="A52" s="7" t="s">
        <v>225</v>
      </c>
      <c r="B52" s="65">
        <v>132</v>
      </c>
      <c r="C52" s="34">
        <f>IF(B63=0, "-", B52/B63)</f>
        <v>7.2567344694887306E-2</v>
      </c>
      <c r="D52" s="65">
        <v>290</v>
      </c>
      <c r="E52" s="9">
        <f>IF(D63=0, "-", D52/D63)</f>
        <v>0.10276399716513111</v>
      </c>
      <c r="F52" s="81">
        <v>2482</v>
      </c>
      <c r="G52" s="34">
        <f>IF(F63=0, "-", F52/F63)</f>
        <v>0.11793775243525778</v>
      </c>
      <c r="H52" s="65">
        <v>3852</v>
      </c>
      <c r="I52" s="9">
        <f>IF(H63=0, "-", H52/H63)</f>
        <v>0.14553972871878187</v>
      </c>
      <c r="J52" s="8">
        <f t="shared" si="2"/>
        <v>-0.54482758620689653</v>
      </c>
      <c r="K52" s="9">
        <f t="shared" si="3"/>
        <v>-0.3556593977154725</v>
      </c>
    </row>
    <row r="53" spans="1:11" x14ac:dyDescent="0.25">
      <c r="A53" s="7" t="s">
        <v>226</v>
      </c>
      <c r="B53" s="65">
        <v>0</v>
      </c>
      <c r="C53" s="34">
        <f>IF(B63=0, "-", B53/B63)</f>
        <v>0</v>
      </c>
      <c r="D53" s="65">
        <v>0</v>
      </c>
      <c r="E53" s="9">
        <f>IF(D63=0, "-", D53/D63)</f>
        <v>0</v>
      </c>
      <c r="F53" s="81">
        <v>3</v>
      </c>
      <c r="G53" s="34">
        <f>IF(F63=0, "-", F53/F63)</f>
        <v>1.4255167498218105E-4</v>
      </c>
      <c r="H53" s="65">
        <v>6</v>
      </c>
      <c r="I53" s="9">
        <f>IF(H63=0, "-", H53/H63)</f>
        <v>2.2669739675822723E-4</v>
      </c>
      <c r="J53" s="8" t="str">
        <f t="shared" si="2"/>
        <v>-</v>
      </c>
      <c r="K53" s="9">
        <f t="shared" si="3"/>
        <v>-0.5</v>
      </c>
    </row>
    <row r="54" spans="1:11" x14ac:dyDescent="0.25">
      <c r="A54" s="7" t="s">
        <v>227</v>
      </c>
      <c r="B54" s="65">
        <v>0</v>
      </c>
      <c r="C54" s="34">
        <f>IF(B63=0, "-", B54/B63)</f>
        <v>0</v>
      </c>
      <c r="D54" s="65">
        <v>1</v>
      </c>
      <c r="E54" s="9">
        <f>IF(D63=0, "-", D54/D63)</f>
        <v>3.5435861091424523E-4</v>
      </c>
      <c r="F54" s="81">
        <v>35</v>
      </c>
      <c r="G54" s="34">
        <f>IF(F63=0, "-", F54/F63)</f>
        <v>1.6631028747921121E-3</v>
      </c>
      <c r="H54" s="65">
        <v>32</v>
      </c>
      <c r="I54" s="9">
        <f>IF(H63=0, "-", H54/H63)</f>
        <v>1.2090527827105452E-3</v>
      </c>
      <c r="J54" s="8">
        <f t="shared" si="2"/>
        <v>-1</v>
      </c>
      <c r="K54" s="9">
        <f t="shared" si="3"/>
        <v>9.375E-2</v>
      </c>
    </row>
    <row r="55" spans="1:11" x14ac:dyDescent="0.25">
      <c r="A55" s="7" t="s">
        <v>228</v>
      </c>
      <c r="B55" s="65">
        <v>13</v>
      </c>
      <c r="C55" s="34">
        <f>IF(B63=0, "-", B55/B63)</f>
        <v>7.1467839472237494E-3</v>
      </c>
      <c r="D55" s="65">
        <v>6</v>
      </c>
      <c r="E55" s="9">
        <f>IF(D63=0, "-", D55/D63)</f>
        <v>2.1261516654854712E-3</v>
      </c>
      <c r="F55" s="81">
        <v>85</v>
      </c>
      <c r="G55" s="34">
        <f>IF(F63=0, "-", F55/F63)</f>
        <v>4.0389641244951294E-3</v>
      </c>
      <c r="H55" s="65">
        <v>307</v>
      </c>
      <c r="I55" s="9">
        <f>IF(H63=0, "-", H55/H63)</f>
        <v>1.1599350134129292E-2</v>
      </c>
      <c r="J55" s="8">
        <f t="shared" si="2"/>
        <v>1.1666666666666667</v>
      </c>
      <c r="K55" s="9">
        <f t="shared" si="3"/>
        <v>-0.72312703583061888</v>
      </c>
    </row>
    <row r="56" spans="1:11" x14ac:dyDescent="0.25">
      <c r="A56" s="7" t="s">
        <v>229</v>
      </c>
      <c r="B56" s="65">
        <v>111</v>
      </c>
      <c r="C56" s="34">
        <f>IF(B63=0, "-", B56/B63)</f>
        <v>6.1022539857064323E-2</v>
      </c>
      <c r="D56" s="65">
        <v>93</v>
      </c>
      <c r="E56" s="9">
        <f>IF(D63=0, "-", D56/D63)</f>
        <v>3.2955350815024806E-2</v>
      </c>
      <c r="F56" s="81">
        <v>781</v>
      </c>
      <c r="G56" s="34">
        <f>IF(F63=0, "-", F56/F63)</f>
        <v>3.7110952720361128E-2</v>
      </c>
      <c r="H56" s="65">
        <v>1098</v>
      </c>
      <c r="I56" s="9">
        <f>IF(H63=0, "-", H56/H63)</f>
        <v>4.1485623606755583E-2</v>
      </c>
      <c r="J56" s="8">
        <f t="shared" si="2"/>
        <v>0.19354838709677419</v>
      </c>
      <c r="K56" s="9">
        <f t="shared" si="3"/>
        <v>-0.28870673952641168</v>
      </c>
    </row>
    <row r="57" spans="1:11" x14ac:dyDescent="0.25">
      <c r="A57" s="7" t="s">
        <v>230</v>
      </c>
      <c r="B57" s="65">
        <v>104</v>
      </c>
      <c r="C57" s="34">
        <f>IF(B63=0, "-", B57/B63)</f>
        <v>5.7174271577789995E-2</v>
      </c>
      <c r="D57" s="65">
        <v>41</v>
      </c>
      <c r="E57" s="9">
        <f>IF(D63=0, "-", D57/D63)</f>
        <v>1.4528703047484054E-2</v>
      </c>
      <c r="F57" s="81">
        <v>605</v>
      </c>
      <c r="G57" s="34">
        <f>IF(F63=0, "-", F57/F63)</f>
        <v>2.8747921121406509E-2</v>
      </c>
      <c r="H57" s="65">
        <v>479</v>
      </c>
      <c r="I57" s="9">
        <f>IF(H63=0, "-", H57/H63)</f>
        <v>1.8098008841198474E-2</v>
      </c>
      <c r="J57" s="8">
        <f t="shared" si="2"/>
        <v>1.5365853658536586</v>
      </c>
      <c r="K57" s="9">
        <f t="shared" si="3"/>
        <v>0.26304801670146138</v>
      </c>
    </row>
    <row r="58" spans="1:11" x14ac:dyDescent="0.25">
      <c r="A58" s="7" t="s">
        <v>231</v>
      </c>
      <c r="B58" s="65">
        <v>444</v>
      </c>
      <c r="C58" s="34">
        <f>IF(B63=0, "-", B58/B63)</f>
        <v>0.24409015942825729</v>
      </c>
      <c r="D58" s="65">
        <v>1376</v>
      </c>
      <c r="E58" s="9">
        <f>IF(D63=0, "-", D58/D63)</f>
        <v>0.48759744861800142</v>
      </c>
      <c r="F58" s="81">
        <v>6817</v>
      </c>
      <c r="G58" s="34">
        <f>IF(F63=0, "-", F58/F63)</f>
        <v>0.32392492278450941</v>
      </c>
      <c r="H58" s="65">
        <v>8488</v>
      </c>
      <c r="I58" s="9">
        <f>IF(H63=0, "-", H58/H63)</f>
        <v>0.32070125061397209</v>
      </c>
      <c r="J58" s="8">
        <f t="shared" si="2"/>
        <v>-0.67732558139534882</v>
      </c>
      <c r="K58" s="9">
        <f t="shared" si="3"/>
        <v>-0.19686616399622997</v>
      </c>
    </row>
    <row r="59" spans="1:11" x14ac:dyDescent="0.25">
      <c r="A59" s="7" t="s">
        <v>232</v>
      </c>
      <c r="B59" s="65">
        <v>1</v>
      </c>
      <c r="C59" s="34">
        <f>IF(B63=0, "-", B59/B63)</f>
        <v>5.4975261132490382E-4</v>
      </c>
      <c r="D59" s="65">
        <v>1</v>
      </c>
      <c r="E59" s="9">
        <f>IF(D63=0, "-", D59/D63)</f>
        <v>3.5435861091424523E-4</v>
      </c>
      <c r="F59" s="81">
        <v>13</v>
      </c>
      <c r="G59" s="34">
        <f>IF(F63=0, "-", F59/F63)</f>
        <v>6.1772392492278456E-4</v>
      </c>
      <c r="H59" s="65">
        <v>12</v>
      </c>
      <c r="I59" s="9">
        <f>IF(H63=0, "-", H59/H63)</f>
        <v>4.5339479351645445E-4</v>
      </c>
      <c r="J59" s="8">
        <f t="shared" si="2"/>
        <v>0</v>
      </c>
      <c r="K59" s="9">
        <f t="shared" si="3"/>
        <v>8.3333333333333329E-2</v>
      </c>
    </row>
    <row r="60" spans="1:11" x14ac:dyDescent="0.25">
      <c r="A60" s="7" t="s">
        <v>233</v>
      </c>
      <c r="B60" s="65">
        <v>0</v>
      </c>
      <c r="C60" s="34">
        <f>IF(B63=0, "-", B60/B63)</f>
        <v>0</v>
      </c>
      <c r="D60" s="65">
        <v>9</v>
      </c>
      <c r="E60" s="9">
        <f>IF(D63=0, "-", D60/D63)</f>
        <v>3.1892274982282067E-3</v>
      </c>
      <c r="F60" s="81">
        <v>0</v>
      </c>
      <c r="G60" s="34">
        <f>IF(F63=0, "-", F60/F63)</f>
        <v>0</v>
      </c>
      <c r="H60" s="65">
        <v>55</v>
      </c>
      <c r="I60" s="9">
        <f>IF(H63=0, "-", H60/H63)</f>
        <v>2.0780594702837496E-3</v>
      </c>
      <c r="J60" s="8">
        <f t="shared" si="2"/>
        <v>-1</v>
      </c>
      <c r="K60" s="9">
        <f t="shared" si="3"/>
        <v>-1</v>
      </c>
    </row>
    <row r="61" spans="1:11" x14ac:dyDescent="0.25">
      <c r="A61" s="7" t="s">
        <v>234</v>
      </c>
      <c r="B61" s="65">
        <v>114</v>
      </c>
      <c r="C61" s="34">
        <f>IF(B63=0, "-", B61/B63)</f>
        <v>6.2671797691039033E-2</v>
      </c>
      <c r="D61" s="65">
        <v>72</v>
      </c>
      <c r="E61" s="9">
        <f>IF(D63=0, "-", D61/D63)</f>
        <v>2.5513819985825654E-2</v>
      </c>
      <c r="F61" s="81">
        <v>776</v>
      </c>
      <c r="G61" s="34">
        <f>IF(F63=0, "-", F61/F63)</f>
        <v>3.6873366595390832E-2</v>
      </c>
      <c r="H61" s="65">
        <v>552</v>
      </c>
      <c r="I61" s="9">
        <f>IF(H63=0, "-", H61/H63)</f>
        <v>2.0856160501756905E-2</v>
      </c>
      <c r="J61" s="8">
        <f t="shared" si="2"/>
        <v>0.58333333333333337</v>
      </c>
      <c r="K61" s="9">
        <f t="shared" si="3"/>
        <v>0.40579710144927539</v>
      </c>
    </row>
    <row r="62" spans="1:11" x14ac:dyDescent="0.25">
      <c r="A62" s="2"/>
      <c r="B62" s="68"/>
      <c r="C62" s="33"/>
      <c r="D62" s="68"/>
      <c r="E62" s="6"/>
      <c r="F62" s="82"/>
      <c r="G62" s="33"/>
      <c r="H62" s="68"/>
      <c r="I62" s="6"/>
      <c r="J62" s="5"/>
      <c r="K62" s="6"/>
    </row>
    <row r="63" spans="1:11" s="43" customFormat="1" x14ac:dyDescent="0.25">
      <c r="A63" s="162" t="s">
        <v>606</v>
      </c>
      <c r="B63" s="71">
        <f>SUM(B45:B62)</f>
        <v>1819</v>
      </c>
      <c r="C63" s="40">
        <f>B63/28945</f>
        <v>6.2843323544653648E-2</v>
      </c>
      <c r="D63" s="71">
        <f>SUM(D45:D62)</f>
        <v>2822</v>
      </c>
      <c r="E63" s="41">
        <f>D63/23965</f>
        <v>0.11775505946171499</v>
      </c>
      <c r="F63" s="77">
        <f>SUM(F45:F62)</f>
        <v>21045</v>
      </c>
      <c r="G63" s="42">
        <f>F63/255800</f>
        <v>8.227130570758405E-2</v>
      </c>
      <c r="H63" s="71">
        <f>SUM(H45:H62)</f>
        <v>26467</v>
      </c>
      <c r="I63" s="41">
        <f>H63/251582</f>
        <v>0.10520227997233507</v>
      </c>
      <c r="J63" s="37">
        <f>IF(D63=0, "-", IF((B63-D63)/D63&lt;10, (B63-D63)/D63, "&gt;999%"))</f>
        <v>-0.35542168674698793</v>
      </c>
      <c r="K63" s="38">
        <f>IF(H63=0, "-", IF((F63-H63)/H63&lt;10, (F63-H63)/H63, "&gt;999%"))</f>
        <v>-0.20485888087051801</v>
      </c>
    </row>
    <row r="64" spans="1:11" x14ac:dyDescent="0.25">
      <c r="B64" s="83"/>
      <c r="D64" s="83"/>
      <c r="F64" s="83"/>
      <c r="H64" s="83"/>
    </row>
    <row r="65" spans="1:11" x14ac:dyDescent="0.25">
      <c r="A65" s="163" t="s">
        <v>140</v>
      </c>
      <c r="B65" s="61" t="s">
        <v>12</v>
      </c>
      <c r="C65" s="62" t="s">
        <v>13</v>
      </c>
      <c r="D65" s="61" t="s">
        <v>12</v>
      </c>
      <c r="E65" s="63" t="s">
        <v>13</v>
      </c>
      <c r="F65" s="62" t="s">
        <v>12</v>
      </c>
      <c r="G65" s="62" t="s">
        <v>13</v>
      </c>
      <c r="H65" s="61" t="s">
        <v>12</v>
      </c>
      <c r="I65" s="63" t="s">
        <v>13</v>
      </c>
      <c r="J65" s="61"/>
      <c r="K65" s="63"/>
    </row>
    <row r="66" spans="1:11" x14ac:dyDescent="0.25">
      <c r="A66" s="7" t="s">
        <v>235</v>
      </c>
      <c r="B66" s="65">
        <v>93</v>
      </c>
      <c r="C66" s="34">
        <f>IF(B77=0, "-", B66/B77)</f>
        <v>0.2809667673716012</v>
      </c>
      <c r="D66" s="65">
        <v>0</v>
      </c>
      <c r="E66" s="9">
        <f>IF(D77=0, "-", D66/D77)</f>
        <v>0</v>
      </c>
      <c r="F66" s="81">
        <v>661</v>
      </c>
      <c r="G66" s="34">
        <f>IF(F77=0, "-", F66/F77)</f>
        <v>0.27761444771104576</v>
      </c>
      <c r="H66" s="65">
        <v>69</v>
      </c>
      <c r="I66" s="9">
        <f>IF(H77=0, "-", H66/H77)</f>
        <v>2.6858699883223043E-2</v>
      </c>
      <c r="J66" s="8" t="str">
        <f t="shared" ref="J66:J75" si="4">IF(D66=0, "-", IF((B66-D66)/D66&lt;10, (B66-D66)/D66, "&gt;999%"))</f>
        <v>-</v>
      </c>
      <c r="K66" s="9">
        <f t="shared" ref="K66:K75" si="5">IF(H66=0, "-", IF((F66-H66)/H66&lt;10, (F66-H66)/H66, "&gt;999%"))</f>
        <v>8.579710144927537</v>
      </c>
    </row>
    <row r="67" spans="1:11" x14ac:dyDescent="0.25">
      <c r="A67" s="7" t="s">
        <v>236</v>
      </c>
      <c r="B67" s="65">
        <v>87</v>
      </c>
      <c r="C67" s="34">
        <f>IF(B77=0, "-", B67/B77)</f>
        <v>0.26283987915407853</v>
      </c>
      <c r="D67" s="65">
        <v>61</v>
      </c>
      <c r="E67" s="9">
        <f>IF(D77=0, "-", D67/D77)</f>
        <v>0.25523012552301255</v>
      </c>
      <c r="F67" s="81">
        <v>477</v>
      </c>
      <c r="G67" s="34">
        <f>IF(F77=0, "-", F67/F77)</f>
        <v>0.20033599328013441</v>
      </c>
      <c r="H67" s="65">
        <v>708</v>
      </c>
      <c r="I67" s="9">
        <f>IF(H77=0, "-", H67/H77)</f>
        <v>0.27559361619307121</v>
      </c>
      <c r="J67" s="8">
        <f t="shared" si="4"/>
        <v>0.42622950819672129</v>
      </c>
      <c r="K67" s="9">
        <f t="shared" si="5"/>
        <v>-0.32627118644067798</v>
      </c>
    </row>
    <row r="68" spans="1:11" x14ac:dyDescent="0.25">
      <c r="A68" s="7" t="s">
        <v>237</v>
      </c>
      <c r="B68" s="65">
        <v>51</v>
      </c>
      <c r="C68" s="34">
        <f>IF(B77=0, "-", B68/B77)</f>
        <v>0.15407854984894259</v>
      </c>
      <c r="D68" s="65">
        <v>36</v>
      </c>
      <c r="E68" s="9">
        <f>IF(D77=0, "-", D68/D77)</f>
        <v>0.15062761506276151</v>
      </c>
      <c r="F68" s="81">
        <v>358</v>
      </c>
      <c r="G68" s="34">
        <f>IF(F77=0, "-", F68/F77)</f>
        <v>0.15035699286014279</v>
      </c>
      <c r="H68" s="65">
        <v>526</v>
      </c>
      <c r="I68" s="9">
        <f>IF(H77=0, "-", H68/H77)</f>
        <v>0.20474892954456989</v>
      </c>
      <c r="J68" s="8">
        <f t="shared" si="4"/>
        <v>0.41666666666666669</v>
      </c>
      <c r="K68" s="9">
        <f t="shared" si="5"/>
        <v>-0.3193916349809886</v>
      </c>
    </row>
    <row r="69" spans="1:11" x14ac:dyDescent="0.25">
      <c r="A69" s="7" t="s">
        <v>238</v>
      </c>
      <c r="B69" s="65">
        <v>0</v>
      </c>
      <c r="C69" s="34">
        <f>IF(B77=0, "-", B69/B77)</f>
        <v>0</v>
      </c>
      <c r="D69" s="65">
        <v>3</v>
      </c>
      <c r="E69" s="9">
        <f>IF(D77=0, "-", D69/D77)</f>
        <v>1.2552301255230125E-2</v>
      </c>
      <c r="F69" s="81">
        <v>2</v>
      </c>
      <c r="G69" s="34">
        <f>IF(F77=0, "-", F69/F77)</f>
        <v>8.3998320033599333E-4</v>
      </c>
      <c r="H69" s="65">
        <v>20</v>
      </c>
      <c r="I69" s="9">
        <f>IF(H77=0, "-", H69/H77)</f>
        <v>7.7851304009342159E-3</v>
      </c>
      <c r="J69" s="8">
        <f t="shared" si="4"/>
        <v>-1</v>
      </c>
      <c r="K69" s="9">
        <f t="shared" si="5"/>
        <v>-0.9</v>
      </c>
    </row>
    <row r="70" spans="1:11" x14ac:dyDescent="0.25">
      <c r="A70" s="7" t="s">
        <v>239</v>
      </c>
      <c r="B70" s="65">
        <v>2</v>
      </c>
      <c r="C70" s="34">
        <f>IF(B77=0, "-", B70/B77)</f>
        <v>6.0422960725075529E-3</v>
      </c>
      <c r="D70" s="65">
        <v>0</v>
      </c>
      <c r="E70" s="9">
        <f>IF(D77=0, "-", D70/D77)</f>
        <v>0</v>
      </c>
      <c r="F70" s="81">
        <v>24</v>
      </c>
      <c r="G70" s="34">
        <f>IF(F77=0, "-", F70/F77)</f>
        <v>1.007979840403192E-2</v>
      </c>
      <c r="H70" s="65">
        <v>0</v>
      </c>
      <c r="I70" s="9">
        <f>IF(H77=0, "-", H70/H77)</f>
        <v>0</v>
      </c>
      <c r="J70" s="8" t="str">
        <f t="shared" si="4"/>
        <v>-</v>
      </c>
      <c r="K70" s="9" t="str">
        <f t="shared" si="5"/>
        <v>-</v>
      </c>
    </row>
    <row r="71" spans="1:11" x14ac:dyDescent="0.25">
      <c r="A71" s="7" t="s">
        <v>240</v>
      </c>
      <c r="B71" s="65">
        <v>0</v>
      </c>
      <c r="C71" s="34">
        <f>IF(B77=0, "-", B71/B77)</f>
        <v>0</v>
      </c>
      <c r="D71" s="65">
        <v>0</v>
      </c>
      <c r="E71" s="9">
        <f>IF(D77=0, "-", D71/D77)</f>
        <v>0</v>
      </c>
      <c r="F71" s="81">
        <v>0</v>
      </c>
      <c r="G71" s="34">
        <f>IF(F77=0, "-", F71/F77)</f>
        <v>0</v>
      </c>
      <c r="H71" s="65">
        <v>31</v>
      </c>
      <c r="I71" s="9">
        <f>IF(H77=0, "-", H71/H77)</f>
        <v>1.2066952121448035E-2</v>
      </c>
      <c r="J71" s="8" t="str">
        <f t="shared" si="4"/>
        <v>-</v>
      </c>
      <c r="K71" s="9">
        <f t="shared" si="5"/>
        <v>-1</v>
      </c>
    </row>
    <row r="72" spans="1:11" x14ac:dyDescent="0.25">
      <c r="A72" s="7" t="s">
        <v>241</v>
      </c>
      <c r="B72" s="65">
        <v>82</v>
      </c>
      <c r="C72" s="34">
        <f>IF(B77=0, "-", B72/B77)</f>
        <v>0.24773413897280966</v>
      </c>
      <c r="D72" s="65">
        <v>110</v>
      </c>
      <c r="E72" s="9">
        <f>IF(D77=0, "-", D72/D77)</f>
        <v>0.46025104602510458</v>
      </c>
      <c r="F72" s="81">
        <v>641</v>
      </c>
      <c r="G72" s="34">
        <f>IF(F77=0, "-", F72/F77)</f>
        <v>0.26921461570768584</v>
      </c>
      <c r="H72" s="65">
        <v>980</v>
      </c>
      <c r="I72" s="9">
        <f>IF(H77=0, "-", H72/H77)</f>
        <v>0.38147138964577659</v>
      </c>
      <c r="J72" s="8">
        <f t="shared" si="4"/>
        <v>-0.25454545454545452</v>
      </c>
      <c r="K72" s="9">
        <f t="shared" si="5"/>
        <v>-0.34591836734693876</v>
      </c>
    </row>
    <row r="73" spans="1:11" x14ac:dyDescent="0.25">
      <c r="A73" s="7" t="s">
        <v>242</v>
      </c>
      <c r="B73" s="65">
        <v>11</v>
      </c>
      <c r="C73" s="34">
        <f>IF(B77=0, "-", B73/B77)</f>
        <v>3.3232628398791542E-2</v>
      </c>
      <c r="D73" s="65">
        <v>11</v>
      </c>
      <c r="E73" s="9">
        <f>IF(D77=0, "-", D73/D77)</f>
        <v>4.6025104602510462E-2</v>
      </c>
      <c r="F73" s="81">
        <v>91</v>
      </c>
      <c r="G73" s="34">
        <f>IF(F77=0, "-", F73/F77)</f>
        <v>3.8219235615287693E-2</v>
      </c>
      <c r="H73" s="65">
        <v>101</v>
      </c>
      <c r="I73" s="9">
        <f>IF(H77=0, "-", H73/H77)</f>
        <v>3.9314908524717786E-2</v>
      </c>
      <c r="J73" s="8">
        <f t="shared" si="4"/>
        <v>0</v>
      </c>
      <c r="K73" s="9">
        <f t="shared" si="5"/>
        <v>-9.9009900990099015E-2</v>
      </c>
    </row>
    <row r="74" spans="1:11" x14ac:dyDescent="0.25">
      <c r="A74" s="7" t="s">
        <v>243</v>
      </c>
      <c r="B74" s="65">
        <v>0</v>
      </c>
      <c r="C74" s="34">
        <f>IF(B77=0, "-", B74/B77)</f>
        <v>0</v>
      </c>
      <c r="D74" s="65">
        <v>8</v>
      </c>
      <c r="E74" s="9">
        <f>IF(D77=0, "-", D74/D77)</f>
        <v>3.3472803347280332E-2</v>
      </c>
      <c r="F74" s="81">
        <v>58</v>
      </c>
      <c r="G74" s="34">
        <f>IF(F77=0, "-", F74/F77)</f>
        <v>2.4359512809743807E-2</v>
      </c>
      <c r="H74" s="65">
        <v>90</v>
      </c>
      <c r="I74" s="9">
        <f>IF(H77=0, "-", H74/H77)</f>
        <v>3.5033086804203972E-2</v>
      </c>
      <c r="J74" s="8">
        <f t="shared" si="4"/>
        <v>-1</v>
      </c>
      <c r="K74" s="9">
        <f t="shared" si="5"/>
        <v>-0.35555555555555557</v>
      </c>
    </row>
    <row r="75" spans="1:11" x14ac:dyDescent="0.25">
      <c r="A75" s="7" t="s">
        <v>244</v>
      </c>
      <c r="B75" s="65">
        <v>5</v>
      </c>
      <c r="C75" s="34">
        <f>IF(B77=0, "-", B75/B77)</f>
        <v>1.5105740181268883E-2</v>
      </c>
      <c r="D75" s="65">
        <v>10</v>
      </c>
      <c r="E75" s="9">
        <f>IF(D77=0, "-", D75/D77)</f>
        <v>4.1841004184100417E-2</v>
      </c>
      <c r="F75" s="81">
        <v>69</v>
      </c>
      <c r="G75" s="34">
        <f>IF(F77=0, "-", F75/F77)</f>
        <v>2.897942041159177E-2</v>
      </c>
      <c r="H75" s="65">
        <v>44</v>
      </c>
      <c r="I75" s="9">
        <f>IF(H77=0, "-", H75/H77)</f>
        <v>1.7127286882055275E-2</v>
      </c>
      <c r="J75" s="8">
        <f t="shared" si="4"/>
        <v>-0.5</v>
      </c>
      <c r="K75" s="9">
        <f t="shared" si="5"/>
        <v>0.56818181818181823</v>
      </c>
    </row>
    <row r="76" spans="1:11" x14ac:dyDescent="0.25">
      <c r="A76" s="2"/>
      <c r="B76" s="68"/>
      <c r="C76" s="33"/>
      <c r="D76" s="68"/>
      <c r="E76" s="6"/>
      <c r="F76" s="82"/>
      <c r="G76" s="33"/>
      <c r="H76" s="68"/>
      <c r="I76" s="6"/>
      <c r="J76" s="5"/>
      <c r="K76" s="6"/>
    </row>
    <row r="77" spans="1:11" s="43" customFormat="1" x14ac:dyDescent="0.25">
      <c r="A77" s="162" t="s">
        <v>605</v>
      </c>
      <c r="B77" s="71">
        <f>SUM(B66:B76)</f>
        <v>331</v>
      </c>
      <c r="C77" s="40">
        <f>B77/28945</f>
        <v>1.143548108481603E-2</v>
      </c>
      <c r="D77" s="71">
        <f>SUM(D66:D76)</f>
        <v>239</v>
      </c>
      <c r="E77" s="41">
        <f>D77/23965</f>
        <v>9.9728771124556644E-3</v>
      </c>
      <c r="F77" s="77">
        <f>SUM(F66:F76)</f>
        <v>2381</v>
      </c>
      <c r="G77" s="42">
        <f>F77/255800</f>
        <v>9.308053166536356E-3</v>
      </c>
      <c r="H77" s="71">
        <f>SUM(H66:H76)</f>
        <v>2569</v>
      </c>
      <c r="I77" s="41">
        <f>H77/251582</f>
        <v>1.0211382372347783E-2</v>
      </c>
      <c r="J77" s="37">
        <f>IF(D77=0, "-", IF((B77-D77)/D77&lt;10, (B77-D77)/D77, "&gt;999%"))</f>
        <v>0.38493723849372385</v>
      </c>
      <c r="K77" s="38">
        <f>IF(H77=0, "-", IF((F77-H77)/H77&lt;10, (F77-H77)/H77, "&gt;999%"))</f>
        <v>-7.3180225768781623E-2</v>
      </c>
    </row>
    <row r="78" spans="1:11" x14ac:dyDescent="0.25">
      <c r="B78" s="83"/>
      <c r="D78" s="83"/>
      <c r="F78" s="83"/>
      <c r="H78" s="83"/>
    </row>
    <row r="79" spans="1:11" s="43" customFormat="1" x14ac:dyDescent="0.25">
      <c r="A79" s="162" t="s">
        <v>604</v>
      </c>
      <c r="B79" s="71">
        <v>2150</v>
      </c>
      <c r="C79" s="40">
        <f>B79/28945</f>
        <v>7.4278804629469689E-2</v>
      </c>
      <c r="D79" s="71">
        <v>3061</v>
      </c>
      <c r="E79" s="41">
        <f>D79/23965</f>
        <v>0.12772793657417067</v>
      </c>
      <c r="F79" s="77">
        <v>23426</v>
      </c>
      <c r="G79" s="42">
        <f>F79/255800</f>
        <v>9.1579358874120401E-2</v>
      </c>
      <c r="H79" s="71">
        <v>29036</v>
      </c>
      <c r="I79" s="41">
        <f>H79/251582</f>
        <v>0.11541366234468285</v>
      </c>
      <c r="J79" s="37">
        <f>IF(D79=0, "-", IF((B79-D79)/D79&lt;10, (B79-D79)/D79, "&gt;999%"))</f>
        <v>-0.29761515844495262</v>
      </c>
      <c r="K79" s="38">
        <f>IF(H79=0, "-", IF((F79-H79)/H79&lt;10, (F79-H79)/H79, "&gt;999%"))</f>
        <v>-0.19320843091334894</v>
      </c>
    </row>
    <row r="80" spans="1:11" x14ac:dyDescent="0.25">
      <c r="B80" s="83"/>
      <c r="D80" s="83"/>
      <c r="F80" s="83"/>
      <c r="H80" s="83"/>
    </row>
    <row r="81" spans="1:11" ht="15.6" x14ac:dyDescent="0.3">
      <c r="A81" s="164" t="s">
        <v>115</v>
      </c>
      <c r="B81" s="196" t="s">
        <v>1</v>
      </c>
      <c r="C81" s="200"/>
      <c r="D81" s="200"/>
      <c r="E81" s="197"/>
      <c r="F81" s="196" t="s">
        <v>14</v>
      </c>
      <c r="G81" s="200"/>
      <c r="H81" s="200"/>
      <c r="I81" s="197"/>
      <c r="J81" s="196" t="s">
        <v>15</v>
      </c>
      <c r="K81" s="197"/>
    </row>
    <row r="82" spans="1:11" x14ac:dyDescent="0.25">
      <c r="A82" s="22"/>
      <c r="B82" s="196">
        <f>VALUE(RIGHT($B$2, 4))</f>
        <v>2022</v>
      </c>
      <c r="C82" s="197"/>
      <c r="D82" s="196">
        <f>B82-1</f>
        <v>2021</v>
      </c>
      <c r="E82" s="204"/>
      <c r="F82" s="196">
        <f>B82</f>
        <v>2022</v>
      </c>
      <c r="G82" s="204"/>
      <c r="H82" s="196">
        <f>D82</f>
        <v>2021</v>
      </c>
      <c r="I82" s="204"/>
      <c r="J82" s="140" t="s">
        <v>4</v>
      </c>
      <c r="K82" s="141" t="s">
        <v>2</v>
      </c>
    </row>
    <row r="83" spans="1:11" x14ac:dyDescent="0.25">
      <c r="A83" s="163" t="s">
        <v>141</v>
      </c>
      <c r="B83" s="61" t="s">
        <v>12</v>
      </c>
      <c r="C83" s="62" t="s">
        <v>13</v>
      </c>
      <c r="D83" s="61" t="s">
        <v>12</v>
      </c>
      <c r="E83" s="63" t="s">
        <v>13</v>
      </c>
      <c r="F83" s="62" t="s">
        <v>12</v>
      </c>
      <c r="G83" s="62" t="s">
        <v>13</v>
      </c>
      <c r="H83" s="61" t="s">
        <v>12</v>
      </c>
      <c r="I83" s="63" t="s">
        <v>13</v>
      </c>
      <c r="J83" s="61"/>
      <c r="K83" s="63"/>
    </row>
    <row r="84" spans="1:11" x14ac:dyDescent="0.25">
      <c r="A84" s="7" t="s">
        <v>245</v>
      </c>
      <c r="B84" s="65">
        <v>0</v>
      </c>
      <c r="C84" s="34">
        <f>IF(B95=0, "-", B84/B95)</f>
        <v>0</v>
      </c>
      <c r="D84" s="65">
        <v>0</v>
      </c>
      <c r="E84" s="9">
        <f>IF(D95=0, "-", D84/D95)</f>
        <v>0</v>
      </c>
      <c r="F84" s="81">
        <v>0</v>
      </c>
      <c r="G84" s="34">
        <f>IF(F95=0, "-", F84/F95)</f>
        <v>0</v>
      </c>
      <c r="H84" s="65">
        <v>1</v>
      </c>
      <c r="I84" s="9">
        <f>IF(H95=0, "-", H84/H95)</f>
        <v>2.304147465437788E-4</v>
      </c>
      <c r="J84" s="8" t="str">
        <f t="shared" ref="J84:J93" si="6">IF(D84=0, "-", IF((B84-D84)/D84&lt;10, (B84-D84)/D84, "&gt;999%"))</f>
        <v>-</v>
      </c>
      <c r="K84" s="9">
        <f t="shared" ref="K84:K93" si="7">IF(H84=0, "-", IF((F84-H84)/H84&lt;10, (F84-H84)/H84, "&gt;999%"))</f>
        <v>-1</v>
      </c>
    </row>
    <row r="85" spans="1:11" x14ac:dyDescent="0.25">
      <c r="A85" s="7" t="s">
        <v>246</v>
      </c>
      <c r="B85" s="65">
        <v>3</v>
      </c>
      <c r="C85" s="34">
        <f>IF(B95=0, "-", B85/B95)</f>
        <v>8.8757396449704144E-3</v>
      </c>
      <c r="D85" s="65">
        <v>5</v>
      </c>
      <c r="E85" s="9">
        <f>IF(D95=0, "-", D85/D95)</f>
        <v>7.7399380804953561E-3</v>
      </c>
      <c r="F85" s="81">
        <v>25</v>
      </c>
      <c r="G85" s="34">
        <f>IF(F95=0, "-", F85/F95)</f>
        <v>6.7006164567140177E-3</v>
      </c>
      <c r="H85" s="65">
        <v>19</v>
      </c>
      <c r="I85" s="9">
        <f>IF(H95=0, "-", H85/H95)</f>
        <v>4.377880184331797E-3</v>
      </c>
      <c r="J85" s="8">
        <f t="shared" si="6"/>
        <v>-0.4</v>
      </c>
      <c r="K85" s="9">
        <f t="shared" si="7"/>
        <v>0.31578947368421051</v>
      </c>
    </row>
    <row r="86" spans="1:11" x14ac:dyDescent="0.25">
      <c r="A86" s="7" t="s">
        <v>247</v>
      </c>
      <c r="B86" s="65">
        <v>13</v>
      </c>
      <c r="C86" s="34">
        <f>IF(B95=0, "-", B86/B95)</f>
        <v>3.8461538461538464E-2</v>
      </c>
      <c r="D86" s="65">
        <v>14</v>
      </c>
      <c r="E86" s="9">
        <f>IF(D95=0, "-", D86/D95)</f>
        <v>2.1671826625386997E-2</v>
      </c>
      <c r="F86" s="81">
        <v>114</v>
      </c>
      <c r="G86" s="34">
        <f>IF(F95=0, "-", F86/F95)</f>
        <v>3.0554811042615922E-2</v>
      </c>
      <c r="H86" s="65">
        <v>105</v>
      </c>
      <c r="I86" s="9">
        <f>IF(H95=0, "-", H86/H95)</f>
        <v>2.4193548387096774E-2</v>
      </c>
      <c r="J86" s="8">
        <f t="shared" si="6"/>
        <v>-7.1428571428571425E-2</v>
      </c>
      <c r="K86" s="9">
        <f t="shared" si="7"/>
        <v>8.5714285714285715E-2</v>
      </c>
    </row>
    <row r="87" spans="1:11" x14ac:dyDescent="0.25">
      <c r="A87" s="7" t="s">
        <v>248</v>
      </c>
      <c r="B87" s="65">
        <v>28</v>
      </c>
      <c r="C87" s="34">
        <f>IF(B95=0, "-", B87/B95)</f>
        <v>8.2840236686390539E-2</v>
      </c>
      <c r="D87" s="65">
        <v>31</v>
      </c>
      <c r="E87" s="9">
        <f>IF(D95=0, "-", D87/D95)</f>
        <v>4.7987616099071206E-2</v>
      </c>
      <c r="F87" s="81">
        <v>258</v>
      </c>
      <c r="G87" s="34">
        <f>IF(F95=0, "-", F87/F95)</f>
        <v>6.9150361833288668E-2</v>
      </c>
      <c r="H87" s="65">
        <v>325</v>
      </c>
      <c r="I87" s="9">
        <f>IF(H95=0, "-", H87/H95)</f>
        <v>7.4884792626728106E-2</v>
      </c>
      <c r="J87" s="8">
        <f t="shared" si="6"/>
        <v>-9.6774193548387094E-2</v>
      </c>
      <c r="K87" s="9">
        <f t="shared" si="7"/>
        <v>-0.20615384615384616</v>
      </c>
    </row>
    <row r="88" spans="1:11" x14ac:dyDescent="0.25">
      <c r="A88" s="7" t="s">
        <v>249</v>
      </c>
      <c r="B88" s="65">
        <v>0</v>
      </c>
      <c r="C88" s="34">
        <f>IF(B95=0, "-", B88/B95)</f>
        <v>0</v>
      </c>
      <c r="D88" s="65">
        <v>28</v>
      </c>
      <c r="E88" s="9">
        <f>IF(D95=0, "-", D88/D95)</f>
        <v>4.3343653250773995E-2</v>
      </c>
      <c r="F88" s="81">
        <v>45</v>
      </c>
      <c r="G88" s="34">
        <f>IF(F95=0, "-", F88/F95)</f>
        <v>1.2061109622085233E-2</v>
      </c>
      <c r="H88" s="65">
        <v>64</v>
      </c>
      <c r="I88" s="9">
        <f>IF(H95=0, "-", H88/H95)</f>
        <v>1.4746543778801843E-2</v>
      </c>
      <c r="J88" s="8">
        <f t="shared" si="6"/>
        <v>-1</v>
      </c>
      <c r="K88" s="9">
        <f t="shared" si="7"/>
        <v>-0.296875</v>
      </c>
    </row>
    <row r="89" spans="1:11" x14ac:dyDescent="0.25">
      <c r="A89" s="7" t="s">
        <v>250</v>
      </c>
      <c r="B89" s="65">
        <v>2</v>
      </c>
      <c r="C89" s="34">
        <f>IF(B95=0, "-", B89/B95)</f>
        <v>5.9171597633136093E-3</v>
      </c>
      <c r="D89" s="65">
        <v>35</v>
      </c>
      <c r="E89" s="9">
        <f>IF(D95=0, "-", D89/D95)</f>
        <v>5.4179566563467493E-2</v>
      </c>
      <c r="F89" s="81">
        <v>265</v>
      </c>
      <c r="G89" s="34">
        <f>IF(F95=0, "-", F89/F95)</f>
        <v>7.102653444116859E-2</v>
      </c>
      <c r="H89" s="65">
        <v>384</v>
      </c>
      <c r="I89" s="9">
        <f>IF(H95=0, "-", H89/H95)</f>
        <v>8.847926267281106E-2</v>
      </c>
      <c r="J89" s="8">
        <f t="shared" si="6"/>
        <v>-0.94285714285714284</v>
      </c>
      <c r="K89" s="9">
        <f t="shared" si="7"/>
        <v>-0.30989583333333331</v>
      </c>
    </row>
    <row r="90" spans="1:11" x14ac:dyDescent="0.25">
      <c r="A90" s="7" t="s">
        <v>251</v>
      </c>
      <c r="B90" s="65">
        <v>0</v>
      </c>
      <c r="C90" s="34">
        <f>IF(B95=0, "-", B90/B95)</f>
        <v>0</v>
      </c>
      <c r="D90" s="65">
        <v>0</v>
      </c>
      <c r="E90" s="9">
        <f>IF(D95=0, "-", D90/D95)</f>
        <v>0</v>
      </c>
      <c r="F90" s="81">
        <v>0</v>
      </c>
      <c r="G90" s="34">
        <f>IF(F95=0, "-", F90/F95)</f>
        <v>0</v>
      </c>
      <c r="H90" s="65">
        <v>2</v>
      </c>
      <c r="I90" s="9">
        <f>IF(H95=0, "-", H90/H95)</f>
        <v>4.608294930875576E-4</v>
      </c>
      <c r="J90" s="8" t="str">
        <f t="shared" si="6"/>
        <v>-</v>
      </c>
      <c r="K90" s="9">
        <f t="shared" si="7"/>
        <v>-1</v>
      </c>
    </row>
    <row r="91" spans="1:11" x14ac:dyDescent="0.25">
      <c r="A91" s="7" t="s">
        <v>252</v>
      </c>
      <c r="B91" s="65">
        <v>0</v>
      </c>
      <c r="C91" s="34">
        <f>IF(B95=0, "-", B91/B95)</f>
        <v>0</v>
      </c>
      <c r="D91" s="65">
        <v>0</v>
      </c>
      <c r="E91" s="9">
        <f>IF(D95=0, "-", D91/D95)</f>
        <v>0</v>
      </c>
      <c r="F91" s="81">
        <v>0</v>
      </c>
      <c r="G91" s="34">
        <f>IF(F95=0, "-", F91/F95)</f>
        <v>0</v>
      </c>
      <c r="H91" s="65">
        <v>86</v>
      </c>
      <c r="I91" s="9">
        <f>IF(H95=0, "-", H91/H95)</f>
        <v>1.9815668202764977E-2</v>
      </c>
      <c r="J91" s="8" t="str">
        <f t="shared" si="6"/>
        <v>-</v>
      </c>
      <c r="K91" s="9">
        <f t="shared" si="7"/>
        <v>-1</v>
      </c>
    </row>
    <row r="92" spans="1:11" x14ac:dyDescent="0.25">
      <c r="A92" s="7" t="s">
        <v>253</v>
      </c>
      <c r="B92" s="65">
        <v>222</v>
      </c>
      <c r="C92" s="34">
        <f>IF(B95=0, "-", B92/B95)</f>
        <v>0.65680473372781067</v>
      </c>
      <c r="D92" s="65">
        <v>504</v>
      </c>
      <c r="E92" s="9">
        <f>IF(D95=0, "-", D92/D95)</f>
        <v>0.7801857585139319</v>
      </c>
      <c r="F92" s="81">
        <v>2725</v>
      </c>
      <c r="G92" s="34">
        <f>IF(F95=0, "-", F92/F95)</f>
        <v>0.73036719378182791</v>
      </c>
      <c r="H92" s="65">
        <v>3178</v>
      </c>
      <c r="I92" s="9">
        <f>IF(H95=0, "-", H92/H95)</f>
        <v>0.73225806451612907</v>
      </c>
      <c r="J92" s="8">
        <f t="shared" si="6"/>
        <v>-0.55952380952380953</v>
      </c>
      <c r="K92" s="9">
        <f t="shared" si="7"/>
        <v>-0.14254247954688484</v>
      </c>
    </row>
    <row r="93" spans="1:11" x14ac:dyDescent="0.25">
      <c r="A93" s="7" t="s">
        <v>254</v>
      </c>
      <c r="B93" s="65">
        <v>70</v>
      </c>
      <c r="C93" s="34">
        <f>IF(B95=0, "-", B93/B95)</f>
        <v>0.20710059171597633</v>
      </c>
      <c r="D93" s="65">
        <v>29</v>
      </c>
      <c r="E93" s="9">
        <f>IF(D95=0, "-", D93/D95)</f>
        <v>4.4891640866873063E-2</v>
      </c>
      <c r="F93" s="81">
        <v>299</v>
      </c>
      <c r="G93" s="34">
        <f>IF(F95=0, "-", F93/F95)</f>
        <v>8.0139372822299645E-2</v>
      </c>
      <c r="H93" s="65">
        <v>176</v>
      </c>
      <c r="I93" s="9">
        <f>IF(H95=0, "-", H93/H95)</f>
        <v>4.0552995391705073E-2</v>
      </c>
      <c r="J93" s="8">
        <f t="shared" si="6"/>
        <v>1.4137931034482758</v>
      </c>
      <c r="K93" s="9">
        <f t="shared" si="7"/>
        <v>0.69886363636363635</v>
      </c>
    </row>
    <row r="94" spans="1:11" x14ac:dyDescent="0.25">
      <c r="A94" s="2"/>
      <c r="B94" s="68"/>
      <c r="C94" s="33"/>
      <c r="D94" s="68"/>
      <c r="E94" s="6"/>
      <c r="F94" s="82"/>
      <c r="G94" s="33"/>
      <c r="H94" s="68"/>
      <c r="I94" s="6"/>
      <c r="J94" s="5"/>
      <c r="K94" s="6"/>
    </row>
    <row r="95" spans="1:11" s="43" customFormat="1" x14ac:dyDescent="0.25">
      <c r="A95" s="162" t="s">
        <v>603</v>
      </c>
      <c r="B95" s="71">
        <f>SUM(B84:B94)</f>
        <v>338</v>
      </c>
      <c r="C95" s="40">
        <f>B95/28945</f>
        <v>1.1677319053377095E-2</v>
      </c>
      <c r="D95" s="71">
        <f>SUM(D84:D94)</f>
        <v>646</v>
      </c>
      <c r="E95" s="41">
        <f>D95/23965</f>
        <v>2.695597746713958E-2</v>
      </c>
      <c r="F95" s="77">
        <f>SUM(F84:F94)</f>
        <v>3731</v>
      </c>
      <c r="G95" s="42">
        <f>F95/255800</f>
        <v>1.4585613760750587E-2</v>
      </c>
      <c r="H95" s="71">
        <f>SUM(H84:H94)</f>
        <v>4340</v>
      </c>
      <c r="I95" s="41">
        <f>H95/251582</f>
        <v>1.7250836705328679E-2</v>
      </c>
      <c r="J95" s="37">
        <f>IF(D95=0, "-", IF((B95-D95)/D95&lt;10, (B95-D95)/D95, "&gt;999%"))</f>
        <v>-0.47678018575851394</v>
      </c>
      <c r="K95" s="38">
        <f>IF(H95=0, "-", IF((F95-H95)/H95&lt;10, (F95-H95)/H95, "&gt;999%"))</f>
        <v>-0.14032258064516129</v>
      </c>
    </row>
    <row r="96" spans="1:11" x14ac:dyDescent="0.25">
      <c r="B96" s="83"/>
      <c r="D96" s="83"/>
      <c r="F96" s="83"/>
      <c r="H96" s="83"/>
    </row>
    <row r="97" spans="1:11" x14ac:dyDescent="0.25">
      <c r="A97" s="163" t="s">
        <v>142</v>
      </c>
      <c r="B97" s="61" t="s">
        <v>12</v>
      </c>
      <c r="C97" s="62" t="s">
        <v>13</v>
      </c>
      <c r="D97" s="61" t="s">
        <v>12</v>
      </c>
      <c r="E97" s="63" t="s">
        <v>13</v>
      </c>
      <c r="F97" s="62" t="s">
        <v>12</v>
      </c>
      <c r="G97" s="62" t="s">
        <v>13</v>
      </c>
      <c r="H97" s="61" t="s">
        <v>12</v>
      </c>
      <c r="I97" s="63" t="s">
        <v>13</v>
      </c>
      <c r="J97" s="61"/>
      <c r="K97" s="63"/>
    </row>
    <row r="98" spans="1:11" x14ac:dyDescent="0.25">
      <c r="A98" s="7" t="s">
        <v>255</v>
      </c>
      <c r="B98" s="65">
        <v>8</v>
      </c>
      <c r="C98" s="34">
        <f>IF(B117=0, "-", B98/B117)</f>
        <v>9.1116173120728925E-3</v>
      </c>
      <c r="D98" s="65">
        <v>13</v>
      </c>
      <c r="E98" s="9">
        <f>IF(D117=0, "-", D98/D117)</f>
        <v>4.8872180451127817E-2</v>
      </c>
      <c r="F98" s="81">
        <v>62</v>
      </c>
      <c r="G98" s="34">
        <f>IF(F117=0, "-", F98/F117)</f>
        <v>9.2193308550185867E-3</v>
      </c>
      <c r="H98" s="65">
        <v>67</v>
      </c>
      <c r="I98" s="9">
        <f>IF(H117=0, "-", H98/H117)</f>
        <v>1.8910527801298333E-2</v>
      </c>
      <c r="J98" s="8">
        <f t="shared" ref="J98:J115" si="8">IF(D98=0, "-", IF((B98-D98)/D98&lt;10, (B98-D98)/D98, "&gt;999%"))</f>
        <v>-0.38461538461538464</v>
      </c>
      <c r="K98" s="9">
        <f t="shared" ref="K98:K115" si="9">IF(H98=0, "-", IF((F98-H98)/H98&lt;10, (F98-H98)/H98, "&gt;999%"))</f>
        <v>-7.4626865671641784E-2</v>
      </c>
    </row>
    <row r="99" spans="1:11" x14ac:dyDescent="0.25">
      <c r="A99" s="7" t="s">
        <v>256</v>
      </c>
      <c r="B99" s="65">
        <v>19</v>
      </c>
      <c r="C99" s="34">
        <f>IF(B117=0, "-", B99/B117)</f>
        <v>2.164009111617312E-2</v>
      </c>
      <c r="D99" s="65">
        <v>16</v>
      </c>
      <c r="E99" s="9">
        <f>IF(D117=0, "-", D99/D117)</f>
        <v>6.0150375939849621E-2</v>
      </c>
      <c r="F99" s="81">
        <v>162</v>
      </c>
      <c r="G99" s="34">
        <f>IF(F117=0, "-", F99/F117)</f>
        <v>2.4089219330855019E-2</v>
      </c>
      <c r="H99" s="65">
        <v>325</v>
      </c>
      <c r="I99" s="9">
        <f>IF(H117=0, "-", H99/H117)</f>
        <v>9.1730172170476992E-2</v>
      </c>
      <c r="J99" s="8">
        <f t="shared" si="8"/>
        <v>0.1875</v>
      </c>
      <c r="K99" s="9">
        <f t="shared" si="9"/>
        <v>-0.50153846153846149</v>
      </c>
    </row>
    <row r="100" spans="1:11" x14ac:dyDescent="0.25">
      <c r="A100" s="7" t="s">
        <v>257</v>
      </c>
      <c r="B100" s="65">
        <v>23</v>
      </c>
      <c r="C100" s="34">
        <f>IF(B117=0, "-", B100/B117)</f>
        <v>2.6195899772209569E-2</v>
      </c>
      <c r="D100" s="65">
        <v>18</v>
      </c>
      <c r="E100" s="9">
        <f>IF(D117=0, "-", D100/D117)</f>
        <v>6.7669172932330823E-2</v>
      </c>
      <c r="F100" s="81">
        <v>143</v>
      </c>
      <c r="G100" s="34">
        <f>IF(F117=0, "-", F100/F117)</f>
        <v>2.1263940520446098E-2</v>
      </c>
      <c r="H100" s="65">
        <v>253</v>
      </c>
      <c r="I100" s="9">
        <f>IF(H117=0, "-", H100/H117)</f>
        <v>7.1408410951171328E-2</v>
      </c>
      <c r="J100" s="8">
        <f t="shared" si="8"/>
        <v>0.27777777777777779</v>
      </c>
      <c r="K100" s="9">
        <f t="shared" si="9"/>
        <v>-0.43478260869565216</v>
      </c>
    </row>
    <row r="101" spans="1:11" x14ac:dyDescent="0.25">
      <c r="A101" s="7" t="s">
        <v>258</v>
      </c>
      <c r="B101" s="65">
        <v>77</v>
      </c>
      <c r="C101" s="34">
        <f>IF(B117=0, "-", B101/B117)</f>
        <v>8.769931662870159E-2</v>
      </c>
      <c r="D101" s="65">
        <v>76</v>
      </c>
      <c r="E101" s="9">
        <f>IF(D117=0, "-", D101/D117)</f>
        <v>0.2857142857142857</v>
      </c>
      <c r="F101" s="81">
        <v>755</v>
      </c>
      <c r="G101" s="34">
        <f>IF(F117=0, "-", F101/F117)</f>
        <v>0.11226765799256505</v>
      </c>
      <c r="H101" s="65">
        <v>981</v>
      </c>
      <c r="I101" s="9">
        <f>IF(H117=0, "-", H101/H117)</f>
        <v>0.27688399661303981</v>
      </c>
      <c r="J101" s="8">
        <f t="shared" si="8"/>
        <v>1.3157894736842105E-2</v>
      </c>
      <c r="K101" s="9">
        <f t="shared" si="9"/>
        <v>-0.23037716615698267</v>
      </c>
    </row>
    <row r="102" spans="1:11" x14ac:dyDescent="0.25">
      <c r="A102" s="7" t="s">
        <v>259</v>
      </c>
      <c r="B102" s="65">
        <v>33</v>
      </c>
      <c r="C102" s="34">
        <f>IF(B117=0, "-", B102/B117)</f>
        <v>3.7585421412300681E-2</v>
      </c>
      <c r="D102" s="65">
        <v>0</v>
      </c>
      <c r="E102" s="9">
        <f>IF(D117=0, "-", D102/D117)</f>
        <v>0</v>
      </c>
      <c r="F102" s="81">
        <v>262</v>
      </c>
      <c r="G102" s="34">
        <f>IF(F117=0, "-", F102/F117)</f>
        <v>3.895910780669145E-2</v>
      </c>
      <c r="H102" s="65">
        <v>0</v>
      </c>
      <c r="I102" s="9">
        <f>IF(H117=0, "-", H102/H117)</f>
        <v>0</v>
      </c>
      <c r="J102" s="8" t="str">
        <f t="shared" si="8"/>
        <v>-</v>
      </c>
      <c r="K102" s="9" t="str">
        <f t="shared" si="9"/>
        <v>-</v>
      </c>
    </row>
    <row r="103" spans="1:11" x14ac:dyDescent="0.25">
      <c r="A103" s="7" t="s">
        <v>260</v>
      </c>
      <c r="B103" s="65">
        <v>7</v>
      </c>
      <c r="C103" s="34">
        <f>IF(B117=0, "-", B103/B117)</f>
        <v>7.972665148063782E-3</v>
      </c>
      <c r="D103" s="65">
        <v>0</v>
      </c>
      <c r="E103" s="9">
        <f>IF(D117=0, "-", D103/D117)</f>
        <v>0</v>
      </c>
      <c r="F103" s="81">
        <v>58</v>
      </c>
      <c r="G103" s="34">
        <f>IF(F117=0, "-", F103/F117)</f>
        <v>8.6245353159851296E-3</v>
      </c>
      <c r="H103" s="65">
        <v>0</v>
      </c>
      <c r="I103" s="9">
        <f>IF(H117=0, "-", H103/H117)</f>
        <v>0</v>
      </c>
      <c r="J103" s="8" t="str">
        <f t="shared" si="8"/>
        <v>-</v>
      </c>
      <c r="K103" s="9" t="str">
        <f t="shared" si="9"/>
        <v>-</v>
      </c>
    </row>
    <row r="104" spans="1:11" x14ac:dyDescent="0.25">
      <c r="A104" s="7" t="s">
        <v>261</v>
      </c>
      <c r="B104" s="65">
        <v>3</v>
      </c>
      <c r="C104" s="34">
        <f>IF(B117=0, "-", B104/B117)</f>
        <v>3.4168564920273349E-3</v>
      </c>
      <c r="D104" s="65">
        <v>2</v>
      </c>
      <c r="E104" s="9">
        <f>IF(D117=0, "-", D104/D117)</f>
        <v>7.5187969924812026E-3</v>
      </c>
      <c r="F104" s="81">
        <v>38</v>
      </c>
      <c r="G104" s="34">
        <f>IF(F117=0, "-", F104/F117)</f>
        <v>5.6505576208178438E-3</v>
      </c>
      <c r="H104" s="65">
        <v>41</v>
      </c>
      <c r="I104" s="9">
        <f>IF(H117=0, "-", H104/H117)</f>
        <v>1.1572114027660174E-2</v>
      </c>
      <c r="J104" s="8">
        <f t="shared" si="8"/>
        <v>0.5</v>
      </c>
      <c r="K104" s="9">
        <f t="shared" si="9"/>
        <v>-7.3170731707317069E-2</v>
      </c>
    </row>
    <row r="105" spans="1:11" x14ac:dyDescent="0.25">
      <c r="A105" s="7" t="s">
        <v>262</v>
      </c>
      <c r="B105" s="65">
        <v>0</v>
      </c>
      <c r="C105" s="34">
        <f>IF(B117=0, "-", B105/B117)</f>
        <v>0</v>
      </c>
      <c r="D105" s="65">
        <v>0</v>
      </c>
      <c r="E105" s="9">
        <f>IF(D117=0, "-", D105/D117)</f>
        <v>0</v>
      </c>
      <c r="F105" s="81">
        <v>17</v>
      </c>
      <c r="G105" s="34">
        <f>IF(F117=0, "-", F105/F117)</f>
        <v>2.5278810408921933E-3</v>
      </c>
      <c r="H105" s="65">
        <v>40</v>
      </c>
      <c r="I105" s="9">
        <f>IF(H117=0, "-", H105/H117)</f>
        <v>1.1289867344058707E-2</v>
      </c>
      <c r="J105" s="8" t="str">
        <f t="shared" si="8"/>
        <v>-</v>
      </c>
      <c r="K105" s="9">
        <f t="shared" si="9"/>
        <v>-0.57499999999999996</v>
      </c>
    </row>
    <row r="106" spans="1:11" x14ac:dyDescent="0.25">
      <c r="A106" s="7" t="s">
        <v>263</v>
      </c>
      <c r="B106" s="65">
        <v>25</v>
      </c>
      <c r="C106" s="34">
        <f>IF(B117=0, "-", B106/B117)</f>
        <v>2.847380410022779E-2</v>
      </c>
      <c r="D106" s="65">
        <v>17</v>
      </c>
      <c r="E106" s="9">
        <f>IF(D117=0, "-", D106/D117)</f>
        <v>6.3909774436090222E-2</v>
      </c>
      <c r="F106" s="81">
        <v>265</v>
      </c>
      <c r="G106" s="34">
        <f>IF(F117=0, "-", F106/F117)</f>
        <v>3.9405204460966542E-2</v>
      </c>
      <c r="H106" s="65">
        <v>211</v>
      </c>
      <c r="I106" s="9">
        <f>IF(H117=0, "-", H106/H117)</f>
        <v>5.955405023990968E-2</v>
      </c>
      <c r="J106" s="8">
        <f t="shared" si="8"/>
        <v>0.47058823529411764</v>
      </c>
      <c r="K106" s="9">
        <f t="shared" si="9"/>
        <v>0.25592417061611372</v>
      </c>
    </row>
    <row r="107" spans="1:11" x14ac:dyDescent="0.25">
      <c r="A107" s="7" t="s">
        <v>264</v>
      </c>
      <c r="B107" s="65">
        <v>0</v>
      </c>
      <c r="C107" s="34">
        <f>IF(B117=0, "-", B107/B117)</f>
        <v>0</v>
      </c>
      <c r="D107" s="65">
        <v>23</v>
      </c>
      <c r="E107" s="9">
        <f>IF(D117=0, "-", D107/D117)</f>
        <v>8.646616541353383E-2</v>
      </c>
      <c r="F107" s="81">
        <v>13</v>
      </c>
      <c r="G107" s="34">
        <f>IF(F117=0, "-", F107/F117)</f>
        <v>1.933085501858736E-3</v>
      </c>
      <c r="H107" s="65">
        <v>407</v>
      </c>
      <c r="I107" s="9">
        <f>IF(H117=0, "-", H107/H117)</f>
        <v>0.11487440022579734</v>
      </c>
      <c r="J107" s="8">
        <f t="shared" si="8"/>
        <v>-1</v>
      </c>
      <c r="K107" s="9">
        <f t="shared" si="9"/>
        <v>-0.96805896805896807</v>
      </c>
    </row>
    <row r="108" spans="1:11" x14ac:dyDescent="0.25">
      <c r="A108" s="7" t="s">
        <v>265</v>
      </c>
      <c r="B108" s="65">
        <v>85</v>
      </c>
      <c r="C108" s="34">
        <f>IF(B117=0, "-", B108/B117)</f>
        <v>9.6810933940774488E-2</v>
      </c>
      <c r="D108" s="65">
        <v>21</v>
      </c>
      <c r="E108" s="9">
        <f>IF(D117=0, "-", D108/D117)</f>
        <v>7.8947368421052627E-2</v>
      </c>
      <c r="F108" s="81">
        <v>832</v>
      </c>
      <c r="G108" s="34">
        <f>IF(F117=0, "-", F108/F117)</f>
        <v>0.1237174721189591</v>
      </c>
      <c r="H108" s="65">
        <v>861</v>
      </c>
      <c r="I108" s="9">
        <f>IF(H117=0, "-", H108/H117)</f>
        <v>0.24301439458086369</v>
      </c>
      <c r="J108" s="8">
        <f t="shared" si="8"/>
        <v>3.0476190476190474</v>
      </c>
      <c r="K108" s="9">
        <f t="shared" si="9"/>
        <v>-3.3681765389082463E-2</v>
      </c>
    </row>
    <row r="109" spans="1:11" x14ac:dyDescent="0.25">
      <c r="A109" s="7" t="s">
        <v>266</v>
      </c>
      <c r="B109" s="65">
        <v>48</v>
      </c>
      <c r="C109" s="34">
        <f>IF(B117=0, "-", B109/B117)</f>
        <v>5.4669703872437359E-2</v>
      </c>
      <c r="D109" s="65">
        <v>58</v>
      </c>
      <c r="E109" s="9">
        <f>IF(D117=0, "-", D109/D117)</f>
        <v>0.21804511278195488</v>
      </c>
      <c r="F109" s="81">
        <v>424</v>
      </c>
      <c r="G109" s="34">
        <f>IF(F117=0, "-", F109/F117)</f>
        <v>6.3048327137546462E-2</v>
      </c>
      <c r="H109" s="65">
        <v>291</v>
      </c>
      <c r="I109" s="9">
        <f>IF(H117=0, "-", H109/H117)</f>
        <v>8.2133784928027101E-2</v>
      </c>
      <c r="J109" s="8">
        <f t="shared" si="8"/>
        <v>-0.17241379310344829</v>
      </c>
      <c r="K109" s="9">
        <f t="shared" si="9"/>
        <v>0.45704467353951889</v>
      </c>
    </row>
    <row r="110" spans="1:11" x14ac:dyDescent="0.25">
      <c r="A110" s="7" t="s">
        <v>267</v>
      </c>
      <c r="B110" s="65">
        <v>46</v>
      </c>
      <c r="C110" s="34">
        <f>IF(B117=0, "-", B110/B117)</f>
        <v>5.2391799544419138E-2</v>
      </c>
      <c r="D110" s="65">
        <v>0</v>
      </c>
      <c r="E110" s="9">
        <f>IF(D117=0, "-", D110/D117)</f>
        <v>0</v>
      </c>
      <c r="F110" s="81">
        <v>363</v>
      </c>
      <c r="G110" s="34">
        <f>IF(F117=0, "-", F110/F117)</f>
        <v>5.3977695167286247E-2</v>
      </c>
      <c r="H110" s="65">
        <v>0</v>
      </c>
      <c r="I110" s="9">
        <f>IF(H117=0, "-", H110/H117)</f>
        <v>0</v>
      </c>
      <c r="J110" s="8" t="str">
        <f t="shared" si="8"/>
        <v>-</v>
      </c>
      <c r="K110" s="9" t="str">
        <f t="shared" si="9"/>
        <v>-</v>
      </c>
    </row>
    <row r="111" spans="1:11" x14ac:dyDescent="0.25">
      <c r="A111" s="7" t="s">
        <v>268</v>
      </c>
      <c r="B111" s="65">
        <v>465</v>
      </c>
      <c r="C111" s="34">
        <f>IF(B117=0, "-", B111/B117)</f>
        <v>0.52961275626423687</v>
      </c>
      <c r="D111" s="65">
        <v>0</v>
      </c>
      <c r="E111" s="9">
        <f>IF(D117=0, "-", D111/D117)</f>
        <v>0</v>
      </c>
      <c r="F111" s="81">
        <v>3043</v>
      </c>
      <c r="G111" s="34">
        <f>IF(F117=0, "-", F111/F117)</f>
        <v>0.45249070631970262</v>
      </c>
      <c r="H111" s="65">
        <v>0</v>
      </c>
      <c r="I111" s="9">
        <f>IF(H117=0, "-", H111/H117)</f>
        <v>0</v>
      </c>
      <c r="J111" s="8" t="str">
        <f t="shared" si="8"/>
        <v>-</v>
      </c>
      <c r="K111" s="9" t="str">
        <f t="shared" si="9"/>
        <v>-</v>
      </c>
    </row>
    <row r="112" spans="1:11" x14ac:dyDescent="0.25">
      <c r="A112" s="7" t="s">
        <v>269</v>
      </c>
      <c r="B112" s="65">
        <v>27</v>
      </c>
      <c r="C112" s="34">
        <f>IF(B117=0, "-", B112/B117)</f>
        <v>3.0751708428246014E-2</v>
      </c>
      <c r="D112" s="65">
        <v>0</v>
      </c>
      <c r="E112" s="9">
        <f>IF(D117=0, "-", D112/D117)</f>
        <v>0</v>
      </c>
      <c r="F112" s="81">
        <v>132</v>
      </c>
      <c r="G112" s="34">
        <f>IF(F117=0, "-", F112/F117)</f>
        <v>1.9628252788104088E-2</v>
      </c>
      <c r="H112" s="65">
        <v>0</v>
      </c>
      <c r="I112" s="9">
        <f>IF(H117=0, "-", H112/H117)</f>
        <v>0</v>
      </c>
      <c r="J112" s="8" t="str">
        <f t="shared" si="8"/>
        <v>-</v>
      </c>
      <c r="K112" s="9" t="str">
        <f t="shared" si="9"/>
        <v>-</v>
      </c>
    </row>
    <row r="113" spans="1:11" x14ac:dyDescent="0.25">
      <c r="A113" s="7" t="s">
        <v>270</v>
      </c>
      <c r="B113" s="65">
        <v>6</v>
      </c>
      <c r="C113" s="34">
        <f>IF(B117=0, "-", B113/B117)</f>
        <v>6.8337129840546698E-3</v>
      </c>
      <c r="D113" s="65">
        <v>6</v>
      </c>
      <c r="E113" s="9">
        <f>IF(D117=0, "-", D113/D117)</f>
        <v>2.2556390977443608E-2</v>
      </c>
      <c r="F113" s="81">
        <v>88</v>
      </c>
      <c r="G113" s="34">
        <f>IF(F117=0, "-", F113/F117)</f>
        <v>1.3085501858736059E-2</v>
      </c>
      <c r="H113" s="65">
        <v>42</v>
      </c>
      <c r="I113" s="9">
        <f>IF(H117=0, "-", H113/H117)</f>
        <v>1.1854360711261643E-2</v>
      </c>
      <c r="J113" s="8">
        <f t="shared" si="8"/>
        <v>0</v>
      </c>
      <c r="K113" s="9">
        <f t="shared" si="9"/>
        <v>1.0952380952380953</v>
      </c>
    </row>
    <row r="114" spans="1:11" x14ac:dyDescent="0.25">
      <c r="A114" s="7" t="s">
        <v>271</v>
      </c>
      <c r="B114" s="65">
        <v>0</v>
      </c>
      <c r="C114" s="34">
        <f>IF(B117=0, "-", B114/B117)</f>
        <v>0</v>
      </c>
      <c r="D114" s="65">
        <v>0</v>
      </c>
      <c r="E114" s="9">
        <f>IF(D117=0, "-", D114/D117)</f>
        <v>0</v>
      </c>
      <c r="F114" s="81">
        <v>0</v>
      </c>
      <c r="G114" s="34">
        <f>IF(F117=0, "-", F114/F117)</f>
        <v>0</v>
      </c>
      <c r="H114" s="65">
        <v>5</v>
      </c>
      <c r="I114" s="9">
        <f>IF(H117=0, "-", H114/H117)</f>
        <v>1.4112334180073384E-3</v>
      </c>
      <c r="J114" s="8" t="str">
        <f t="shared" si="8"/>
        <v>-</v>
      </c>
      <c r="K114" s="9">
        <f t="shared" si="9"/>
        <v>-1</v>
      </c>
    </row>
    <row r="115" spans="1:11" x14ac:dyDescent="0.25">
      <c r="A115" s="7" t="s">
        <v>272</v>
      </c>
      <c r="B115" s="65">
        <v>6</v>
      </c>
      <c r="C115" s="34">
        <f>IF(B117=0, "-", B115/B117)</f>
        <v>6.8337129840546698E-3</v>
      </c>
      <c r="D115" s="65">
        <v>16</v>
      </c>
      <c r="E115" s="9">
        <f>IF(D117=0, "-", D115/D117)</f>
        <v>6.0150375939849621E-2</v>
      </c>
      <c r="F115" s="81">
        <v>68</v>
      </c>
      <c r="G115" s="34">
        <f>IF(F117=0, "-", F115/F117)</f>
        <v>1.0111524163568773E-2</v>
      </c>
      <c r="H115" s="65">
        <v>19</v>
      </c>
      <c r="I115" s="9">
        <f>IF(H117=0, "-", H115/H117)</f>
        <v>5.3626869884278857E-3</v>
      </c>
      <c r="J115" s="8">
        <f t="shared" si="8"/>
        <v>-0.625</v>
      </c>
      <c r="K115" s="9">
        <f t="shared" si="9"/>
        <v>2.5789473684210527</v>
      </c>
    </row>
    <row r="116" spans="1:11" x14ac:dyDescent="0.25">
      <c r="A116" s="2"/>
      <c r="B116" s="68"/>
      <c r="C116" s="33"/>
      <c r="D116" s="68"/>
      <c r="E116" s="6"/>
      <c r="F116" s="82"/>
      <c r="G116" s="33"/>
      <c r="H116" s="68"/>
      <c r="I116" s="6"/>
      <c r="J116" s="5"/>
      <c r="K116" s="6"/>
    </row>
    <row r="117" spans="1:11" s="43" customFormat="1" x14ac:dyDescent="0.25">
      <c r="A117" s="162" t="s">
        <v>602</v>
      </c>
      <c r="B117" s="71">
        <f>SUM(B98:B116)</f>
        <v>878</v>
      </c>
      <c r="C117" s="40">
        <f>B117/28945</f>
        <v>3.0333390913802039E-2</v>
      </c>
      <c r="D117" s="71">
        <f>SUM(D98:D116)</f>
        <v>266</v>
      </c>
      <c r="E117" s="41">
        <f>D117/23965</f>
        <v>1.1099520133528062E-2</v>
      </c>
      <c r="F117" s="77">
        <f>SUM(F98:F116)</f>
        <v>6725</v>
      </c>
      <c r="G117" s="42">
        <f>F117/255800</f>
        <v>2.6290070367474591E-2</v>
      </c>
      <c r="H117" s="71">
        <f>SUM(H98:H116)</f>
        <v>3543</v>
      </c>
      <c r="I117" s="41">
        <f>H117/251582</f>
        <v>1.408288351312892E-2</v>
      </c>
      <c r="J117" s="37">
        <f>IF(D117=0, "-", IF((B117-D117)/D117&lt;10, (B117-D117)/D117, "&gt;999%"))</f>
        <v>2.3007518796992481</v>
      </c>
      <c r="K117" s="38">
        <f>IF(H117=0, "-", IF((F117-H117)/H117&lt;10, (F117-H117)/H117, "&gt;999%"))</f>
        <v>0.89810894721987011</v>
      </c>
    </row>
    <row r="118" spans="1:11" x14ac:dyDescent="0.25">
      <c r="B118" s="83"/>
      <c r="D118" s="83"/>
      <c r="F118" s="83"/>
      <c r="H118" s="83"/>
    </row>
    <row r="119" spans="1:11" s="43" customFormat="1" x14ac:dyDescent="0.25">
      <c r="A119" s="162" t="s">
        <v>601</v>
      </c>
      <c r="B119" s="71">
        <v>1216</v>
      </c>
      <c r="C119" s="40">
        <f>B119/28945</f>
        <v>4.2010709967179136E-2</v>
      </c>
      <c r="D119" s="71">
        <v>912</v>
      </c>
      <c r="E119" s="41">
        <f>D119/23965</f>
        <v>3.8055497600667641E-2</v>
      </c>
      <c r="F119" s="77">
        <v>10456</v>
      </c>
      <c r="G119" s="42">
        <f>F119/255800</f>
        <v>4.0875684128225176E-2</v>
      </c>
      <c r="H119" s="71">
        <v>7883</v>
      </c>
      <c r="I119" s="41">
        <f>H119/251582</f>
        <v>3.1333720218457602E-2</v>
      </c>
      <c r="J119" s="37">
        <f>IF(D119=0, "-", IF((B119-D119)/D119&lt;10, (B119-D119)/D119, "&gt;999%"))</f>
        <v>0.33333333333333331</v>
      </c>
      <c r="K119" s="38">
        <f>IF(H119=0, "-", IF((F119-H119)/H119&lt;10, (F119-H119)/H119, "&gt;999%"))</f>
        <v>0.32639857922110871</v>
      </c>
    </row>
    <row r="120" spans="1:11" x14ac:dyDescent="0.25">
      <c r="B120" s="83"/>
      <c r="D120" s="83"/>
      <c r="F120" s="83"/>
      <c r="H120" s="83"/>
    </row>
    <row r="121" spans="1:11" ht="15.6" x14ac:dyDescent="0.3">
      <c r="A121" s="164" t="s">
        <v>116</v>
      </c>
      <c r="B121" s="196" t="s">
        <v>1</v>
      </c>
      <c r="C121" s="200"/>
      <c r="D121" s="200"/>
      <c r="E121" s="197"/>
      <c r="F121" s="196" t="s">
        <v>14</v>
      </c>
      <c r="G121" s="200"/>
      <c r="H121" s="200"/>
      <c r="I121" s="197"/>
      <c r="J121" s="196" t="s">
        <v>15</v>
      </c>
      <c r="K121" s="197"/>
    </row>
    <row r="122" spans="1:11" x14ac:dyDescent="0.25">
      <c r="A122" s="22"/>
      <c r="B122" s="196">
        <f>VALUE(RIGHT($B$2, 4))</f>
        <v>2022</v>
      </c>
      <c r="C122" s="197"/>
      <c r="D122" s="196">
        <f>B122-1</f>
        <v>2021</v>
      </c>
      <c r="E122" s="204"/>
      <c r="F122" s="196">
        <f>B122</f>
        <v>2022</v>
      </c>
      <c r="G122" s="204"/>
      <c r="H122" s="196">
        <f>D122</f>
        <v>2021</v>
      </c>
      <c r="I122" s="204"/>
      <c r="J122" s="140" t="s">
        <v>4</v>
      </c>
      <c r="K122" s="141" t="s">
        <v>2</v>
      </c>
    </row>
    <row r="123" spans="1:11" x14ac:dyDescent="0.25">
      <c r="A123" s="163" t="s">
        <v>143</v>
      </c>
      <c r="B123" s="61" t="s">
        <v>12</v>
      </c>
      <c r="C123" s="62" t="s">
        <v>13</v>
      </c>
      <c r="D123" s="61" t="s">
        <v>12</v>
      </c>
      <c r="E123" s="63" t="s">
        <v>13</v>
      </c>
      <c r="F123" s="62" t="s">
        <v>12</v>
      </c>
      <c r="G123" s="62" t="s">
        <v>13</v>
      </c>
      <c r="H123" s="61" t="s">
        <v>12</v>
      </c>
      <c r="I123" s="63" t="s">
        <v>13</v>
      </c>
      <c r="J123" s="61"/>
      <c r="K123" s="63"/>
    </row>
    <row r="124" spans="1:11" x14ac:dyDescent="0.25">
      <c r="A124" s="7" t="s">
        <v>273</v>
      </c>
      <c r="B124" s="65">
        <v>37</v>
      </c>
      <c r="C124" s="34">
        <f>IF(B127=0, "-", B124/B127)</f>
        <v>0.72549019607843135</v>
      </c>
      <c r="D124" s="65">
        <v>53</v>
      </c>
      <c r="E124" s="9">
        <f>IF(D127=0, "-", D124/D127)</f>
        <v>0.91379310344827591</v>
      </c>
      <c r="F124" s="81">
        <v>590</v>
      </c>
      <c r="G124" s="34">
        <f>IF(F127=0, "-", F124/F127)</f>
        <v>0.80711354309165528</v>
      </c>
      <c r="H124" s="65">
        <v>426</v>
      </c>
      <c r="I124" s="9">
        <f>IF(H127=0, "-", H124/H127)</f>
        <v>0.68820678513731826</v>
      </c>
      <c r="J124" s="8">
        <f>IF(D124=0, "-", IF((B124-D124)/D124&lt;10, (B124-D124)/D124, "&gt;999%"))</f>
        <v>-0.30188679245283018</v>
      </c>
      <c r="K124" s="9">
        <f>IF(H124=0, "-", IF((F124-H124)/H124&lt;10, (F124-H124)/H124, "&gt;999%"))</f>
        <v>0.38497652582159625</v>
      </c>
    </row>
    <row r="125" spans="1:11" x14ac:dyDescent="0.25">
      <c r="A125" s="7" t="s">
        <v>274</v>
      </c>
      <c r="B125" s="65">
        <v>14</v>
      </c>
      <c r="C125" s="34">
        <f>IF(B127=0, "-", B125/B127)</f>
        <v>0.27450980392156865</v>
      </c>
      <c r="D125" s="65">
        <v>5</v>
      </c>
      <c r="E125" s="9">
        <f>IF(D127=0, "-", D125/D127)</f>
        <v>8.6206896551724144E-2</v>
      </c>
      <c r="F125" s="81">
        <v>141</v>
      </c>
      <c r="G125" s="34">
        <f>IF(F127=0, "-", F125/F127)</f>
        <v>0.19288645690834474</v>
      </c>
      <c r="H125" s="65">
        <v>193</v>
      </c>
      <c r="I125" s="9">
        <f>IF(H127=0, "-", H125/H127)</f>
        <v>0.31179321486268174</v>
      </c>
      <c r="J125" s="8">
        <f>IF(D125=0, "-", IF((B125-D125)/D125&lt;10, (B125-D125)/D125, "&gt;999%"))</f>
        <v>1.8</v>
      </c>
      <c r="K125" s="9">
        <f>IF(H125=0, "-", IF((F125-H125)/H125&lt;10, (F125-H125)/H125, "&gt;999%"))</f>
        <v>-0.26943005181347152</v>
      </c>
    </row>
    <row r="126" spans="1:11" x14ac:dyDescent="0.25">
      <c r="A126" s="2"/>
      <c r="B126" s="68"/>
      <c r="C126" s="33"/>
      <c r="D126" s="68"/>
      <c r="E126" s="6"/>
      <c r="F126" s="82"/>
      <c r="G126" s="33"/>
      <c r="H126" s="68"/>
      <c r="I126" s="6"/>
      <c r="J126" s="5"/>
      <c r="K126" s="6"/>
    </row>
    <row r="127" spans="1:11" s="43" customFormat="1" x14ac:dyDescent="0.25">
      <c r="A127" s="162" t="s">
        <v>600</v>
      </c>
      <c r="B127" s="71">
        <f>SUM(B124:B126)</f>
        <v>51</v>
      </c>
      <c r="C127" s="40">
        <f>B127/28945</f>
        <v>1.761962342373467E-3</v>
      </c>
      <c r="D127" s="71">
        <f>SUM(D124:D126)</f>
        <v>58</v>
      </c>
      <c r="E127" s="41">
        <f>D127/23965</f>
        <v>2.4201961193407052E-3</v>
      </c>
      <c r="F127" s="77">
        <f>SUM(F124:F126)</f>
        <v>731</v>
      </c>
      <c r="G127" s="42">
        <f>F127/255800</f>
        <v>2.857701329163409E-3</v>
      </c>
      <c r="H127" s="71">
        <f>SUM(H124:H126)</f>
        <v>619</v>
      </c>
      <c r="I127" s="41">
        <f>H127/251582</f>
        <v>2.4604303964512564E-3</v>
      </c>
      <c r="J127" s="37">
        <f>IF(D127=0, "-", IF((B127-D127)/D127&lt;10, (B127-D127)/D127, "&gt;999%"))</f>
        <v>-0.1206896551724138</v>
      </c>
      <c r="K127" s="38">
        <f>IF(H127=0, "-", IF((F127-H127)/H127&lt;10, (F127-H127)/H127, "&gt;999%"))</f>
        <v>0.18093699515347333</v>
      </c>
    </row>
    <row r="128" spans="1:11" x14ac:dyDescent="0.25">
      <c r="B128" s="83"/>
      <c r="D128" s="83"/>
      <c r="F128" s="83"/>
      <c r="H128" s="83"/>
    </row>
    <row r="129" spans="1:11" x14ac:dyDescent="0.25">
      <c r="A129" s="163" t="s">
        <v>144</v>
      </c>
      <c r="B129" s="61" t="s">
        <v>12</v>
      </c>
      <c r="C129" s="62" t="s">
        <v>13</v>
      </c>
      <c r="D129" s="61" t="s">
        <v>12</v>
      </c>
      <c r="E129" s="63" t="s">
        <v>13</v>
      </c>
      <c r="F129" s="62" t="s">
        <v>12</v>
      </c>
      <c r="G129" s="62" t="s">
        <v>13</v>
      </c>
      <c r="H129" s="61" t="s">
        <v>12</v>
      </c>
      <c r="I129" s="63" t="s">
        <v>13</v>
      </c>
      <c r="J129" s="61"/>
      <c r="K129" s="63"/>
    </row>
    <row r="130" spans="1:11" x14ac:dyDescent="0.25">
      <c r="A130" s="7" t="s">
        <v>275</v>
      </c>
      <c r="B130" s="65">
        <v>10</v>
      </c>
      <c r="C130" s="34">
        <f>IF(B141=0, "-", B130/B141)</f>
        <v>0.17543859649122806</v>
      </c>
      <c r="D130" s="65">
        <v>6</v>
      </c>
      <c r="E130" s="9">
        <f>IF(D141=0, "-", D130/D141)</f>
        <v>0.12</v>
      </c>
      <c r="F130" s="81">
        <v>115</v>
      </c>
      <c r="G130" s="34">
        <f>IF(F141=0, "-", F130/F141)</f>
        <v>0.20609318996415771</v>
      </c>
      <c r="H130" s="65">
        <v>115</v>
      </c>
      <c r="I130" s="9">
        <f>IF(H141=0, "-", H130/H141)</f>
        <v>0.14954486345903772</v>
      </c>
      <c r="J130" s="8">
        <f t="shared" ref="J130:J139" si="10">IF(D130=0, "-", IF((B130-D130)/D130&lt;10, (B130-D130)/D130, "&gt;999%"))</f>
        <v>0.66666666666666663</v>
      </c>
      <c r="K130" s="9">
        <f t="shared" ref="K130:K139" si="11">IF(H130=0, "-", IF((F130-H130)/H130&lt;10, (F130-H130)/H130, "&gt;999%"))</f>
        <v>0</v>
      </c>
    </row>
    <row r="131" spans="1:11" x14ac:dyDescent="0.25">
      <c r="A131" s="7" t="s">
        <v>276</v>
      </c>
      <c r="B131" s="65">
        <v>2</v>
      </c>
      <c r="C131" s="34">
        <f>IF(B141=0, "-", B131/B141)</f>
        <v>3.5087719298245612E-2</v>
      </c>
      <c r="D131" s="65">
        <v>2</v>
      </c>
      <c r="E131" s="9">
        <f>IF(D141=0, "-", D131/D141)</f>
        <v>0.04</v>
      </c>
      <c r="F131" s="81">
        <v>35</v>
      </c>
      <c r="G131" s="34">
        <f>IF(F141=0, "-", F131/F141)</f>
        <v>6.2724014336917558E-2</v>
      </c>
      <c r="H131" s="65">
        <v>38</v>
      </c>
      <c r="I131" s="9">
        <f>IF(H141=0, "-", H131/H141)</f>
        <v>4.94148244473342E-2</v>
      </c>
      <c r="J131" s="8">
        <f t="shared" si="10"/>
        <v>0</v>
      </c>
      <c r="K131" s="9">
        <f t="shared" si="11"/>
        <v>-7.8947368421052627E-2</v>
      </c>
    </row>
    <row r="132" spans="1:11" x14ac:dyDescent="0.25">
      <c r="A132" s="7" t="s">
        <v>277</v>
      </c>
      <c r="B132" s="65">
        <v>12</v>
      </c>
      <c r="C132" s="34">
        <f>IF(B141=0, "-", B132/B141)</f>
        <v>0.21052631578947367</v>
      </c>
      <c r="D132" s="65">
        <v>12</v>
      </c>
      <c r="E132" s="9">
        <f>IF(D141=0, "-", D132/D141)</f>
        <v>0.24</v>
      </c>
      <c r="F132" s="81">
        <v>88</v>
      </c>
      <c r="G132" s="34">
        <f>IF(F141=0, "-", F132/F141)</f>
        <v>0.15770609318996415</v>
      </c>
      <c r="H132" s="65">
        <v>126</v>
      </c>
      <c r="I132" s="9">
        <f>IF(H141=0, "-", H132/H141)</f>
        <v>0.16384915474642392</v>
      </c>
      <c r="J132" s="8">
        <f t="shared" si="10"/>
        <v>0</v>
      </c>
      <c r="K132" s="9">
        <f t="shared" si="11"/>
        <v>-0.30158730158730157</v>
      </c>
    </row>
    <row r="133" spans="1:11" x14ac:dyDescent="0.25">
      <c r="A133" s="7" t="s">
        <v>278</v>
      </c>
      <c r="B133" s="65">
        <v>6</v>
      </c>
      <c r="C133" s="34">
        <f>IF(B141=0, "-", B133/B141)</f>
        <v>0.10526315789473684</v>
      </c>
      <c r="D133" s="65">
        <v>1</v>
      </c>
      <c r="E133" s="9">
        <f>IF(D141=0, "-", D133/D141)</f>
        <v>0.02</v>
      </c>
      <c r="F133" s="81">
        <v>37</v>
      </c>
      <c r="G133" s="34">
        <f>IF(F141=0, "-", F133/F141)</f>
        <v>6.6308243727598568E-2</v>
      </c>
      <c r="H133" s="65">
        <v>19</v>
      </c>
      <c r="I133" s="9">
        <f>IF(H141=0, "-", H133/H141)</f>
        <v>2.47074122236671E-2</v>
      </c>
      <c r="J133" s="8">
        <f t="shared" si="10"/>
        <v>5</v>
      </c>
      <c r="K133" s="9">
        <f t="shared" si="11"/>
        <v>0.94736842105263153</v>
      </c>
    </row>
    <row r="134" spans="1:11" x14ac:dyDescent="0.25">
      <c r="A134" s="7" t="s">
        <v>279</v>
      </c>
      <c r="B134" s="65">
        <v>0</v>
      </c>
      <c r="C134" s="34">
        <f>IF(B141=0, "-", B134/B141)</f>
        <v>0</v>
      </c>
      <c r="D134" s="65">
        <v>0</v>
      </c>
      <c r="E134" s="9">
        <f>IF(D141=0, "-", D134/D141)</f>
        <v>0</v>
      </c>
      <c r="F134" s="81">
        <v>4</v>
      </c>
      <c r="G134" s="34">
        <f>IF(F141=0, "-", F134/F141)</f>
        <v>7.1684587813620072E-3</v>
      </c>
      <c r="H134" s="65">
        <v>12</v>
      </c>
      <c r="I134" s="9">
        <f>IF(H141=0, "-", H134/H141)</f>
        <v>1.5604681404421327E-2</v>
      </c>
      <c r="J134" s="8" t="str">
        <f t="shared" si="10"/>
        <v>-</v>
      </c>
      <c r="K134" s="9">
        <f t="shared" si="11"/>
        <v>-0.66666666666666663</v>
      </c>
    </row>
    <row r="135" spans="1:11" x14ac:dyDescent="0.25">
      <c r="A135" s="7" t="s">
        <v>280</v>
      </c>
      <c r="B135" s="65">
        <v>6</v>
      </c>
      <c r="C135" s="34">
        <f>IF(B141=0, "-", B135/B141)</f>
        <v>0.10526315789473684</v>
      </c>
      <c r="D135" s="65">
        <v>4</v>
      </c>
      <c r="E135" s="9">
        <f>IF(D141=0, "-", D135/D141)</f>
        <v>0.08</v>
      </c>
      <c r="F135" s="81">
        <v>43</v>
      </c>
      <c r="G135" s="34">
        <f>IF(F141=0, "-", F135/F141)</f>
        <v>7.7060931899641583E-2</v>
      </c>
      <c r="H135" s="65">
        <v>39</v>
      </c>
      <c r="I135" s="9">
        <f>IF(H141=0, "-", H135/H141)</f>
        <v>5.071521456436931E-2</v>
      </c>
      <c r="J135" s="8">
        <f t="shared" si="10"/>
        <v>0.5</v>
      </c>
      <c r="K135" s="9">
        <f t="shared" si="11"/>
        <v>0.10256410256410256</v>
      </c>
    </row>
    <row r="136" spans="1:11" x14ac:dyDescent="0.25">
      <c r="A136" s="7" t="s">
        <v>281</v>
      </c>
      <c r="B136" s="65">
        <v>3</v>
      </c>
      <c r="C136" s="34">
        <f>IF(B141=0, "-", B136/B141)</f>
        <v>5.2631578947368418E-2</v>
      </c>
      <c r="D136" s="65">
        <v>1</v>
      </c>
      <c r="E136" s="9">
        <f>IF(D141=0, "-", D136/D141)</f>
        <v>0.02</v>
      </c>
      <c r="F136" s="81">
        <v>15</v>
      </c>
      <c r="G136" s="34">
        <f>IF(F141=0, "-", F136/F141)</f>
        <v>2.6881720430107527E-2</v>
      </c>
      <c r="H136" s="65">
        <v>10</v>
      </c>
      <c r="I136" s="9">
        <f>IF(H141=0, "-", H136/H141)</f>
        <v>1.3003901170351105E-2</v>
      </c>
      <c r="J136" s="8">
        <f t="shared" si="10"/>
        <v>2</v>
      </c>
      <c r="K136" s="9">
        <f t="shared" si="11"/>
        <v>0.5</v>
      </c>
    </row>
    <row r="137" spans="1:11" x14ac:dyDescent="0.25">
      <c r="A137" s="7" t="s">
        <v>282</v>
      </c>
      <c r="B137" s="65">
        <v>11</v>
      </c>
      <c r="C137" s="34">
        <f>IF(B141=0, "-", B137/B141)</f>
        <v>0.19298245614035087</v>
      </c>
      <c r="D137" s="65">
        <v>16</v>
      </c>
      <c r="E137" s="9">
        <f>IF(D141=0, "-", D137/D141)</f>
        <v>0.32</v>
      </c>
      <c r="F137" s="81">
        <v>88</v>
      </c>
      <c r="G137" s="34">
        <f>IF(F141=0, "-", F137/F141)</f>
        <v>0.15770609318996415</v>
      </c>
      <c r="H137" s="65">
        <v>243</v>
      </c>
      <c r="I137" s="9">
        <f>IF(H141=0, "-", H137/H141)</f>
        <v>0.31599479843953188</v>
      </c>
      <c r="J137" s="8">
        <f t="shared" si="10"/>
        <v>-0.3125</v>
      </c>
      <c r="K137" s="9">
        <f t="shared" si="11"/>
        <v>-0.63786008230452673</v>
      </c>
    </row>
    <row r="138" spans="1:11" x14ac:dyDescent="0.25">
      <c r="A138" s="7" t="s">
        <v>283</v>
      </c>
      <c r="B138" s="65">
        <v>7</v>
      </c>
      <c r="C138" s="34">
        <f>IF(B141=0, "-", B138/B141)</f>
        <v>0.12280701754385964</v>
      </c>
      <c r="D138" s="65">
        <v>8</v>
      </c>
      <c r="E138" s="9">
        <f>IF(D141=0, "-", D138/D141)</f>
        <v>0.16</v>
      </c>
      <c r="F138" s="81">
        <v>129</v>
      </c>
      <c r="G138" s="34">
        <f>IF(F141=0, "-", F138/F141)</f>
        <v>0.23118279569892472</v>
      </c>
      <c r="H138" s="65">
        <v>167</v>
      </c>
      <c r="I138" s="9">
        <f>IF(H141=0, "-", H138/H141)</f>
        <v>0.21716514954486346</v>
      </c>
      <c r="J138" s="8">
        <f t="shared" si="10"/>
        <v>-0.125</v>
      </c>
      <c r="K138" s="9">
        <f t="shared" si="11"/>
        <v>-0.22754491017964071</v>
      </c>
    </row>
    <row r="139" spans="1:11" x14ac:dyDescent="0.25">
      <c r="A139" s="7" t="s">
        <v>284</v>
      </c>
      <c r="B139" s="65">
        <v>0</v>
      </c>
      <c r="C139" s="34">
        <f>IF(B141=0, "-", B139/B141)</f>
        <v>0</v>
      </c>
      <c r="D139" s="65">
        <v>0</v>
      </c>
      <c r="E139" s="9">
        <f>IF(D141=0, "-", D139/D141)</f>
        <v>0</v>
      </c>
      <c r="F139" s="81">
        <v>4</v>
      </c>
      <c r="G139" s="34">
        <f>IF(F141=0, "-", F139/F141)</f>
        <v>7.1684587813620072E-3</v>
      </c>
      <c r="H139" s="65">
        <v>0</v>
      </c>
      <c r="I139" s="9">
        <f>IF(H141=0, "-", H139/H141)</f>
        <v>0</v>
      </c>
      <c r="J139" s="8" t="str">
        <f t="shared" si="10"/>
        <v>-</v>
      </c>
      <c r="K139" s="9" t="str">
        <f t="shared" si="11"/>
        <v>-</v>
      </c>
    </row>
    <row r="140" spans="1:11" x14ac:dyDescent="0.25">
      <c r="A140" s="2"/>
      <c r="B140" s="68"/>
      <c r="C140" s="33"/>
      <c r="D140" s="68"/>
      <c r="E140" s="6"/>
      <c r="F140" s="82"/>
      <c r="G140" s="33"/>
      <c r="H140" s="68"/>
      <c r="I140" s="6"/>
      <c r="J140" s="5"/>
      <c r="K140" s="6"/>
    </row>
    <row r="141" spans="1:11" s="43" customFormat="1" x14ac:dyDescent="0.25">
      <c r="A141" s="162" t="s">
        <v>599</v>
      </c>
      <c r="B141" s="71">
        <f>SUM(B130:B140)</f>
        <v>57</v>
      </c>
      <c r="C141" s="40">
        <f>B141/28945</f>
        <v>1.9692520297115218E-3</v>
      </c>
      <c r="D141" s="71">
        <f>SUM(D130:D140)</f>
        <v>50</v>
      </c>
      <c r="E141" s="41">
        <f>D141/23965</f>
        <v>2.0863759649488839E-3</v>
      </c>
      <c r="F141" s="77">
        <f>SUM(F130:F140)</f>
        <v>558</v>
      </c>
      <c r="G141" s="42">
        <f>F141/255800</f>
        <v>2.1813917122752149E-3</v>
      </c>
      <c r="H141" s="71">
        <f>SUM(H130:H140)</f>
        <v>769</v>
      </c>
      <c r="I141" s="41">
        <f>H141/251582</f>
        <v>3.05665747152022E-3</v>
      </c>
      <c r="J141" s="37">
        <f>IF(D141=0, "-", IF((B141-D141)/D141&lt;10, (B141-D141)/D141, "&gt;999%"))</f>
        <v>0.14000000000000001</v>
      </c>
      <c r="K141" s="38">
        <f>IF(H141=0, "-", IF((F141-H141)/H141&lt;10, (F141-H141)/H141, "&gt;999%"))</f>
        <v>-0.27438231469440832</v>
      </c>
    </row>
    <row r="142" spans="1:11" x14ac:dyDescent="0.25">
      <c r="B142" s="83"/>
      <c r="D142" s="83"/>
      <c r="F142" s="83"/>
      <c r="H142" s="83"/>
    </row>
    <row r="143" spans="1:11" s="43" customFormat="1" x14ac:dyDescent="0.25">
      <c r="A143" s="162" t="s">
        <v>598</v>
      </c>
      <c r="B143" s="71">
        <v>108</v>
      </c>
      <c r="C143" s="40">
        <f>B143/28945</f>
        <v>3.7312143720849887E-3</v>
      </c>
      <c r="D143" s="71">
        <v>108</v>
      </c>
      <c r="E143" s="41">
        <f>D143/23965</f>
        <v>4.5065720842895887E-3</v>
      </c>
      <c r="F143" s="77">
        <v>1289</v>
      </c>
      <c r="G143" s="42">
        <f>F143/255800</f>
        <v>5.0390930414386239E-3</v>
      </c>
      <c r="H143" s="71">
        <v>1388</v>
      </c>
      <c r="I143" s="41">
        <f>H143/251582</f>
        <v>5.5170878679714763E-3</v>
      </c>
      <c r="J143" s="37">
        <f>IF(D143=0, "-", IF((B143-D143)/D143&lt;10, (B143-D143)/D143, "&gt;999%"))</f>
        <v>0</v>
      </c>
      <c r="K143" s="38">
        <f>IF(H143=0, "-", IF((F143-H143)/H143&lt;10, (F143-H143)/H143, "&gt;999%"))</f>
        <v>-7.1325648414985593E-2</v>
      </c>
    </row>
    <row r="144" spans="1:11" x14ac:dyDescent="0.25">
      <c r="B144" s="83"/>
      <c r="D144" s="83"/>
      <c r="F144" s="83"/>
      <c r="H144" s="83"/>
    </row>
    <row r="145" spans="1:11" ht="15.6" x14ac:dyDescent="0.3">
      <c r="A145" s="164" t="s">
        <v>117</v>
      </c>
      <c r="B145" s="196" t="s">
        <v>1</v>
      </c>
      <c r="C145" s="200"/>
      <c r="D145" s="200"/>
      <c r="E145" s="197"/>
      <c r="F145" s="196" t="s">
        <v>14</v>
      </c>
      <c r="G145" s="200"/>
      <c r="H145" s="200"/>
      <c r="I145" s="197"/>
      <c r="J145" s="196" t="s">
        <v>15</v>
      </c>
      <c r="K145" s="197"/>
    </row>
    <row r="146" spans="1:11" x14ac:dyDescent="0.25">
      <c r="A146" s="22"/>
      <c r="B146" s="196">
        <f>VALUE(RIGHT($B$2, 4))</f>
        <v>2022</v>
      </c>
      <c r="C146" s="197"/>
      <c r="D146" s="196">
        <f>B146-1</f>
        <v>2021</v>
      </c>
      <c r="E146" s="204"/>
      <c r="F146" s="196">
        <f>B146</f>
        <v>2022</v>
      </c>
      <c r="G146" s="204"/>
      <c r="H146" s="196">
        <f>D146</f>
        <v>2021</v>
      </c>
      <c r="I146" s="204"/>
      <c r="J146" s="140" t="s">
        <v>4</v>
      </c>
      <c r="K146" s="141" t="s">
        <v>2</v>
      </c>
    </row>
    <row r="147" spans="1:11" x14ac:dyDescent="0.25">
      <c r="A147" s="163" t="s">
        <v>145</v>
      </c>
      <c r="B147" s="61" t="s">
        <v>12</v>
      </c>
      <c r="C147" s="62" t="s">
        <v>13</v>
      </c>
      <c r="D147" s="61" t="s">
        <v>12</v>
      </c>
      <c r="E147" s="63" t="s">
        <v>13</v>
      </c>
      <c r="F147" s="62" t="s">
        <v>12</v>
      </c>
      <c r="G147" s="62" t="s">
        <v>13</v>
      </c>
      <c r="H147" s="61" t="s">
        <v>12</v>
      </c>
      <c r="I147" s="63" t="s">
        <v>13</v>
      </c>
      <c r="J147" s="61"/>
      <c r="K147" s="63"/>
    </row>
    <row r="148" spans="1:11" x14ac:dyDescent="0.25">
      <c r="A148" s="7" t="s">
        <v>285</v>
      </c>
      <c r="B148" s="65">
        <v>1</v>
      </c>
      <c r="C148" s="34">
        <f>IF(B150=0, "-", B148/B150)</f>
        <v>1</v>
      </c>
      <c r="D148" s="65">
        <v>7</v>
      </c>
      <c r="E148" s="9">
        <f>IF(D150=0, "-", D148/D150)</f>
        <v>1</v>
      </c>
      <c r="F148" s="81">
        <v>49</v>
      </c>
      <c r="G148" s="34">
        <f>IF(F150=0, "-", F148/F150)</f>
        <v>1</v>
      </c>
      <c r="H148" s="65">
        <v>84</v>
      </c>
      <c r="I148" s="9">
        <f>IF(H150=0, "-", H148/H150)</f>
        <v>1</v>
      </c>
      <c r="J148" s="8">
        <f>IF(D148=0, "-", IF((B148-D148)/D148&lt;10, (B148-D148)/D148, "&gt;999%"))</f>
        <v>-0.8571428571428571</v>
      </c>
      <c r="K148" s="9">
        <f>IF(H148=0, "-", IF((F148-H148)/H148&lt;10, (F148-H148)/H148, "&gt;999%"))</f>
        <v>-0.41666666666666669</v>
      </c>
    </row>
    <row r="149" spans="1:11" x14ac:dyDescent="0.25">
      <c r="A149" s="2"/>
      <c r="B149" s="68"/>
      <c r="C149" s="33"/>
      <c r="D149" s="68"/>
      <c r="E149" s="6"/>
      <c r="F149" s="82"/>
      <c r="G149" s="33"/>
      <c r="H149" s="68"/>
      <c r="I149" s="6"/>
      <c r="J149" s="5"/>
      <c r="K149" s="6"/>
    </row>
    <row r="150" spans="1:11" s="43" customFormat="1" x14ac:dyDescent="0.25">
      <c r="A150" s="162" t="s">
        <v>597</v>
      </c>
      <c r="B150" s="71">
        <f>SUM(B148:B149)</f>
        <v>1</v>
      </c>
      <c r="C150" s="40">
        <f>B150/28945</f>
        <v>3.4548281223009156E-5</v>
      </c>
      <c r="D150" s="71">
        <f>SUM(D148:D149)</f>
        <v>7</v>
      </c>
      <c r="E150" s="41">
        <f>D150/23965</f>
        <v>2.9209263509284375E-4</v>
      </c>
      <c r="F150" s="77">
        <f>SUM(F148:F149)</f>
        <v>49</v>
      </c>
      <c r="G150" s="42">
        <f>F150/255800</f>
        <v>1.9155590304925724E-4</v>
      </c>
      <c r="H150" s="71">
        <f>SUM(H148:H149)</f>
        <v>84</v>
      </c>
      <c r="I150" s="41">
        <f>H150/251582</f>
        <v>3.3388716203861961E-4</v>
      </c>
      <c r="J150" s="37">
        <f>IF(D150=0, "-", IF((B150-D150)/D150&lt;10, (B150-D150)/D150, "&gt;999%"))</f>
        <v>-0.8571428571428571</v>
      </c>
      <c r="K150" s="38">
        <f>IF(H150=0, "-", IF((F150-H150)/H150&lt;10, (F150-H150)/H150, "&gt;999%"))</f>
        <v>-0.41666666666666669</v>
      </c>
    </row>
    <row r="151" spans="1:11" x14ac:dyDescent="0.25">
      <c r="B151" s="83"/>
      <c r="D151" s="83"/>
      <c r="F151" s="83"/>
      <c r="H151" s="83"/>
    </row>
    <row r="152" spans="1:11" x14ac:dyDescent="0.25">
      <c r="A152" s="163" t="s">
        <v>146</v>
      </c>
      <c r="B152" s="61" t="s">
        <v>12</v>
      </c>
      <c r="C152" s="62" t="s">
        <v>13</v>
      </c>
      <c r="D152" s="61" t="s">
        <v>12</v>
      </c>
      <c r="E152" s="63" t="s">
        <v>13</v>
      </c>
      <c r="F152" s="62" t="s">
        <v>12</v>
      </c>
      <c r="G152" s="62" t="s">
        <v>13</v>
      </c>
      <c r="H152" s="61" t="s">
        <v>12</v>
      </c>
      <c r="I152" s="63" t="s">
        <v>13</v>
      </c>
      <c r="J152" s="61"/>
      <c r="K152" s="63"/>
    </row>
    <row r="153" spans="1:11" x14ac:dyDescent="0.25">
      <c r="A153" s="7" t="s">
        <v>286</v>
      </c>
      <c r="B153" s="65">
        <v>0</v>
      </c>
      <c r="C153" s="34">
        <f>IF(B167=0, "-", B153/B167)</f>
        <v>0</v>
      </c>
      <c r="D153" s="65">
        <v>2</v>
      </c>
      <c r="E153" s="9">
        <f>IF(D167=0, "-", D153/D167)</f>
        <v>0.25</v>
      </c>
      <c r="F153" s="81">
        <v>11</v>
      </c>
      <c r="G153" s="34">
        <f>IF(F167=0, "-", F153/F167)</f>
        <v>7.586206896551724E-2</v>
      </c>
      <c r="H153" s="65">
        <v>12</v>
      </c>
      <c r="I153" s="9">
        <f>IF(H167=0, "-", H153/H167)</f>
        <v>7.4534161490683232E-2</v>
      </c>
      <c r="J153" s="8">
        <f t="shared" ref="J153:J165" si="12">IF(D153=0, "-", IF((B153-D153)/D153&lt;10, (B153-D153)/D153, "&gt;999%"))</f>
        <v>-1</v>
      </c>
      <c r="K153" s="9">
        <f t="shared" ref="K153:K165" si="13">IF(H153=0, "-", IF((F153-H153)/H153&lt;10, (F153-H153)/H153, "&gt;999%"))</f>
        <v>-8.3333333333333329E-2</v>
      </c>
    </row>
    <row r="154" spans="1:11" x14ac:dyDescent="0.25">
      <c r="A154" s="7" t="s">
        <v>287</v>
      </c>
      <c r="B154" s="65">
        <v>1</v>
      </c>
      <c r="C154" s="34">
        <f>IF(B167=0, "-", B154/B167)</f>
        <v>6.25E-2</v>
      </c>
      <c r="D154" s="65">
        <v>0</v>
      </c>
      <c r="E154" s="9">
        <f>IF(D167=0, "-", D154/D167)</f>
        <v>0</v>
      </c>
      <c r="F154" s="81">
        <v>5</v>
      </c>
      <c r="G154" s="34">
        <f>IF(F167=0, "-", F154/F167)</f>
        <v>3.4482758620689655E-2</v>
      </c>
      <c r="H154" s="65">
        <v>6</v>
      </c>
      <c r="I154" s="9">
        <f>IF(H167=0, "-", H154/H167)</f>
        <v>3.7267080745341616E-2</v>
      </c>
      <c r="J154" s="8" t="str">
        <f t="shared" si="12"/>
        <v>-</v>
      </c>
      <c r="K154" s="9">
        <f t="shared" si="13"/>
        <v>-0.16666666666666666</v>
      </c>
    </row>
    <row r="155" spans="1:11" x14ac:dyDescent="0.25">
      <c r="A155" s="7" t="s">
        <v>288</v>
      </c>
      <c r="B155" s="65">
        <v>0</v>
      </c>
      <c r="C155" s="34">
        <f>IF(B167=0, "-", B155/B167)</f>
        <v>0</v>
      </c>
      <c r="D155" s="65">
        <v>0</v>
      </c>
      <c r="E155" s="9">
        <f>IF(D167=0, "-", D155/D167)</f>
        <v>0</v>
      </c>
      <c r="F155" s="81">
        <v>0</v>
      </c>
      <c r="G155" s="34">
        <f>IF(F167=0, "-", F155/F167)</f>
        <v>0</v>
      </c>
      <c r="H155" s="65">
        <v>15</v>
      </c>
      <c r="I155" s="9">
        <f>IF(H167=0, "-", H155/H167)</f>
        <v>9.3167701863354033E-2</v>
      </c>
      <c r="J155" s="8" t="str">
        <f t="shared" si="12"/>
        <v>-</v>
      </c>
      <c r="K155" s="9">
        <f t="shared" si="13"/>
        <v>-1</v>
      </c>
    </row>
    <row r="156" spans="1:11" x14ac:dyDescent="0.25">
      <c r="A156" s="7" t="s">
        <v>289</v>
      </c>
      <c r="B156" s="65">
        <v>3</v>
      </c>
      <c r="C156" s="34">
        <f>IF(B167=0, "-", B156/B167)</f>
        <v>0.1875</v>
      </c>
      <c r="D156" s="65">
        <v>0</v>
      </c>
      <c r="E156" s="9">
        <f>IF(D167=0, "-", D156/D167)</f>
        <v>0</v>
      </c>
      <c r="F156" s="81">
        <v>22</v>
      </c>
      <c r="G156" s="34">
        <f>IF(F167=0, "-", F156/F167)</f>
        <v>0.15172413793103448</v>
      </c>
      <c r="H156" s="65">
        <v>24</v>
      </c>
      <c r="I156" s="9">
        <f>IF(H167=0, "-", H156/H167)</f>
        <v>0.14906832298136646</v>
      </c>
      <c r="J156" s="8" t="str">
        <f t="shared" si="12"/>
        <v>-</v>
      </c>
      <c r="K156" s="9">
        <f t="shared" si="13"/>
        <v>-8.3333333333333329E-2</v>
      </c>
    </row>
    <row r="157" spans="1:11" x14ac:dyDescent="0.25">
      <c r="A157" s="7" t="s">
        <v>290</v>
      </c>
      <c r="B157" s="65">
        <v>2</v>
      </c>
      <c r="C157" s="34">
        <f>IF(B167=0, "-", B157/B167)</f>
        <v>0.125</v>
      </c>
      <c r="D157" s="65">
        <v>0</v>
      </c>
      <c r="E157" s="9">
        <f>IF(D167=0, "-", D157/D167)</f>
        <v>0</v>
      </c>
      <c r="F157" s="81">
        <v>19</v>
      </c>
      <c r="G157" s="34">
        <f>IF(F167=0, "-", F157/F167)</f>
        <v>0.1310344827586207</v>
      </c>
      <c r="H157" s="65">
        <v>12</v>
      </c>
      <c r="I157" s="9">
        <f>IF(H167=0, "-", H157/H167)</f>
        <v>7.4534161490683232E-2</v>
      </c>
      <c r="J157" s="8" t="str">
        <f t="shared" si="12"/>
        <v>-</v>
      </c>
      <c r="K157" s="9">
        <f t="shared" si="13"/>
        <v>0.58333333333333337</v>
      </c>
    </row>
    <row r="158" spans="1:11" x14ac:dyDescent="0.25">
      <c r="A158" s="7" t="s">
        <v>291</v>
      </c>
      <c r="B158" s="65">
        <v>0</v>
      </c>
      <c r="C158" s="34">
        <f>IF(B167=0, "-", B158/B167)</f>
        <v>0</v>
      </c>
      <c r="D158" s="65">
        <v>0</v>
      </c>
      <c r="E158" s="9">
        <f>IF(D167=0, "-", D158/D167)</f>
        <v>0</v>
      </c>
      <c r="F158" s="81">
        <v>0</v>
      </c>
      <c r="G158" s="34">
        <f>IF(F167=0, "-", F158/F167)</f>
        <v>0</v>
      </c>
      <c r="H158" s="65">
        <v>1</v>
      </c>
      <c r="I158" s="9">
        <f>IF(H167=0, "-", H158/H167)</f>
        <v>6.2111801242236021E-3</v>
      </c>
      <c r="J158" s="8" t="str">
        <f t="shared" si="12"/>
        <v>-</v>
      </c>
      <c r="K158" s="9">
        <f t="shared" si="13"/>
        <v>-1</v>
      </c>
    </row>
    <row r="159" spans="1:11" x14ac:dyDescent="0.25">
      <c r="A159" s="7" t="s">
        <v>292</v>
      </c>
      <c r="B159" s="65">
        <v>1</v>
      </c>
      <c r="C159" s="34">
        <f>IF(B167=0, "-", B159/B167)</f>
        <v>6.25E-2</v>
      </c>
      <c r="D159" s="65">
        <v>1</v>
      </c>
      <c r="E159" s="9">
        <f>IF(D167=0, "-", D159/D167)</f>
        <v>0.125</v>
      </c>
      <c r="F159" s="81">
        <v>6</v>
      </c>
      <c r="G159" s="34">
        <f>IF(F167=0, "-", F159/F167)</f>
        <v>4.1379310344827586E-2</v>
      </c>
      <c r="H159" s="65">
        <v>9</v>
      </c>
      <c r="I159" s="9">
        <f>IF(H167=0, "-", H159/H167)</f>
        <v>5.5900621118012424E-2</v>
      </c>
      <c r="J159" s="8">
        <f t="shared" si="12"/>
        <v>0</v>
      </c>
      <c r="K159" s="9">
        <f t="shared" si="13"/>
        <v>-0.33333333333333331</v>
      </c>
    </row>
    <row r="160" spans="1:11" x14ac:dyDescent="0.25">
      <c r="A160" s="7" t="s">
        <v>293</v>
      </c>
      <c r="B160" s="65">
        <v>0</v>
      </c>
      <c r="C160" s="34">
        <f>IF(B167=0, "-", B160/B167)</f>
        <v>0</v>
      </c>
      <c r="D160" s="65">
        <v>1</v>
      </c>
      <c r="E160" s="9">
        <f>IF(D167=0, "-", D160/D167)</f>
        <v>0.125</v>
      </c>
      <c r="F160" s="81">
        <v>4</v>
      </c>
      <c r="G160" s="34">
        <f>IF(F167=0, "-", F160/F167)</f>
        <v>2.7586206896551724E-2</v>
      </c>
      <c r="H160" s="65">
        <v>4</v>
      </c>
      <c r="I160" s="9">
        <f>IF(H167=0, "-", H160/H167)</f>
        <v>2.4844720496894408E-2</v>
      </c>
      <c r="J160" s="8">
        <f t="shared" si="12"/>
        <v>-1</v>
      </c>
      <c r="K160" s="9">
        <f t="shared" si="13"/>
        <v>0</v>
      </c>
    </row>
    <row r="161" spans="1:11" x14ac:dyDescent="0.25">
      <c r="A161" s="7" t="s">
        <v>294</v>
      </c>
      <c r="B161" s="65">
        <v>0</v>
      </c>
      <c r="C161" s="34">
        <f>IF(B167=0, "-", B161/B167)</f>
        <v>0</v>
      </c>
      <c r="D161" s="65">
        <v>1</v>
      </c>
      <c r="E161" s="9">
        <f>IF(D167=0, "-", D161/D167)</f>
        <v>0.125</v>
      </c>
      <c r="F161" s="81">
        <v>1</v>
      </c>
      <c r="G161" s="34">
        <f>IF(F167=0, "-", F161/F167)</f>
        <v>6.8965517241379309E-3</v>
      </c>
      <c r="H161" s="65">
        <v>5</v>
      </c>
      <c r="I161" s="9">
        <f>IF(H167=0, "-", H161/H167)</f>
        <v>3.1055900621118012E-2</v>
      </c>
      <c r="J161" s="8">
        <f t="shared" si="12"/>
        <v>-1</v>
      </c>
      <c r="K161" s="9">
        <f t="shared" si="13"/>
        <v>-0.8</v>
      </c>
    </row>
    <row r="162" spans="1:11" x14ac:dyDescent="0.25">
      <c r="A162" s="7" t="s">
        <v>295</v>
      </c>
      <c r="B162" s="65">
        <v>3</v>
      </c>
      <c r="C162" s="34">
        <f>IF(B167=0, "-", B162/B167)</f>
        <v>0.1875</v>
      </c>
      <c r="D162" s="65">
        <v>0</v>
      </c>
      <c r="E162" s="9">
        <f>IF(D167=0, "-", D162/D167)</f>
        <v>0</v>
      </c>
      <c r="F162" s="81">
        <v>14</v>
      </c>
      <c r="G162" s="34">
        <f>IF(F167=0, "-", F162/F167)</f>
        <v>9.6551724137931033E-2</v>
      </c>
      <c r="H162" s="65">
        <v>0</v>
      </c>
      <c r="I162" s="9">
        <f>IF(H167=0, "-", H162/H167)</f>
        <v>0</v>
      </c>
      <c r="J162" s="8" t="str">
        <f t="shared" si="12"/>
        <v>-</v>
      </c>
      <c r="K162" s="9" t="str">
        <f t="shared" si="13"/>
        <v>-</v>
      </c>
    </row>
    <row r="163" spans="1:11" x14ac:dyDescent="0.25">
      <c r="A163" s="7" t="s">
        <v>296</v>
      </c>
      <c r="B163" s="65">
        <v>5</v>
      </c>
      <c r="C163" s="34">
        <f>IF(B167=0, "-", B163/B167)</f>
        <v>0.3125</v>
      </c>
      <c r="D163" s="65">
        <v>2</v>
      </c>
      <c r="E163" s="9">
        <f>IF(D167=0, "-", D163/D167)</f>
        <v>0.25</v>
      </c>
      <c r="F163" s="81">
        <v>41</v>
      </c>
      <c r="G163" s="34">
        <f>IF(F167=0, "-", F163/F167)</f>
        <v>0.28275862068965518</v>
      </c>
      <c r="H163" s="65">
        <v>60</v>
      </c>
      <c r="I163" s="9">
        <f>IF(H167=0, "-", H163/H167)</f>
        <v>0.37267080745341613</v>
      </c>
      <c r="J163" s="8">
        <f t="shared" si="12"/>
        <v>1.5</v>
      </c>
      <c r="K163" s="9">
        <f t="shared" si="13"/>
        <v>-0.31666666666666665</v>
      </c>
    </row>
    <row r="164" spans="1:11" x14ac:dyDescent="0.25">
      <c r="A164" s="7" t="s">
        <v>297</v>
      </c>
      <c r="B164" s="65">
        <v>1</v>
      </c>
      <c r="C164" s="34">
        <f>IF(B167=0, "-", B164/B167)</f>
        <v>6.25E-2</v>
      </c>
      <c r="D164" s="65">
        <v>1</v>
      </c>
      <c r="E164" s="9">
        <f>IF(D167=0, "-", D164/D167)</f>
        <v>0.125</v>
      </c>
      <c r="F164" s="81">
        <v>18</v>
      </c>
      <c r="G164" s="34">
        <f>IF(F167=0, "-", F164/F167)</f>
        <v>0.12413793103448276</v>
      </c>
      <c r="H164" s="65">
        <v>12</v>
      </c>
      <c r="I164" s="9">
        <f>IF(H167=0, "-", H164/H167)</f>
        <v>7.4534161490683232E-2</v>
      </c>
      <c r="J164" s="8">
        <f t="shared" si="12"/>
        <v>0</v>
      </c>
      <c r="K164" s="9">
        <f t="shared" si="13"/>
        <v>0.5</v>
      </c>
    </row>
    <row r="165" spans="1:11" x14ac:dyDescent="0.25">
      <c r="A165" s="7" t="s">
        <v>298</v>
      </c>
      <c r="B165" s="65">
        <v>0</v>
      </c>
      <c r="C165" s="34">
        <f>IF(B167=0, "-", B165/B167)</f>
        <v>0</v>
      </c>
      <c r="D165" s="65">
        <v>0</v>
      </c>
      <c r="E165" s="9">
        <f>IF(D167=0, "-", D165/D167)</f>
        <v>0</v>
      </c>
      <c r="F165" s="81">
        <v>4</v>
      </c>
      <c r="G165" s="34">
        <f>IF(F167=0, "-", F165/F167)</f>
        <v>2.7586206896551724E-2</v>
      </c>
      <c r="H165" s="65">
        <v>1</v>
      </c>
      <c r="I165" s="9">
        <f>IF(H167=0, "-", H165/H167)</f>
        <v>6.2111801242236021E-3</v>
      </c>
      <c r="J165" s="8" t="str">
        <f t="shared" si="12"/>
        <v>-</v>
      </c>
      <c r="K165" s="9">
        <f t="shared" si="13"/>
        <v>3</v>
      </c>
    </row>
    <row r="166" spans="1:11" x14ac:dyDescent="0.25">
      <c r="A166" s="2"/>
      <c r="B166" s="68"/>
      <c r="C166" s="33"/>
      <c r="D166" s="68"/>
      <c r="E166" s="6"/>
      <c r="F166" s="82"/>
      <c r="G166" s="33"/>
      <c r="H166" s="68"/>
      <c r="I166" s="6"/>
      <c r="J166" s="5"/>
      <c r="K166" s="6"/>
    </row>
    <row r="167" spans="1:11" s="43" customFormat="1" x14ac:dyDescent="0.25">
      <c r="A167" s="162" t="s">
        <v>596</v>
      </c>
      <c r="B167" s="71">
        <f>SUM(B153:B166)</f>
        <v>16</v>
      </c>
      <c r="C167" s="40">
        <f>B167/28945</f>
        <v>5.5277249956814649E-4</v>
      </c>
      <c r="D167" s="71">
        <f>SUM(D153:D166)</f>
        <v>8</v>
      </c>
      <c r="E167" s="41">
        <f>D167/23965</f>
        <v>3.338201543918214E-4</v>
      </c>
      <c r="F167" s="77">
        <f>SUM(F153:F166)</f>
        <v>145</v>
      </c>
      <c r="G167" s="42">
        <f>F167/255800</f>
        <v>5.668491008600469E-4</v>
      </c>
      <c r="H167" s="71">
        <f>SUM(H153:H166)</f>
        <v>161</v>
      </c>
      <c r="I167" s="41">
        <f>H167/251582</f>
        <v>6.3995039390735424E-4</v>
      </c>
      <c r="J167" s="37">
        <f>IF(D167=0, "-", IF((B167-D167)/D167&lt;10, (B167-D167)/D167, "&gt;999%"))</f>
        <v>1</v>
      </c>
      <c r="K167" s="38">
        <f>IF(H167=0, "-", IF((F167-H167)/H167&lt;10, (F167-H167)/H167, "&gt;999%"))</f>
        <v>-9.9378881987577633E-2</v>
      </c>
    </row>
    <row r="168" spans="1:11" x14ac:dyDescent="0.25">
      <c r="B168" s="83"/>
      <c r="D168" s="83"/>
      <c r="F168" s="83"/>
      <c r="H168" s="83"/>
    </row>
    <row r="169" spans="1:11" s="43" customFormat="1" x14ac:dyDescent="0.25">
      <c r="A169" s="162" t="s">
        <v>595</v>
      </c>
      <c r="B169" s="71">
        <v>17</v>
      </c>
      <c r="C169" s="40">
        <f>B169/28945</f>
        <v>5.8732078079115559E-4</v>
      </c>
      <c r="D169" s="71">
        <v>15</v>
      </c>
      <c r="E169" s="41">
        <f>D169/23965</f>
        <v>6.259127894846651E-4</v>
      </c>
      <c r="F169" s="77">
        <v>194</v>
      </c>
      <c r="G169" s="42">
        <f>F169/255800</f>
        <v>7.5840500390930417E-4</v>
      </c>
      <c r="H169" s="71">
        <v>245</v>
      </c>
      <c r="I169" s="41">
        <f>H169/251582</f>
        <v>9.738375559459739E-4</v>
      </c>
      <c r="J169" s="37">
        <f>IF(D169=0, "-", IF((B169-D169)/D169&lt;10, (B169-D169)/D169, "&gt;999%"))</f>
        <v>0.13333333333333333</v>
      </c>
      <c r="K169" s="38">
        <f>IF(H169=0, "-", IF((F169-H169)/H169&lt;10, (F169-H169)/H169, "&gt;999%"))</f>
        <v>-0.20816326530612245</v>
      </c>
    </row>
    <row r="170" spans="1:11" x14ac:dyDescent="0.25">
      <c r="B170" s="83"/>
      <c r="D170" s="83"/>
      <c r="F170" s="83"/>
      <c r="H170" s="83"/>
    </row>
    <row r="171" spans="1:11" ht="15.6" x14ac:dyDescent="0.3">
      <c r="A171" s="164" t="s">
        <v>118</v>
      </c>
      <c r="B171" s="196" t="s">
        <v>1</v>
      </c>
      <c r="C171" s="200"/>
      <c r="D171" s="200"/>
      <c r="E171" s="197"/>
      <c r="F171" s="196" t="s">
        <v>14</v>
      </c>
      <c r="G171" s="200"/>
      <c r="H171" s="200"/>
      <c r="I171" s="197"/>
      <c r="J171" s="196" t="s">
        <v>15</v>
      </c>
      <c r="K171" s="197"/>
    </row>
    <row r="172" spans="1:11" x14ac:dyDescent="0.25">
      <c r="A172" s="22"/>
      <c r="B172" s="196">
        <f>VALUE(RIGHT($B$2, 4))</f>
        <v>2022</v>
      </c>
      <c r="C172" s="197"/>
      <c r="D172" s="196">
        <f>B172-1</f>
        <v>2021</v>
      </c>
      <c r="E172" s="204"/>
      <c r="F172" s="196">
        <f>B172</f>
        <v>2022</v>
      </c>
      <c r="G172" s="204"/>
      <c r="H172" s="196">
        <f>D172</f>
        <v>2021</v>
      </c>
      <c r="I172" s="204"/>
      <c r="J172" s="140" t="s">
        <v>4</v>
      </c>
      <c r="K172" s="141" t="s">
        <v>2</v>
      </c>
    </row>
    <row r="173" spans="1:11" x14ac:dyDescent="0.25">
      <c r="A173" s="163" t="s">
        <v>147</v>
      </c>
      <c r="B173" s="61" t="s">
        <v>12</v>
      </c>
      <c r="C173" s="62" t="s">
        <v>13</v>
      </c>
      <c r="D173" s="61" t="s">
        <v>12</v>
      </c>
      <c r="E173" s="63" t="s">
        <v>13</v>
      </c>
      <c r="F173" s="62" t="s">
        <v>12</v>
      </c>
      <c r="G173" s="62" t="s">
        <v>13</v>
      </c>
      <c r="H173" s="61" t="s">
        <v>12</v>
      </c>
      <c r="I173" s="63" t="s">
        <v>13</v>
      </c>
      <c r="J173" s="61"/>
      <c r="K173" s="63"/>
    </row>
    <row r="174" spans="1:11" x14ac:dyDescent="0.25">
      <c r="A174" s="7" t="s">
        <v>299</v>
      </c>
      <c r="B174" s="65">
        <v>1</v>
      </c>
      <c r="C174" s="34">
        <f>IF(B184=0, "-", B174/B184)</f>
        <v>2.6595744680851063E-3</v>
      </c>
      <c r="D174" s="65">
        <v>24</v>
      </c>
      <c r="E174" s="9">
        <f>IF(D184=0, "-", D174/D184)</f>
        <v>0.10480349344978165</v>
      </c>
      <c r="F174" s="81">
        <v>161</v>
      </c>
      <c r="G174" s="34">
        <f>IF(F184=0, "-", F174/F184)</f>
        <v>5.5421686746987948E-2</v>
      </c>
      <c r="H174" s="65">
        <v>309</v>
      </c>
      <c r="I174" s="9">
        <f>IF(H184=0, "-", H174/H184)</f>
        <v>0.11127115592365862</v>
      </c>
      <c r="J174" s="8">
        <f t="shared" ref="J174:J182" si="14">IF(D174=0, "-", IF((B174-D174)/D174&lt;10, (B174-D174)/D174, "&gt;999%"))</f>
        <v>-0.95833333333333337</v>
      </c>
      <c r="K174" s="9">
        <f t="shared" ref="K174:K182" si="15">IF(H174=0, "-", IF((F174-H174)/H174&lt;10, (F174-H174)/H174, "&gt;999%"))</f>
        <v>-0.47896440129449835</v>
      </c>
    </row>
    <row r="175" spans="1:11" x14ac:dyDescent="0.25">
      <c r="A175" s="7" t="s">
        <v>300</v>
      </c>
      <c r="B175" s="65">
        <v>0</v>
      </c>
      <c r="C175" s="34">
        <f>IF(B184=0, "-", B175/B184)</f>
        <v>0</v>
      </c>
      <c r="D175" s="65">
        <v>2</v>
      </c>
      <c r="E175" s="9">
        <f>IF(D184=0, "-", D175/D184)</f>
        <v>8.7336244541484712E-3</v>
      </c>
      <c r="F175" s="81">
        <v>18</v>
      </c>
      <c r="G175" s="34">
        <f>IF(F184=0, "-", F175/F184)</f>
        <v>6.1962134251290881E-3</v>
      </c>
      <c r="H175" s="65">
        <v>161</v>
      </c>
      <c r="I175" s="9">
        <f>IF(H184=0, "-", H175/H184)</f>
        <v>5.7976233345336692E-2</v>
      </c>
      <c r="J175" s="8">
        <f t="shared" si="14"/>
        <v>-1</v>
      </c>
      <c r="K175" s="9">
        <f t="shared" si="15"/>
        <v>-0.88819875776397517</v>
      </c>
    </row>
    <row r="176" spans="1:11" x14ac:dyDescent="0.25">
      <c r="A176" s="7" t="s">
        <v>301</v>
      </c>
      <c r="B176" s="65">
        <v>93</v>
      </c>
      <c r="C176" s="34">
        <f>IF(B184=0, "-", B176/B184)</f>
        <v>0.2473404255319149</v>
      </c>
      <c r="D176" s="65">
        <v>33</v>
      </c>
      <c r="E176" s="9">
        <f>IF(D184=0, "-", D176/D184)</f>
        <v>0.14410480349344978</v>
      </c>
      <c r="F176" s="81">
        <v>426</v>
      </c>
      <c r="G176" s="34">
        <f>IF(F184=0, "-", F176/F184)</f>
        <v>0.14664371772805507</v>
      </c>
      <c r="H176" s="65">
        <v>61</v>
      </c>
      <c r="I176" s="9">
        <f>IF(H184=0, "-", H176/H184)</f>
        <v>2.1966150522146202E-2</v>
      </c>
      <c r="J176" s="8">
        <f t="shared" si="14"/>
        <v>1.8181818181818181</v>
      </c>
      <c r="K176" s="9">
        <f t="shared" si="15"/>
        <v>5.9836065573770494</v>
      </c>
    </row>
    <row r="177" spans="1:11" x14ac:dyDescent="0.25">
      <c r="A177" s="7" t="s">
        <v>302</v>
      </c>
      <c r="B177" s="65">
        <v>235</v>
      </c>
      <c r="C177" s="34">
        <f>IF(B184=0, "-", B177/B184)</f>
        <v>0.625</v>
      </c>
      <c r="D177" s="65">
        <v>108</v>
      </c>
      <c r="E177" s="9">
        <f>IF(D184=0, "-", D177/D184)</f>
        <v>0.47161572052401746</v>
      </c>
      <c r="F177" s="81">
        <v>2009</v>
      </c>
      <c r="G177" s="34">
        <f>IF(F184=0, "-", F177/F184)</f>
        <v>0.69156626506024099</v>
      </c>
      <c r="H177" s="65">
        <v>1488</v>
      </c>
      <c r="I177" s="9">
        <f>IF(H184=0, "-", H177/H184)</f>
        <v>0.53583003240907456</v>
      </c>
      <c r="J177" s="8">
        <f t="shared" si="14"/>
        <v>1.1759259259259258</v>
      </c>
      <c r="K177" s="9">
        <f t="shared" si="15"/>
        <v>0.35013440860215056</v>
      </c>
    </row>
    <row r="178" spans="1:11" x14ac:dyDescent="0.25">
      <c r="A178" s="7" t="s">
        <v>303</v>
      </c>
      <c r="B178" s="65">
        <v>0</v>
      </c>
      <c r="C178" s="34">
        <f>IF(B184=0, "-", B178/B184)</f>
        <v>0</v>
      </c>
      <c r="D178" s="65">
        <v>22</v>
      </c>
      <c r="E178" s="9">
        <f>IF(D184=0, "-", D178/D184)</f>
        <v>9.606986899563319E-2</v>
      </c>
      <c r="F178" s="81">
        <v>96</v>
      </c>
      <c r="G178" s="34">
        <f>IF(F184=0, "-", F178/F184)</f>
        <v>3.3046471600688465E-2</v>
      </c>
      <c r="H178" s="65">
        <v>291</v>
      </c>
      <c r="I178" s="9">
        <f>IF(H184=0, "-", H178/H184)</f>
        <v>0.10478934101548433</v>
      </c>
      <c r="J178" s="8">
        <f t="shared" si="14"/>
        <v>-1</v>
      </c>
      <c r="K178" s="9">
        <f t="shared" si="15"/>
        <v>-0.67010309278350511</v>
      </c>
    </row>
    <row r="179" spans="1:11" x14ac:dyDescent="0.25">
      <c r="A179" s="7" t="s">
        <v>304</v>
      </c>
      <c r="B179" s="65">
        <v>0</v>
      </c>
      <c r="C179" s="34">
        <f>IF(B184=0, "-", B179/B184)</f>
        <v>0</v>
      </c>
      <c r="D179" s="65">
        <v>0</v>
      </c>
      <c r="E179" s="9">
        <f>IF(D184=0, "-", D179/D184)</f>
        <v>0</v>
      </c>
      <c r="F179" s="81">
        <v>0</v>
      </c>
      <c r="G179" s="34">
        <f>IF(F184=0, "-", F179/F184)</f>
        <v>0</v>
      </c>
      <c r="H179" s="65">
        <v>1</v>
      </c>
      <c r="I179" s="9">
        <f>IF(H184=0, "-", H179/H184)</f>
        <v>3.6010082823190496E-4</v>
      </c>
      <c r="J179" s="8" t="str">
        <f t="shared" si="14"/>
        <v>-</v>
      </c>
      <c r="K179" s="9">
        <f t="shared" si="15"/>
        <v>-1</v>
      </c>
    </row>
    <row r="180" spans="1:11" x14ac:dyDescent="0.25">
      <c r="A180" s="7" t="s">
        <v>305</v>
      </c>
      <c r="B180" s="65">
        <v>5</v>
      </c>
      <c r="C180" s="34">
        <f>IF(B184=0, "-", B180/B184)</f>
        <v>1.3297872340425532E-2</v>
      </c>
      <c r="D180" s="65">
        <v>4</v>
      </c>
      <c r="E180" s="9">
        <f>IF(D184=0, "-", D180/D184)</f>
        <v>1.7467248908296942E-2</v>
      </c>
      <c r="F180" s="81">
        <v>13</v>
      </c>
      <c r="G180" s="34">
        <f>IF(F184=0, "-", F180/F184)</f>
        <v>4.4750430292598963E-3</v>
      </c>
      <c r="H180" s="65">
        <v>40</v>
      </c>
      <c r="I180" s="9">
        <f>IF(H184=0, "-", H180/H184)</f>
        <v>1.4404033129276198E-2</v>
      </c>
      <c r="J180" s="8">
        <f t="shared" si="14"/>
        <v>0.25</v>
      </c>
      <c r="K180" s="9">
        <f t="shared" si="15"/>
        <v>-0.67500000000000004</v>
      </c>
    </row>
    <row r="181" spans="1:11" x14ac:dyDescent="0.25">
      <c r="A181" s="7" t="s">
        <v>306</v>
      </c>
      <c r="B181" s="65">
        <v>3</v>
      </c>
      <c r="C181" s="34">
        <f>IF(B184=0, "-", B181/B184)</f>
        <v>7.9787234042553185E-3</v>
      </c>
      <c r="D181" s="65">
        <v>5</v>
      </c>
      <c r="E181" s="9">
        <f>IF(D184=0, "-", D181/D184)</f>
        <v>2.1834061135371178E-2</v>
      </c>
      <c r="F181" s="81">
        <v>11</v>
      </c>
      <c r="G181" s="34">
        <f>IF(F184=0, "-", F181/F184)</f>
        <v>3.7865748709122204E-3</v>
      </c>
      <c r="H181" s="65">
        <v>39</v>
      </c>
      <c r="I181" s="9">
        <f>IF(H184=0, "-", H181/H184)</f>
        <v>1.4043932301044292E-2</v>
      </c>
      <c r="J181" s="8">
        <f t="shared" si="14"/>
        <v>-0.4</v>
      </c>
      <c r="K181" s="9">
        <f t="shared" si="15"/>
        <v>-0.71794871794871795</v>
      </c>
    </row>
    <row r="182" spans="1:11" x14ac:dyDescent="0.25">
      <c r="A182" s="7" t="s">
        <v>307</v>
      </c>
      <c r="B182" s="65">
        <v>39</v>
      </c>
      <c r="C182" s="34">
        <f>IF(B184=0, "-", B182/B184)</f>
        <v>0.10372340425531915</v>
      </c>
      <c r="D182" s="65">
        <v>31</v>
      </c>
      <c r="E182" s="9">
        <f>IF(D184=0, "-", D182/D184)</f>
        <v>0.13537117903930132</v>
      </c>
      <c r="F182" s="81">
        <v>171</v>
      </c>
      <c r="G182" s="34">
        <f>IF(F184=0, "-", F182/F184)</f>
        <v>5.8864027538726334E-2</v>
      </c>
      <c r="H182" s="65">
        <v>387</v>
      </c>
      <c r="I182" s="9">
        <f>IF(H184=0, "-", H182/H184)</f>
        <v>0.1393590205257472</v>
      </c>
      <c r="J182" s="8">
        <f t="shared" si="14"/>
        <v>0.25806451612903225</v>
      </c>
      <c r="K182" s="9">
        <f t="shared" si="15"/>
        <v>-0.55813953488372092</v>
      </c>
    </row>
    <row r="183" spans="1:11" x14ac:dyDescent="0.25">
      <c r="A183" s="2"/>
      <c r="B183" s="68"/>
      <c r="C183" s="33"/>
      <c r="D183" s="68"/>
      <c r="E183" s="6"/>
      <c r="F183" s="82"/>
      <c r="G183" s="33"/>
      <c r="H183" s="68"/>
      <c r="I183" s="6"/>
      <c r="J183" s="5"/>
      <c r="K183" s="6"/>
    </row>
    <row r="184" spans="1:11" s="43" customFormat="1" x14ac:dyDescent="0.25">
      <c r="A184" s="162" t="s">
        <v>594</v>
      </c>
      <c r="B184" s="71">
        <f>SUM(B174:B183)</f>
        <v>376</v>
      </c>
      <c r="C184" s="40">
        <f>B184/28945</f>
        <v>1.2990153739851443E-2</v>
      </c>
      <c r="D184" s="71">
        <f>SUM(D174:D183)</f>
        <v>229</v>
      </c>
      <c r="E184" s="41">
        <f>D184/23965</f>
        <v>9.5556019194658875E-3</v>
      </c>
      <c r="F184" s="77">
        <f>SUM(F174:F183)</f>
        <v>2905</v>
      </c>
      <c r="G184" s="42">
        <f>F184/255800</f>
        <v>1.1356528537920249E-2</v>
      </c>
      <c r="H184" s="71">
        <f>SUM(H174:H183)</f>
        <v>2777</v>
      </c>
      <c r="I184" s="41">
        <f>H184/251582</f>
        <v>1.1038150583110079E-2</v>
      </c>
      <c r="J184" s="37">
        <f>IF(D184=0, "-", IF((B184-D184)/D184&lt;10, (B184-D184)/D184, "&gt;999%"))</f>
        <v>0.64192139737991272</v>
      </c>
      <c r="K184" s="38">
        <f>IF(H184=0, "-", IF((F184-H184)/H184&lt;10, (F184-H184)/H184, "&gt;999%"))</f>
        <v>4.6092906013683835E-2</v>
      </c>
    </row>
    <row r="185" spans="1:11" x14ac:dyDescent="0.25">
      <c r="B185" s="83"/>
      <c r="D185" s="83"/>
      <c r="F185" s="83"/>
      <c r="H185" s="83"/>
    </row>
    <row r="186" spans="1:11" x14ac:dyDescent="0.25">
      <c r="A186" s="163" t="s">
        <v>148</v>
      </c>
      <c r="B186" s="61" t="s">
        <v>12</v>
      </c>
      <c r="C186" s="62" t="s">
        <v>13</v>
      </c>
      <c r="D186" s="61" t="s">
        <v>12</v>
      </c>
      <c r="E186" s="63" t="s">
        <v>13</v>
      </c>
      <c r="F186" s="62" t="s">
        <v>12</v>
      </c>
      <c r="G186" s="62" t="s">
        <v>13</v>
      </c>
      <c r="H186" s="61" t="s">
        <v>12</v>
      </c>
      <c r="I186" s="63" t="s">
        <v>13</v>
      </c>
      <c r="J186" s="61"/>
      <c r="K186" s="63"/>
    </row>
    <row r="187" spans="1:11" x14ac:dyDescent="0.25">
      <c r="A187" s="7" t="s">
        <v>308</v>
      </c>
      <c r="B187" s="65">
        <v>1</v>
      </c>
      <c r="C187" s="34">
        <f>IF(B194=0, "-", B187/B194)</f>
        <v>2.9411764705882353E-2</v>
      </c>
      <c r="D187" s="65">
        <v>1</v>
      </c>
      <c r="E187" s="9">
        <f>IF(D194=0, "-", D187/D194)</f>
        <v>3.5714285714285712E-2</v>
      </c>
      <c r="F187" s="81">
        <v>6</v>
      </c>
      <c r="G187" s="34">
        <f>IF(F194=0, "-", F187/F194)</f>
        <v>2.7027027027027029E-2</v>
      </c>
      <c r="H187" s="65">
        <v>10</v>
      </c>
      <c r="I187" s="9">
        <f>IF(H194=0, "-", H187/H194)</f>
        <v>4.2918454935622317E-2</v>
      </c>
      <c r="J187" s="8">
        <f t="shared" ref="J187:J192" si="16">IF(D187=0, "-", IF((B187-D187)/D187&lt;10, (B187-D187)/D187, "&gt;999%"))</f>
        <v>0</v>
      </c>
      <c r="K187" s="9">
        <f t="shared" ref="K187:K192" si="17">IF(H187=0, "-", IF((F187-H187)/H187&lt;10, (F187-H187)/H187, "&gt;999%"))</f>
        <v>-0.4</v>
      </c>
    </row>
    <row r="188" spans="1:11" x14ac:dyDescent="0.25">
      <c r="A188" s="7" t="s">
        <v>309</v>
      </c>
      <c r="B188" s="65">
        <v>0</v>
      </c>
      <c r="C188" s="34">
        <f>IF(B194=0, "-", B188/B194)</f>
        <v>0</v>
      </c>
      <c r="D188" s="65">
        <v>2</v>
      </c>
      <c r="E188" s="9">
        <f>IF(D194=0, "-", D188/D194)</f>
        <v>7.1428571428571425E-2</v>
      </c>
      <c r="F188" s="81">
        <v>24</v>
      </c>
      <c r="G188" s="34">
        <f>IF(F194=0, "-", F188/F194)</f>
        <v>0.10810810810810811</v>
      </c>
      <c r="H188" s="65">
        <v>35</v>
      </c>
      <c r="I188" s="9">
        <f>IF(H194=0, "-", H188/H194)</f>
        <v>0.15021459227467812</v>
      </c>
      <c r="J188" s="8">
        <f t="shared" si="16"/>
        <v>-1</v>
      </c>
      <c r="K188" s="9">
        <f t="shared" si="17"/>
        <v>-0.31428571428571428</v>
      </c>
    </row>
    <row r="189" spans="1:11" x14ac:dyDescent="0.25">
      <c r="A189" s="7" t="s">
        <v>310</v>
      </c>
      <c r="B189" s="65">
        <v>18</v>
      </c>
      <c r="C189" s="34">
        <f>IF(B194=0, "-", B189/B194)</f>
        <v>0.52941176470588236</v>
      </c>
      <c r="D189" s="65">
        <v>3</v>
      </c>
      <c r="E189" s="9">
        <f>IF(D194=0, "-", D189/D194)</f>
        <v>0.10714285714285714</v>
      </c>
      <c r="F189" s="81">
        <v>125</v>
      </c>
      <c r="G189" s="34">
        <f>IF(F194=0, "-", F189/F194)</f>
        <v>0.56306306306306309</v>
      </c>
      <c r="H189" s="65">
        <v>84</v>
      </c>
      <c r="I189" s="9">
        <f>IF(H194=0, "-", H189/H194)</f>
        <v>0.36051502145922748</v>
      </c>
      <c r="J189" s="8">
        <f t="shared" si="16"/>
        <v>5</v>
      </c>
      <c r="K189" s="9">
        <f t="shared" si="17"/>
        <v>0.48809523809523808</v>
      </c>
    </row>
    <row r="190" spans="1:11" x14ac:dyDescent="0.25">
      <c r="A190" s="7" t="s">
        <v>311</v>
      </c>
      <c r="B190" s="65">
        <v>5</v>
      </c>
      <c r="C190" s="34">
        <f>IF(B194=0, "-", B190/B194)</f>
        <v>0.14705882352941177</v>
      </c>
      <c r="D190" s="65">
        <v>0</v>
      </c>
      <c r="E190" s="9">
        <f>IF(D194=0, "-", D190/D194)</f>
        <v>0</v>
      </c>
      <c r="F190" s="81">
        <v>16</v>
      </c>
      <c r="G190" s="34">
        <f>IF(F194=0, "-", F190/F194)</f>
        <v>7.2072072072072071E-2</v>
      </c>
      <c r="H190" s="65">
        <v>0</v>
      </c>
      <c r="I190" s="9">
        <f>IF(H194=0, "-", H190/H194)</f>
        <v>0</v>
      </c>
      <c r="J190" s="8" t="str">
        <f t="shared" si="16"/>
        <v>-</v>
      </c>
      <c r="K190" s="9" t="str">
        <f t="shared" si="17"/>
        <v>-</v>
      </c>
    </row>
    <row r="191" spans="1:11" x14ac:dyDescent="0.25">
      <c r="A191" s="7" t="s">
        <v>312</v>
      </c>
      <c r="B191" s="65">
        <v>1</v>
      </c>
      <c r="C191" s="34">
        <f>IF(B194=0, "-", B191/B194)</f>
        <v>2.9411764705882353E-2</v>
      </c>
      <c r="D191" s="65">
        <v>6</v>
      </c>
      <c r="E191" s="9">
        <f>IF(D194=0, "-", D191/D194)</f>
        <v>0.21428571428571427</v>
      </c>
      <c r="F191" s="81">
        <v>19</v>
      </c>
      <c r="G191" s="34">
        <f>IF(F194=0, "-", F191/F194)</f>
        <v>8.5585585585585586E-2</v>
      </c>
      <c r="H191" s="65">
        <v>31</v>
      </c>
      <c r="I191" s="9">
        <f>IF(H194=0, "-", H191/H194)</f>
        <v>0.13304721030042918</v>
      </c>
      <c r="J191" s="8">
        <f t="shared" si="16"/>
        <v>-0.83333333333333337</v>
      </c>
      <c r="K191" s="9">
        <f t="shared" si="17"/>
        <v>-0.38709677419354838</v>
      </c>
    </row>
    <row r="192" spans="1:11" x14ac:dyDescent="0.25">
      <c r="A192" s="7" t="s">
        <v>313</v>
      </c>
      <c r="B192" s="65">
        <v>9</v>
      </c>
      <c r="C192" s="34">
        <f>IF(B194=0, "-", B192/B194)</f>
        <v>0.26470588235294118</v>
      </c>
      <c r="D192" s="65">
        <v>16</v>
      </c>
      <c r="E192" s="9">
        <f>IF(D194=0, "-", D192/D194)</f>
        <v>0.5714285714285714</v>
      </c>
      <c r="F192" s="81">
        <v>32</v>
      </c>
      <c r="G192" s="34">
        <f>IF(F194=0, "-", F192/F194)</f>
        <v>0.14414414414414414</v>
      </c>
      <c r="H192" s="65">
        <v>73</v>
      </c>
      <c r="I192" s="9">
        <f>IF(H194=0, "-", H192/H194)</f>
        <v>0.31330472103004292</v>
      </c>
      <c r="J192" s="8">
        <f t="shared" si="16"/>
        <v>-0.4375</v>
      </c>
      <c r="K192" s="9">
        <f t="shared" si="17"/>
        <v>-0.56164383561643838</v>
      </c>
    </row>
    <row r="193" spans="1:11" x14ac:dyDescent="0.25">
      <c r="A193" s="2"/>
      <c r="B193" s="68"/>
      <c r="C193" s="33"/>
      <c r="D193" s="68"/>
      <c r="E193" s="6"/>
      <c r="F193" s="82"/>
      <c r="G193" s="33"/>
      <c r="H193" s="68"/>
      <c r="I193" s="6"/>
      <c r="J193" s="5"/>
      <c r="K193" s="6"/>
    </row>
    <row r="194" spans="1:11" s="43" customFormat="1" x14ac:dyDescent="0.25">
      <c r="A194" s="162" t="s">
        <v>593</v>
      </c>
      <c r="B194" s="71">
        <f>SUM(B187:B193)</f>
        <v>34</v>
      </c>
      <c r="C194" s="40">
        <f>B194/28945</f>
        <v>1.1746415615823112E-3</v>
      </c>
      <c r="D194" s="71">
        <f>SUM(D187:D193)</f>
        <v>28</v>
      </c>
      <c r="E194" s="41">
        <f>D194/23965</f>
        <v>1.168370540371375E-3</v>
      </c>
      <c r="F194" s="77">
        <f>SUM(F187:F193)</f>
        <v>222</v>
      </c>
      <c r="G194" s="42">
        <f>F194/255800</f>
        <v>8.6786551993745117E-4</v>
      </c>
      <c r="H194" s="71">
        <f>SUM(H187:H193)</f>
        <v>233</v>
      </c>
      <c r="I194" s="41">
        <f>H194/251582</f>
        <v>9.2613938994045675E-4</v>
      </c>
      <c r="J194" s="37">
        <f>IF(D194=0, "-", IF((B194-D194)/D194&lt;10, (B194-D194)/D194, "&gt;999%"))</f>
        <v>0.21428571428571427</v>
      </c>
      <c r="K194" s="38">
        <f>IF(H194=0, "-", IF((F194-H194)/H194&lt;10, (F194-H194)/H194, "&gt;999%"))</f>
        <v>-4.7210300429184553E-2</v>
      </c>
    </row>
    <row r="195" spans="1:11" x14ac:dyDescent="0.25">
      <c r="B195" s="83"/>
      <c r="D195" s="83"/>
      <c r="F195" s="83"/>
      <c r="H195" s="83"/>
    </row>
    <row r="196" spans="1:11" s="43" customFormat="1" x14ac:dyDescent="0.25">
      <c r="A196" s="162" t="s">
        <v>592</v>
      </c>
      <c r="B196" s="71">
        <v>410</v>
      </c>
      <c r="C196" s="40">
        <f>B196/28945</f>
        <v>1.4164795301433754E-2</v>
      </c>
      <c r="D196" s="71">
        <v>257</v>
      </c>
      <c r="E196" s="41">
        <f>D196/23965</f>
        <v>1.0723972459837262E-2</v>
      </c>
      <c r="F196" s="77">
        <v>3127</v>
      </c>
      <c r="G196" s="42">
        <f>F196/255800</f>
        <v>1.2224394057857701E-2</v>
      </c>
      <c r="H196" s="71">
        <v>3010</v>
      </c>
      <c r="I196" s="41">
        <f>H196/251582</f>
        <v>1.1964289973050535E-2</v>
      </c>
      <c r="J196" s="37">
        <f>IF(D196=0, "-", IF((B196-D196)/D196&lt;10, (B196-D196)/D196, "&gt;999%"))</f>
        <v>0.59533073929961089</v>
      </c>
      <c r="K196" s="38">
        <f>IF(H196=0, "-", IF((F196-H196)/H196&lt;10, (F196-H196)/H196, "&gt;999%"))</f>
        <v>3.8870431893687711E-2</v>
      </c>
    </row>
    <row r="197" spans="1:11" x14ac:dyDescent="0.25">
      <c r="B197" s="83"/>
      <c r="D197" s="83"/>
      <c r="F197" s="83"/>
      <c r="H197" s="83"/>
    </row>
    <row r="198" spans="1:11" ht="15.6" x14ac:dyDescent="0.3">
      <c r="A198" s="164" t="s">
        <v>119</v>
      </c>
      <c r="B198" s="196" t="s">
        <v>1</v>
      </c>
      <c r="C198" s="200"/>
      <c r="D198" s="200"/>
      <c r="E198" s="197"/>
      <c r="F198" s="196" t="s">
        <v>14</v>
      </c>
      <c r="G198" s="200"/>
      <c r="H198" s="200"/>
      <c r="I198" s="197"/>
      <c r="J198" s="196" t="s">
        <v>15</v>
      </c>
      <c r="K198" s="197"/>
    </row>
    <row r="199" spans="1:11" x14ac:dyDescent="0.25">
      <c r="A199" s="22"/>
      <c r="B199" s="196">
        <f>VALUE(RIGHT($B$2, 4))</f>
        <v>2022</v>
      </c>
      <c r="C199" s="197"/>
      <c r="D199" s="196">
        <f>B199-1</f>
        <v>2021</v>
      </c>
      <c r="E199" s="204"/>
      <c r="F199" s="196">
        <f>B199</f>
        <v>2022</v>
      </c>
      <c r="G199" s="204"/>
      <c r="H199" s="196">
        <f>D199</f>
        <v>2021</v>
      </c>
      <c r="I199" s="204"/>
      <c r="J199" s="140" t="s">
        <v>4</v>
      </c>
      <c r="K199" s="141" t="s">
        <v>2</v>
      </c>
    </row>
    <row r="200" spans="1:11" x14ac:dyDescent="0.25">
      <c r="A200" s="163" t="s">
        <v>149</v>
      </c>
      <c r="B200" s="61" t="s">
        <v>12</v>
      </c>
      <c r="C200" s="62" t="s">
        <v>13</v>
      </c>
      <c r="D200" s="61" t="s">
        <v>12</v>
      </c>
      <c r="E200" s="63" t="s">
        <v>13</v>
      </c>
      <c r="F200" s="62" t="s">
        <v>12</v>
      </c>
      <c r="G200" s="62" t="s">
        <v>13</v>
      </c>
      <c r="H200" s="61" t="s">
        <v>12</v>
      </c>
      <c r="I200" s="63" t="s">
        <v>13</v>
      </c>
      <c r="J200" s="61"/>
      <c r="K200" s="63"/>
    </row>
    <row r="201" spans="1:11" x14ac:dyDescent="0.25">
      <c r="A201" s="7" t="s">
        <v>314</v>
      </c>
      <c r="B201" s="65">
        <v>0</v>
      </c>
      <c r="C201" s="34">
        <f>IF(B212=0, "-", B201/B212)</f>
        <v>0</v>
      </c>
      <c r="D201" s="65">
        <v>0</v>
      </c>
      <c r="E201" s="9">
        <f>IF(D212=0, "-", D201/D212)</f>
        <v>0</v>
      </c>
      <c r="F201" s="81">
        <v>0</v>
      </c>
      <c r="G201" s="34">
        <f>IF(F212=0, "-", F201/F212)</f>
        <v>0</v>
      </c>
      <c r="H201" s="65">
        <v>1</v>
      </c>
      <c r="I201" s="9">
        <f>IF(H212=0, "-", H201/H212)</f>
        <v>7.9302141157811261E-4</v>
      </c>
      <c r="J201" s="8" t="str">
        <f t="shared" ref="J201:J210" si="18">IF(D201=0, "-", IF((B201-D201)/D201&lt;10, (B201-D201)/D201, "&gt;999%"))</f>
        <v>-</v>
      </c>
      <c r="K201" s="9">
        <f t="shared" ref="K201:K210" si="19">IF(H201=0, "-", IF((F201-H201)/H201&lt;10, (F201-H201)/H201, "&gt;999%"))</f>
        <v>-1</v>
      </c>
    </row>
    <row r="202" spans="1:11" x14ac:dyDescent="0.25">
      <c r="A202" s="7" t="s">
        <v>315</v>
      </c>
      <c r="B202" s="65">
        <v>23</v>
      </c>
      <c r="C202" s="34">
        <f>IF(B212=0, "-", B202/B212)</f>
        <v>0.1050228310502283</v>
      </c>
      <c r="D202" s="65">
        <v>17</v>
      </c>
      <c r="E202" s="9">
        <f>IF(D212=0, "-", D202/D212)</f>
        <v>0.16831683168316833</v>
      </c>
      <c r="F202" s="81">
        <v>140</v>
      </c>
      <c r="G202" s="34">
        <f>IF(F212=0, "-", F202/F212)</f>
        <v>0.12820512820512819</v>
      </c>
      <c r="H202" s="65">
        <v>187</v>
      </c>
      <c r="I202" s="9">
        <f>IF(H212=0, "-", H202/H212)</f>
        <v>0.14829500396510706</v>
      </c>
      <c r="J202" s="8">
        <f t="shared" si="18"/>
        <v>0.35294117647058826</v>
      </c>
      <c r="K202" s="9">
        <f t="shared" si="19"/>
        <v>-0.25133689839572193</v>
      </c>
    </row>
    <row r="203" spans="1:11" x14ac:dyDescent="0.25">
      <c r="A203" s="7" t="s">
        <v>316</v>
      </c>
      <c r="B203" s="65">
        <v>92</v>
      </c>
      <c r="C203" s="34">
        <f>IF(B212=0, "-", B203/B212)</f>
        <v>0.42009132420091322</v>
      </c>
      <c r="D203" s="65">
        <v>52</v>
      </c>
      <c r="E203" s="9">
        <f>IF(D212=0, "-", D203/D212)</f>
        <v>0.51485148514851486</v>
      </c>
      <c r="F203" s="81">
        <v>422</v>
      </c>
      <c r="G203" s="34">
        <f>IF(F212=0, "-", F203/F212)</f>
        <v>0.38644688644688646</v>
      </c>
      <c r="H203" s="65">
        <v>569</v>
      </c>
      <c r="I203" s="9">
        <f>IF(H212=0, "-", H203/H212)</f>
        <v>0.45122918318794608</v>
      </c>
      <c r="J203" s="8">
        <f t="shared" si="18"/>
        <v>0.76923076923076927</v>
      </c>
      <c r="K203" s="9">
        <f t="shared" si="19"/>
        <v>-0.25834797891036909</v>
      </c>
    </row>
    <row r="204" spans="1:11" x14ac:dyDescent="0.25">
      <c r="A204" s="7" t="s">
        <v>317</v>
      </c>
      <c r="B204" s="65">
        <v>0</v>
      </c>
      <c r="C204" s="34">
        <f>IF(B212=0, "-", B204/B212)</f>
        <v>0</v>
      </c>
      <c r="D204" s="65">
        <v>0</v>
      </c>
      <c r="E204" s="9">
        <f>IF(D212=0, "-", D204/D212)</f>
        <v>0</v>
      </c>
      <c r="F204" s="81">
        <v>0</v>
      </c>
      <c r="G204" s="34">
        <f>IF(F212=0, "-", F204/F212)</f>
        <v>0</v>
      </c>
      <c r="H204" s="65">
        <v>35</v>
      </c>
      <c r="I204" s="9">
        <f>IF(H212=0, "-", H204/H212)</f>
        <v>2.775574940523394E-2</v>
      </c>
      <c r="J204" s="8" t="str">
        <f t="shared" si="18"/>
        <v>-</v>
      </c>
      <c r="K204" s="9">
        <f t="shared" si="19"/>
        <v>-1</v>
      </c>
    </row>
    <row r="205" spans="1:11" x14ac:dyDescent="0.25">
      <c r="A205" s="7" t="s">
        <v>318</v>
      </c>
      <c r="B205" s="65">
        <v>20</v>
      </c>
      <c r="C205" s="34">
        <f>IF(B212=0, "-", B205/B212)</f>
        <v>9.1324200913242004E-2</v>
      </c>
      <c r="D205" s="65">
        <v>11</v>
      </c>
      <c r="E205" s="9">
        <f>IF(D212=0, "-", D205/D212)</f>
        <v>0.10891089108910891</v>
      </c>
      <c r="F205" s="81">
        <v>106</v>
      </c>
      <c r="G205" s="34">
        <f>IF(F212=0, "-", F205/F212)</f>
        <v>9.7069597069597072E-2</v>
      </c>
      <c r="H205" s="65">
        <v>178</v>
      </c>
      <c r="I205" s="9">
        <f>IF(H212=0, "-", H205/H212)</f>
        <v>0.14115781126090404</v>
      </c>
      <c r="J205" s="8">
        <f t="shared" si="18"/>
        <v>0.81818181818181823</v>
      </c>
      <c r="K205" s="9">
        <f t="shared" si="19"/>
        <v>-0.4044943820224719</v>
      </c>
    </row>
    <row r="206" spans="1:11" x14ac:dyDescent="0.25">
      <c r="A206" s="7" t="s">
        <v>319</v>
      </c>
      <c r="B206" s="65">
        <v>10</v>
      </c>
      <c r="C206" s="34">
        <f>IF(B212=0, "-", B206/B212)</f>
        <v>4.5662100456621002E-2</v>
      </c>
      <c r="D206" s="65">
        <v>10</v>
      </c>
      <c r="E206" s="9">
        <f>IF(D212=0, "-", D206/D212)</f>
        <v>9.9009900990099015E-2</v>
      </c>
      <c r="F206" s="81">
        <v>73</v>
      </c>
      <c r="G206" s="34">
        <f>IF(F212=0, "-", F206/F212)</f>
        <v>6.6849816849816848E-2</v>
      </c>
      <c r="H206" s="65">
        <v>67</v>
      </c>
      <c r="I206" s="9">
        <f>IF(H212=0, "-", H206/H212)</f>
        <v>5.3132434575733543E-2</v>
      </c>
      <c r="J206" s="8">
        <f t="shared" si="18"/>
        <v>0</v>
      </c>
      <c r="K206" s="9">
        <f t="shared" si="19"/>
        <v>8.9552238805970144E-2</v>
      </c>
    </row>
    <row r="207" spans="1:11" x14ac:dyDescent="0.25">
      <c r="A207" s="7" t="s">
        <v>320</v>
      </c>
      <c r="B207" s="65">
        <v>0</v>
      </c>
      <c r="C207" s="34">
        <f>IF(B212=0, "-", B207/B212)</f>
        <v>0</v>
      </c>
      <c r="D207" s="65">
        <v>11</v>
      </c>
      <c r="E207" s="9">
        <f>IF(D212=0, "-", D207/D212)</f>
        <v>0.10891089108910891</v>
      </c>
      <c r="F207" s="81">
        <v>2</v>
      </c>
      <c r="G207" s="34">
        <f>IF(F212=0, "-", F207/F212)</f>
        <v>1.8315018315018315E-3</v>
      </c>
      <c r="H207" s="65">
        <v>56</v>
      </c>
      <c r="I207" s="9">
        <f>IF(H212=0, "-", H207/H212)</f>
        <v>4.4409199048374308E-2</v>
      </c>
      <c r="J207" s="8">
        <f t="shared" si="18"/>
        <v>-1</v>
      </c>
      <c r="K207" s="9">
        <f t="shared" si="19"/>
        <v>-0.9642857142857143</v>
      </c>
    </row>
    <row r="208" spans="1:11" x14ac:dyDescent="0.25">
      <c r="A208" s="7" t="s">
        <v>321</v>
      </c>
      <c r="B208" s="65">
        <v>20</v>
      </c>
      <c r="C208" s="34">
        <f>IF(B212=0, "-", B208/B212)</f>
        <v>9.1324200913242004E-2</v>
      </c>
      <c r="D208" s="65">
        <v>0</v>
      </c>
      <c r="E208" s="9">
        <f>IF(D212=0, "-", D208/D212)</f>
        <v>0</v>
      </c>
      <c r="F208" s="81">
        <v>20</v>
      </c>
      <c r="G208" s="34">
        <f>IF(F212=0, "-", F208/F212)</f>
        <v>1.8315018315018316E-2</v>
      </c>
      <c r="H208" s="65">
        <v>0</v>
      </c>
      <c r="I208" s="9">
        <f>IF(H212=0, "-", H208/H212)</f>
        <v>0</v>
      </c>
      <c r="J208" s="8" t="str">
        <f t="shared" si="18"/>
        <v>-</v>
      </c>
      <c r="K208" s="9" t="str">
        <f t="shared" si="19"/>
        <v>-</v>
      </c>
    </row>
    <row r="209" spans="1:11" x14ac:dyDescent="0.25">
      <c r="A209" s="7" t="s">
        <v>322</v>
      </c>
      <c r="B209" s="65">
        <v>28</v>
      </c>
      <c r="C209" s="34">
        <f>IF(B212=0, "-", B209/B212)</f>
        <v>0.12785388127853881</v>
      </c>
      <c r="D209" s="65">
        <v>0</v>
      </c>
      <c r="E209" s="9">
        <f>IF(D212=0, "-", D209/D212)</f>
        <v>0</v>
      </c>
      <c r="F209" s="81">
        <v>302</v>
      </c>
      <c r="G209" s="34">
        <f>IF(F212=0, "-", F209/F212)</f>
        <v>0.27655677655677657</v>
      </c>
      <c r="H209" s="65">
        <v>93</v>
      </c>
      <c r="I209" s="9">
        <f>IF(H212=0, "-", H209/H212)</f>
        <v>7.3750991276764474E-2</v>
      </c>
      <c r="J209" s="8" t="str">
        <f t="shared" si="18"/>
        <v>-</v>
      </c>
      <c r="K209" s="9">
        <f t="shared" si="19"/>
        <v>2.247311827956989</v>
      </c>
    </row>
    <row r="210" spans="1:11" x14ac:dyDescent="0.25">
      <c r="A210" s="7" t="s">
        <v>323</v>
      </c>
      <c r="B210" s="65">
        <v>26</v>
      </c>
      <c r="C210" s="34">
        <f>IF(B212=0, "-", B210/B212)</f>
        <v>0.11872146118721461</v>
      </c>
      <c r="D210" s="65">
        <v>0</v>
      </c>
      <c r="E210" s="9">
        <f>IF(D212=0, "-", D210/D212)</f>
        <v>0</v>
      </c>
      <c r="F210" s="81">
        <v>27</v>
      </c>
      <c r="G210" s="34">
        <f>IF(F212=0, "-", F210/F212)</f>
        <v>2.4725274725274724E-2</v>
      </c>
      <c r="H210" s="65">
        <v>75</v>
      </c>
      <c r="I210" s="9">
        <f>IF(H212=0, "-", H210/H212)</f>
        <v>5.9476605868358443E-2</v>
      </c>
      <c r="J210" s="8" t="str">
        <f t="shared" si="18"/>
        <v>-</v>
      </c>
      <c r="K210" s="9">
        <f t="shared" si="19"/>
        <v>-0.64</v>
      </c>
    </row>
    <row r="211" spans="1:11" x14ac:dyDescent="0.25">
      <c r="A211" s="2"/>
      <c r="B211" s="68"/>
      <c r="C211" s="33"/>
      <c r="D211" s="68"/>
      <c r="E211" s="6"/>
      <c r="F211" s="82"/>
      <c r="G211" s="33"/>
      <c r="H211" s="68"/>
      <c r="I211" s="6"/>
      <c r="J211" s="5"/>
      <c r="K211" s="6"/>
    </row>
    <row r="212" spans="1:11" s="43" customFormat="1" x14ac:dyDescent="0.25">
      <c r="A212" s="162" t="s">
        <v>591</v>
      </c>
      <c r="B212" s="71">
        <f>SUM(B201:B211)</f>
        <v>219</v>
      </c>
      <c r="C212" s="40">
        <f>B212/28945</f>
        <v>7.5660735878390053E-3</v>
      </c>
      <c r="D212" s="71">
        <f>SUM(D201:D211)</f>
        <v>101</v>
      </c>
      <c r="E212" s="41">
        <f>D212/23965</f>
        <v>4.214479449196745E-3</v>
      </c>
      <c r="F212" s="77">
        <f>SUM(F201:F211)</f>
        <v>1092</v>
      </c>
      <c r="G212" s="42">
        <f>F212/255800</f>
        <v>4.268960125097733E-3</v>
      </c>
      <c r="H212" s="71">
        <f>SUM(H201:H211)</f>
        <v>1261</v>
      </c>
      <c r="I212" s="41">
        <f>H212/251582</f>
        <v>5.0122822777464203E-3</v>
      </c>
      <c r="J212" s="37">
        <f>IF(D212=0, "-", IF((B212-D212)/D212&lt;10, (B212-D212)/D212, "&gt;999%"))</f>
        <v>1.1683168316831682</v>
      </c>
      <c r="K212" s="38">
        <f>IF(H212=0, "-", IF((F212-H212)/H212&lt;10, (F212-H212)/H212, "&gt;999%"))</f>
        <v>-0.13402061855670103</v>
      </c>
    </row>
    <row r="213" spans="1:11" x14ac:dyDescent="0.25">
      <c r="B213" s="83"/>
      <c r="D213" s="83"/>
      <c r="F213" s="83"/>
      <c r="H213" s="83"/>
    </row>
    <row r="214" spans="1:11" x14ac:dyDescent="0.25">
      <c r="A214" s="163" t="s">
        <v>150</v>
      </c>
      <c r="B214" s="61" t="s">
        <v>12</v>
      </c>
      <c r="C214" s="62" t="s">
        <v>13</v>
      </c>
      <c r="D214" s="61" t="s">
        <v>12</v>
      </c>
      <c r="E214" s="63" t="s">
        <v>13</v>
      </c>
      <c r="F214" s="62" t="s">
        <v>12</v>
      </c>
      <c r="G214" s="62" t="s">
        <v>13</v>
      </c>
      <c r="H214" s="61" t="s">
        <v>12</v>
      </c>
      <c r="I214" s="63" t="s">
        <v>13</v>
      </c>
      <c r="J214" s="61"/>
      <c r="K214" s="63"/>
    </row>
    <row r="215" spans="1:11" x14ac:dyDescent="0.25">
      <c r="A215" s="7" t="s">
        <v>324</v>
      </c>
      <c r="B215" s="65">
        <v>0</v>
      </c>
      <c r="C215" s="34">
        <f>IF(B234=0, "-", B215/B234)</f>
        <v>0</v>
      </c>
      <c r="D215" s="65">
        <v>0</v>
      </c>
      <c r="E215" s="9">
        <f>IF(D234=0, "-", D215/D234)</f>
        <v>0</v>
      </c>
      <c r="F215" s="81">
        <v>0</v>
      </c>
      <c r="G215" s="34">
        <f>IF(F234=0, "-", F215/F234)</f>
        <v>0</v>
      </c>
      <c r="H215" s="65">
        <v>3</v>
      </c>
      <c r="I215" s="9">
        <f>IF(H234=0, "-", H215/H234)</f>
        <v>2.9325513196480938E-3</v>
      </c>
      <c r="J215" s="8" t="str">
        <f t="shared" ref="J215:J232" si="20">IF(D215=0, "-", IF((B215-D215)/D215&lt;10, (B215-D215)/D215, "&gt;999%"))</f>
        <v>-</v>
      </c>
      <c r="K215" s="9">
        <f t="shared" ref="K215:K232" si="21">IF(H215=0, "-", IF((F215-H215)/H215&lt;10, (F215-H215)/H215, "&gt;999%"))</f>
        <v>-1</v>
      </c>
    </row>
    <row r="216" spans="1:11" x14ac:dyDescent="0.25">
      <c r="A216" s="7" t="s">
        <v>325</v>
      </c>
      <c r="B216" s="65">
        <v>0</v>
      </c>
      <c r="C216" s="34">
        <f>IF(B234=0, "-", B216/B234)</f>
        <v>0</v>
      </c>
      <c r="D216" s="65">
        <v>0</v>
      </c>
      <c r="E216" s="9">
        <f>IF(D234=0, "-", D216/D234)</f>
        <v>0</v>
      </c>
      <c r="F216" s="81">
        <v>1</v>
      </c>
      <c r="G216" s="34">
        <f>IF(F234=0, "-", F216/F234)</f>
        <v>1.221001221001221E-3</v>
      </c>
      <c r="H216" s="65">
        <v>3</v>
      </c>
      <c r="I216" s="9">
        <f>IF(H234=0, "-", H216/H234)</f>
        <v>2.9325513196480938E-3</v>
      </c>
      <c r="J216" s="8" t="str">
        <f t="shared" si="20"/>
        <v>-</v>
      </c>
      <c r="K216" s="9">
        <f t="shared" si="21"/>
        <v>-0.66666666666666663</v>
      </c>
    </row>
    <row r="217" spans="1:11" x14ac:dyDescent="0.25">
      <c r="A217" s="7" t="s">
        <v>326</v>
      </c>
      <c r="B217" s="65">
        <v>1</v>
      </c>
      <c r="C217" s="34">
        <f>IF(B234=0, "-", B217/B234)</f>
        <v>1.1235955056179775E-2</v>
      </c>
      <c r="D217" s="65">
        <v>10</v>
      </c>
      <c r="E217" s="9">
        <f>IF(D234=0, "-", D217/D234)</f>
        <v>9.8039215686274508E-2</v>
      </c>
      <c r="F217" s="81">
        <v>63</v>
      </c>
      <c r="G217" s="34">
        <f>IF(F234=0, "-", F217/F234)</f>
        <v>7.6923076923076927E-2</v>
      </c>
      <c r="H217" s="65">
        <v>97</v>
      </c>
      <c r="I217" s="9">
        <f>IF(H234=0, "-", H217/H234)</f>
        <v>9.4819159335288367E-2</v>
      </c>
      <c r="J217" s="8">
        <f t="shared" si="20"/>
        <v>-0.9</v>
      </c>
      <c r="K217" s="9">
        <f t="shared" si="21"/>
        <v>-0.35051546391752575</v>
      </c>
    </row>
    <row r="218" spans="1:11" x14ac:dyDescent="0.25">
      <c r="A218" s="7" t="s">
        <v>327</v>
      </c>
      <c r="B218" s="65">
        <v>1</v>
      </c>
      <c r="C218" s="34">
        <f>IF(B234=0, "-", B218/B234)</f>
        <v>1.1235955056179775E-2</v>
      </c>
      <c r="D218" s="65">
        <v>0</v>
      </c>
      <c r="E218" s="9">
        <f>IF(D234=0, "-", D218/D234)</f>
        <v>0</v>
      </c>
      <c r="F218" s="81">
        <v>18</v>
      </c>
      <c r="G218" s="34">
        <f>IF(F234=0, "-", F218/F234)</f>
        <v>2.197802197802198E-2</v>
      </c>
      <c r="H218" s="65">
        <v>14</v>
      </c>
      <c r="I218" s="9">
        <f>IF(H234=0, "-", H218/H234)</f>
        <v>1.3685239491691105E-2</v>
      </c>
      <c r="J218" s="8" t="str">
        <f t="shared" si="20"/>
        <v>-</v>
      </c>
      <c r="K218" s="9">
        <f t="shared" si="21"/>
        <v>0.2857142857142857</v>
      </c>
    </row>
    <row r="219" spans="1:11" x14ac:dyDescent="0.25">
      <c r="A219" s="7" t="s">
        <v>328</v>
      </c>
      <c r="B219" s="65">
        <v>46</v>
      </c>
      <c r="C219" s="34">
        <f>IF(B234=0, "-", B219/B234)</f>
        <v>0.5168539325842697</v>
      </c>
      <c r="D219" s="65">
        <v>32</v>
      </c>
      <c r="E219" s="9">
        <f>IF(D234=0, "-", D219/D234)</f>
        <v>0.31372549019607843</v>
      </c>
      <c r="F219" s="81">
        <v>302</v>
      </c>
      <c r="G219" s="34">
        <f>IF(F234=0, "-", F219/F234)</f>
        <v>0.36874236874236876</v>
      </c>
      <c r="H219" s="65">
        <v>301</v>
      </c>
      <c r="I219" s="9">
        <f>IF(H234=0, "-", H219/H234)</f>
        <v>0.29423264907135877</v>
      </c>
      <c r="J219" s="8">
        <f t="shared" si="20"/>
        <v>0.4375</v>
      </c>
      <c r="K219" s="9">
        <f t="shared" si="21"/>
        <v>3.3222591362126247E-3</v>
      </c>
    </row>
    <row r="220" spans="1:11" x14ac:dyDescent="0.25">
      <c r="A220" s="7" t="s">
        <v>329</v>
      </c>
      <c r="B220" s="65">
        <v>4</v>
      </c>
      <c r="C220" s="34">
        <f>IF(B234=0, "-", B220/B234)</f>
        <v>4.49438202247191E-2</v>
      </c>
      <c r="D220" s="65">
        <v>3</v>
      </c>
      <c r="E220" s="9">
        <f>IF(D234=0, "-", D220/D234)</f>
        <v>2.9411764705882353E-2</v>
      </c>
      <c r="F220" s="81">
        <v>26</v>
      </c>
      <c r="G220" s="34">
        <f>IF(F234=0, "-", F220/F234)</f>
        <v>3.1746031746031744E-2</v>
      </c>
      <c r="H220" s="65">
        <v>19</v>
      </c>
      <c r="I220" s="9">
        <f>IF(H234=0, "-", H220/H234)</f>
        <v>1.8572825024437929E-2</v>
      </c>
      <c r="J220" s="8">
        <f t="shared" si="20"/>
        <v>0.33333333333333331</v>
      </c>
      <c r="K220" s="9">
        <f t="shared" si="21"/>
        <v>0.36842105263157893</v>
      </c>
    </row>
    <row r="221" spans="1:11" x14ac:dyDescent="0.25">
      <c r="A221" s="7" t="s">
        <v>330</v>
      </c>
      <c r="B221" s="65">
        <v>5</v>
      </c>
      <c r="C221" s="34">
        <f>IF(B234=0, "-", B221/B234)</f>
        <v>5.6179775280898875E-2</v>
      </c>
      <c r="D221" s="65">
        <v>0</v>
      </c>
      <c r="E221" s="9">
        <f>IF(D234=0, "-", D221/D234)</f>
        <v>0</v>
      </c>
      <c r="F221" s="81">
        <v>52</v>
      </c>
      <c r="G221" s="34">
        <f>IF(F234=0, "-", F221/F234)</f>
        <v>6.3492063492063489E-2</v>
      </c>
      <c r="H221" s="65">
        <v>0</v>
      </c>
      <c r="I221" s="9">
        <f>IF(H234=0, "-", H221/H234)</f>
        <v>0</v>
      </c>
      <c r="J221" s="8" t="str">
        <f t="shared" si="20"/>
        <v>-</v>
      </c>
      <c r="K221" s="9" t="str">
        <f t="shared" si="21"/>
        <v>-</v>
      </c>
    </row>
    <row r="222" spans="1:11" x14ac:dyDescent="0.25">
      <c r="A222" s="7" t="s">
        <v>331</v>
      </c>
      <c r="B222" s="65">
        <v>3</v>
      </c>
      <c r="C222" s="34">
        <f>IF(B234=0, "-", B222/B234)</f>
        <v>3.3707865168539325E-2</v>
      </c>
      <c r="D222" s="65">
        <v>1</v>
      </c>
      <c r="E222" s="9">
        <f>IF(D234=0, "-", D222/D234)</f>
        <v>9.8039215686274508E-3</v>
      </c>
      <c r="F222" s="81">
        <v>14</v>
      </c>
      <c r="G222" s="34">
        <f>IF(F234=0, "-", F222/F234)</f>
        <v>1.7094017094017096E-2</v>
      </c>
      <c r="H222" s="65">
        <v>16</v>
      </c>
      <c r="I222" s="9">
        <f>IF(H234=0, "-", H222/H234)</f>
        <v>1.5640273704789834E-2</v>
      </c>
      <c r="J222" s="8">
        <f t="shared" si="20"/>
        <v>2</v>
      </c>
      <c r="K222" s="9">
        <f t="shared" si="21"/>
        <v>-0.125</v>
      </c>
    </row>
    <row r="223" spans="1:11" x14ac:dyDescent="0.25">
      <c r="A223" s="7" t="s">
        <v>332</v>
      </c>
      <c r="B223" s="65">
        <v>1</v>
      </c>
      <c r="C223" s="34">
        <f>IF(B234=0, "-", B223/B234)</f>
        <v>1.1235955056179775E-2</v>
      </c>
      <c r="D223" s="65">
        <v>2</v>
      </c>
      <c r="E223" s="9">
        <f>IF(D234=0, "-", D223/D234)</f>
        <v>1.9607843137254902E-2</v>
      </c>
      <c r="F223" s="81">
        <v>15</v>
      </c>
      <c r="G223" s="34">
        <f>IF(F234=0, "-", F223/F234)</f>
        <v>1.8315018315018316E-2</v>
      </c>
      <c r="H223" s="65">
        <v>10</v>
      </c>
      <c r="I223" s="9">
        <f>IF(H234=0, "-", H223/H234)</f>
        <v>9.7751710654936461E-3</v>
      </c>
      <c r="J223" s="8">
        <f t="shared" si="20"/>
        <v>-0.5</v>
      </c>
      <c r="K223" s="9">
        <f t="shared" si="21"/>
        <v>0.5</v>
      </c>
    </row>
    <row r="224" spans="1:11" x14ac:dyDescent="0.25">
      <c r="A224" s="7" t="s">
        <v>333</v>
      </c>
      <c r="B224" s="65">
        <v>0</v>
      </c>
      <c r="C224" s="34">
        <f>IF(B234=0, "-", B224/B234)</f>
        <v>0</v>
      </c>
      <c r="D224" s="65">
        <v>4</v>
      </c>
      <c r="E224" s="9">
        <f>IF(D234=0, "-", D224/D234)</f>
        <v>3.9215686274509803E-2</v>
      </c>
      <c r="F224" s="81">
        <v>4</v>
      </c>
      <c r="G224" s="34">
        <f>IF(F234=0, "-", F224/F234)</f>
        <v>4.884004884004884E-3</v>
      </c>
      <c r="H224" s="65">
        <v>44</v>
      </c>
      <c r="I224" s="9">
        <f>IF(H234=0, "-", H224/H234)</f>
        <v>4.3010752688172046E-2</v>
      </c>
      <c r="J224" s="8">
        <f t="shared" si="20"/>
        <v>-1</v>
      </c>
      <c r="K224" s="9">
        <f t="shared" si="21"/>
        <v>-0.90909090909090906</v>
      </c>
    </row>
    <row r="225" spans="1:11" x14ac:dyDescent="0.25">
      <c r="A225" s="7" t="s">
        <v>334</v>
      </c>
      <c r="B225" s="65">
        <v>0</v>
      </c>
      <c r="C225" s="34">
        <f>IF(B234=0, "-", B225/B234)</f>
        <v>0</v>
      </c>
      <c r="D225" s="65">
        <v>2</v>
      </c>
      <c r="E225" s="9">
        <f>IF(D234=0, "-", D225/D234)</f>
        <v>1.9607843137254902E-2</v>
      </c>
      <c r="F225" s="81">
        <v>4</v>
      </c>
      <c r="G225" s="34">
        <f>IF(F234=0, "-", F225/F234)</f>
        <v>4.884004884004884E-3</v>
      </c>
      <c r="H225" s="65">
        <v>3</v>
      </c>
      <c r="I225" s="9">
        <f>IF(H234=0, "-", H225/H234)</f>
        <v>2.9325513196480938E-3</v>
      </c>
      <c r="J225" s="8">
        <f t="shared" si="20"/>
        <v>-1</v>
      </c>
      <c r="K225" s="9">
        <f t="shared" si="21"/>
        <v>0.33333333333333331</v>
      </c>
    </row>
    <row r="226" spans="1:11" x14ac:dyDescent="0.25">
      <c r="A226" s="7" t="s">
        <v>335</v>
      </c>
      <c r="B226" s="65">
        <v>0</v>
      </c>
      <c r="C226" s="34">
        <f>IF(B234=0, "-", B226/B234)</f>
        <v>0</v>
      </c>
      <c r="D226" s="65">
        <v>0</v>
      </c>
      <c r="E226" s="9">
        <f>IF(D234=0, "-", D226/D234)</f>
        <v>0</v>
      </c>
      <c r="F226" s="81">
        <v>0</v>
      </c>
      <c r="G226" s="34">
        <f>IF(F234=0, "-", F226/F234)</f>
        <v>0</v>
      </c>
      <c r="H226" s="65">
        <v>1</v>
      </c>
      <c r="I226" s="9">
        <f>IF(H234=0, "-", H226/H234)</f>
        <v>9.7751710654936461E-4</v>
      </c>
      <c r="J226" s="8" t="str">
        <f t="shared" si="20"/>
        <v>-</v>
      </c>
      <c r="K226" s="9">
        <f t="shared" si="21"/>
        <v>-1</v>
      </c>
    </row>
    <row r="227" spans="1:11" x14ac:dyDescent="0.25">
      <c r="A227" s="7" t="s">
        <v>336</v>
      </c>
      <c r="B227" s="65">
        <v>0</v>
      </c>
      <c r="C227" s="34">
        <f>IF(B234=0, "-", B227/B234)</f>
        <v>0</v>
      </c>
      <c r="D227" s="65">
        <v>2</v>
      </c>
      <c r="E227" s="9">
        <f>IF(D234=0, "-", D227/D234)</f>
        <v>1.9607843137254902E-2</v>
      </c>
      <c r="F227" s="81">
        <v>8</v>
      </c>
      <c r="G227" s="34">
        <f>IF(F234=0, "-", F227/F234)</f>
        <v>9.768009768009768E-3</v>
      </c>
      <c r="H227" s="65">
        <v>7</v>
      </c>
      <c r="I227" s="9">
        <f>IF(H234=0, "-", H227/H234)</f>
        <v>6.8426197458455523E-3</v>
      </c>
      <c r="J227" s="8">
        <f t="shared" si="20"/>
        <v>-1</v>
      </c>
      <c r="K227" s="9">
        <f t="shared" si="21"/>
        <v>0.14285714285714285</v>
      </c>
    </row>
    <row r="228" spans="1:11" x14ac:dyDescent="0.25">
      <c r="A228" s="7" t="s">
        <v>337</v>
      </c>
      <c r="B228" s="65">
        <v>12</v>
      </c>
      <c r="C228" s="34">
        <f>IF(B234=0, "-", B228/B234)</f>
        <v>0.1348314606741573</v>
      </c>
      <c r="D228" s="65">
        <v>20</v>
      </c>
      <c r="E228" s="9">
        <f>IF(D234=0, "-", D228/D234)</f>
        <v>0.19607843137254902</v>
      </c>
      <c r="F228" s="81">
        <v>153</v>
      </c>
      <c r="G228" s="34">
        <f>IF(F234=0, "-", F228/F234)</f>
        <v>0.18681318681318682</v>
      </c>
      <c r="H228" s="65">
        <v>303</v>
      </c>
      <c r="I228" s="9">
        <f>IF(H234=0, "-", H228/H234)</f>
        <v>0.29618768328445749</v>
      </c>
      <c r="J228" s="8">
        <f t="shared" si="20"/>
        <v>-0.4</v>
      </c>
      <c r="K228" s="9">
        <f t="shared" si="21"/>
        <v>-0.49504950495049505</v>
      </c>
    </row>
    <row r="229" spans="1:11" x14ac:dyDescent="0.25">
      <c r="A229" s="7" t="s">
        <v>338</v>
      </c>
      <c r="B229" s="65">
        <v>10</v>
      </c>
      <c r="C229" s="34">
        <f>IF(B234=0, "-", B229/B234)</f>
        <v>0.11235955056179775</v>
      </c>
      <c r="D229" s="65">
        <v>15</v>
      </c>
      <c r="E229" s="9">
        <f>IF(D234=0, "-", D229/D234)</f>
        <v>0.14705882352941177</v>
      </c>
      <c r="F229" s="81">
        <v>68</v>
      </c>
      <c r="G229" s="34">
        <f>IF(F234=0, "-", F229/F234)</f>
        <v>8.3028083028083025E-2</v>
      </c>
      <c r="H229" s="65">
        <v>96</v>
      </c>
      <c r="I229" s="9">
        <f>IF(H234=0, "-", H229/H234)</f>
        <v>9.3841642228739003E-2</v>
      </c>
      <c r="J229" s="8">
        <f t="shared" si="20"/>
        <v>-0.33333333333333331</v>
      </c>
      <c r="K229" s="9">
        <f t="shared" si="21"/>
        <v>-0.29166666666666669</v>
      </c>
    </row>
    <row r="230" spans="1:11" x14ac:dyDescent="0.25">
      <c r="A230" s="7" t="s">
        <v>339</v>
      </c>
      <c r="B230" s="65">
        <v>3</v>
      </c>
      <c r="C230" s="34">
        <f>IF(B234=0, "-", B230/B234)</f>
        <v>3.3707865168539325E-2</v>
      </c>
      <c r="D230" s="65">
        <v>1</v>
      </c>
      <c r="E230" s="9">
        <f>IF(D234=0, "-", D230/D234)</f>
        <v>9.8039215686274508E-3</v>
      </c>
      <c r="F230" s="81">
        <v>31</v>
      </c>
      <c r="G230" s="34">
        <f>IF(F234=0, "-", F230/F234)</f>
        <v>3.7851037851037848E-2</v>
      </c>
      <c r="H230" s="65">
        <v>27</v>
      </c>
      <c r="I230" s="9">
        <f>IF(H234=0, "-", H230/H234)</f>
        <v>2.6392961876832845E-2</v>
      </c>
      <c r="J230" s="8">
        <f t="shared" si="20"/>
        <v>2</v>
      </c>
      <c r="K230" s="9">
        <f t="shared" si="21"/>
        <v>0.14814814814814814</v>
      </c>
    </row>
    <row r="231" spans="1:11" x14ac:dyDescent="0.25">
      <c r="A231" s="7" t="s">
        <v>340</v>
      </c>
      <c r="B231" s="65">
        <v>3</v>
      </c>
      <c r="C231" s="34">
        <f>IF(B234=0, "-", B231/B234)</f>
        <v>3.3707865168539325E-2</v>
      </c>
      <c r="D231" s="65">
        <v>10</v>
      </c>
      <c r="E231" s="9">
        <f>IF(D234=0, "-", D231/D234)</f>
        <v>9.8039215686274508E-2</v>
      </c>
      <c r="F231" s="81">
        <v>32</v>
      </c>
      <c r="G231" s="34">
        <f>IF(F234=0, "-", F231/F234)</f>
        <v>3.9072039072039072E-2</v>
      </c>
      <c r="H231" s="65">
        <v>51</v>
      </c>
      <c r="I231" s="9">
        <f>IF(H234=0, "-", H231/H234)</f>
        <v>4.9853372434017593E-2</v>
      </c>
      <c r="J231" s="8">
        <f t="shared" si="20"/>
        <v>-0.7</v>
      </c>
      <c r="K231" s="9">
        <f t="shared" si="21"/>
        <v>-0.37254901960784315</v>
      </c>
    </row>
    <row r="232" spans="1:11" x14ac:dyDescent="0.25">
      <c r="A232" s="7" t="s">
        <v>341</v>
      </c>
      <c r="B232" s="65">
        <v>0</v>
      </c>
      <c r="C232" s="34">
        <f>IF(B234=0, "-", B232/B234)</f>
        <v>0</v>
      </c>
      <c r="D232" s="65">
        <v>0</v>
      </c>
      <c r="E232" s="9">
        <f>IF(D234=0, "-", D232/D234)</f>
        <v>0</v>
      </c>
      <c r="F232" s="81">
        <v>28</v>
      </c>
      <c r="G232" s="34">
        <f>IF(F234=0, "-", F232/F234)</f>
        <v>3.4188034188034191E-2</v>
      </c>
      <c r="H232" s="65">
        <v>28</v>
      </c>
      <c r="I232" s="9">
        <f>IF(H234=0, "-", H232/H234)</f>
        <v>2.7370478983382209E-2</v>
      </c>
      <c r="J232" s="8" t="str">
        <f t="shared" si="20"/>
        <v>-</v>
      </c>
      <c r="K232" s="9">
        <f t="shared" si="21"/>
        <v>0</v>
      </c>
    </row>
    <row r="233" spans="1:11" x14ac:dyDescent="0.25">
      <c r="A233" s="2"/>
      <c r="B233" s="68"/>
      <c r="C233" s="33"/>
      <c r="D233" s="68"/>
      <c r="E233" s="6"/>
      <c r="F233" s="82"/>
      <c r="G233" s="33"/>
      <c r="H233" s="68"/>
      <c r="I233" s="6"/>
      <c r="J233" s="5"/>
      <c r="K233" s="6"/>
    </row>
    <row r="234" spans="1:11" s="43" customFormat="1" x14ac:dyDescent="0.25">
      <c r="A234" s="162" t="s">
        <v>590</v>
      </c>
      <c r="B234" s="71">
        <f>SUM(B215:B233)</f>
        <v>89</v>
      </c>
      <c r="C234" s="40">
        <f>B234/28945</f>
        <v>3.074797028847815E-3</v>
      </c>
      <c r="D234" s="71">
        <f>SUM(D215:D233)</f>
        <v>102</v>
      </c>
      <c r="E234" s="41">
        <f>D234/23965</f>
        <v>4.2562069684957231E-3</v>
      </c>
      <c r="F234" s="77">
        <f>SUM(F215:F233)</f>
        <v>819</v>
      </c>
      <c r="G234" s="42">
        <f>F234/255800</f>
        <v>3.2017200938232993E-3</v>
      </c>
      <c r="H234" s="71">
        <f>SUM(H215:H233)</f>
        <v>1023</v>
      </c>
      <c r="I234" s="41">
        <f>H234/251582</f>
        <v>4.0662686519703315E-3</v>
      </c>
      <c r="J234" s="37">
        <f>IF(D234=0, "-", IF((B234-D234)/D234&lt;10, (B234-D234)/D234, "&gt;999%"))</f>
        <v>-0.12745098039215685</v>
      </c>
      <c r="K234" s="38">
        <f>IF(H234=0, "-", IF((F234-H234)/H234&lt;10, (F234-H234)/H234, "&gt;999%"))</f>
        <v>-0.19941348973607037</v>
      </c>
    </row>
    <row r="235" spans="1:11" x14ac:dyDescent="0.25">
      <c r="B235" s="83"/>
      <c r="D235" s="83"/>
      <c r="F235" s="83"/>
      <c r="H235" s="83"/>
    </row>
    <row r="236" spans="1:11" x14ac:dyDescent="0.25">
      <c r="A236" s="163" t="s">
        <v>151</v>
      </c>
      <c r="B236" s="61" t="s">
        <v>12</v>
      </c>
      <c r="C236" s="62" t="s">
        <v>13</v>
      </c>
      <c r="D236" s="61" t="s">
        <v>12</v>
      </c>
      <c r="E236" s="63" t="s">
        <v>13</v>
      </c>
      <c r="F236" s="62" t="s">
        <v>12</v>
      </c>
      <c r="G236" s="62" t="s">
        <v>13</v>
      </c>
      <c r="H236" s="61" t="s">
        <v>12</v>
      </c>
      <c r="I236" s="63" t="s">
        <v>13</v>
      </c>
      <c r="J236" s="61"/>
      <c r="K236" s="63"/>
    </row>
    <row r="237" spans="1:11" x14ac:dyDescent="0.25">
      <c r="A237" s="7" t="s">
        <v>342</v>
      </c>
      <c r="B237" s="65">
        <v>1</v>
      </c>
      <c r="C237" s="34">
        <f>IF(B250=0, "-", B237/B250)</f>
        <v>8.3333333333333329E-2</v>
      </c>
      <c r="D237" s="65">
        <v>4</v>
      </c>
      <c r="E237" s="9">
        <f>IF(D250=0, "-", D237/D250)</f>
        <v>0.10810810810810811</v>
      </c>
      <c r="F237" s="81">
        <v>21</v>
      </c>
      <c r="G237" s="34">
        <f>IF(F250=0, "-", F237/F250)</f>
        <v>7.2916666666666671E-2</v>
      </c>
      <c r="H237" s="65">
        <v>23</v>
      </c>
      <c r="I237" s="9">
        <f>IF(H250=0, "-", H237/H250)</f>
        <v>6.9486404833836862E-2</v>
      </c>
      <c r="J237" s="8">
        <f t="shared" ref="J237:J248" si="22">IF(D237=0, "-", IF((B237-D237)/D237&lt;10, (B237-D237)/D237, "&gt;999%"))</f>
        <v>-0.75</v>
      </c>
      <c r="K237" s="9">
        <f t="shared" ref="K237:K248" si="23">IF(H237=0, "-", IF((F237-H237)/H237&lt;10, (F237-H237)/H237, "&gt;999%"))</f>
        <v>-8.6956521739130432E-2</v>
      </c>
    </row>
    <row r="238" spans="1:11" x14ac:dyDescent="0.25">
      <c r="A238" s="7" t="s">
        <v>343</v>
      </c>
      <c r="B238" s="65">
        <v>0</v>
      </c>
      <c r="C238" s="34">
        <f>IF(B250=0, "-", B238/B250)</f>
        <v>0</v>
      </c>
      <c r="D238" s="65">
        <v>1</v>
      </c>
      <c r="E238" s="9">
        <f>IF(D250=0, "-", D238/D250)</f>
        <v>2.7027027027027029E-2</v>
      </c>
      <c r="F238" s="81">
        <v>1</v>
      </c>
      <c r="G238" s="34">
        <f>IF(F250=0, "-", F238/F250)</f>
        <v>3.472222222222222E-3</v>
      </c>
      <c r="H238" s="65">
        <v>15</v>
      </c>
      <c r="I238" s="9">
        <f>IF(H250=0, "-", H238/H250)</f>
        <v>4.5317220543806644E-2</v>
      </c>
      <c r="J238" s="8">
        <f t="shared" si="22"/>
        <v>-1</v>
      </c>
      <c r="K238" s="9">
        <f t="shared" si="23"/>
        <v>-0.93333333333333335</v>
      </c>
    </row>
    <row r="239" spans="1:11" x14ac:dyDescent="0.25">
      <c r="A239" s="7" t="s">
        <v>344</v>
      </c>
      <c r="B239" s="65">
        <v>3</v>
      </c>
      <c r="C239" s="34">
        <f>IF(B250=0, "-", B239/B250)</f>
        <v>0.25</v>
      </c>
      <c r="D239" s="65">
        <v>3</v>
      </c>
      <c r="E239" s="9">
        <f>IF(D250=0, "-", D239/D250)</f>
        <v>8.1081081081081086E-2</v>
      </c>
      <c r="F239" s="81">
        <v>23</v>
      </c>
      <c r="G239" s="34">
        <f>IF(F250=0, "-", F239/F250)</f>
        <v>7.9861111111111105E-2</v>
      </c>
      <c r="H239" s="65">
        <v>30</v>
      </c>
      <c r="I239" s="9">
        <f>IF(H250=0, "-", H239/H250)</f>
        <v>9.0634441087613288E-2</v>
      </c>
      <c r="J239" s="8">
        <f t="shared" si="22"/>
        <v>0</v>
      </c>
      <c r="K239" s="9">
        <f t="shared" si="23"/>
        <v>-0.23333333333333334</v>
      </c>
    </row>
    <row r="240" spans="1:11" x14ac:dyDescent="0.25">
      <c r="A240" s="7" t="s">
        <v>345</v>
      </c>
      <c r="B240" s="65">
        <v>1</v>
      </c>
      <c r="C240" s="34">
        <f>IF(B250=0, "-", B240/B250)</f>
        <v>8.3333333333333329E-2</v>
      </c>
      <c r="D240" s="65">
        <v>0</v>
      </c>
      <c r="E240" s="9">
        <f>IF(D250=0, "-", D240/D250)</f>
        <v>0</v>
      </c>
      <c r="F240" s="81">
        <v>16</v>
      </c>
      <c r="G240" s="34">
        <f>IF(F250=0, "-", F240/F250)</f>
        <v>5.5555555555555552E-2</v>
      </c>
      <c r="H240" s="65">
        <v>18</v>
      </c>
      <c r="I240" s="9">
        <f>IF(H250=0, "-", H240/H250)</f>
        <v>5.4380664652567974E-2</v>
      </c>
      <c r="J240" s="8" t="str">
        <f t="shared" si="22"/>
        <v>-</v>
      </c>
      <c r="K240" s="9">
        <f t="shared" si="23"/>
        <v>-0.1111111111111111</v>
      </c>
    </row>
    <row r="241" spans="1:11" x14ac:dyDescent="0.25">
      <c r="A241" s="7" t="s">
        <v>346</v>
      </c>
      <c r="B241" s="65">
        <v>0</v>
      </c>
      <c r="C241" s="34">
        <f>IF(B250=0, "-", B241/B250)</f>
        <v>0</v>
      </c>
      <c r="D241" s="65">
        <v>9</v>
      </c>
      <c r="E241" s="9">
        <f>IF(D250=0, "-", D241/D250)</f>
        <v>0.24324324324324326</v>
      </c>
      <c r="F241" s="81">
        <v>47</v>
      </c>
      <c r="G241" s="34">
        <f>IF(F250=0, "-", F241/F250)</f>
        <v>0.16319444444444445</v>
      </c>
      <c r="H241" s="65">
        <v>46</v>
      </c>
      <c r="I241" s="9">
        <f>IF(H250=0, "-", H241/H250)</f>
        <v>0.13897280966767372</v>
      </c>
      <c r="J241" s="8">
        <f t="shared" si="22"/>
        <v>-1</v>
      </c>
      <c r="K241" s="9">
        <f t="shared" si="23"/>
        <v>2.1739130434782608E-2</v>
      </c>
    </row>
    <row r="242" spans="1:11" x14ac:dyDescent="0.25">
      <c r="A242" s="7" t="s">
        <v>347</v>
      </c>
      <c r="B242" s="65">
        <v>1</v>
      </c>
      <c r="C242" s="34">
        <f>IF(B250=0, "-", B242/B250)</f>
        <v>8.3333333333333329E-2</v>
      </c>
      <c r="D242" s="65">
        <v>0</v>
      </c>
      <c r="E242" s="9">
        <f>IF(D250=0, "-", D242/D250)</f>
        <v>0</v>
      </c>
      <c r="F242" s="81">
        <v>11</v>
      </c>
      <c r="G242" s="34">
        <f>IF(F250=0, "-", F242/F250)</f>
        <v>3.8194444444444448E-2</v>
      </c>
      <c r="H242" s="65">
        <v>13</v>
      </c>
      <c r="I242" s="9">
        <f>IF(H250=0, "-", H242/H250)</f>
        <v>3.9274924471299093E-2</v>
      </c>
      <c r="J242" s="8" t="str">
        <f t="shared" si="22"/>
        <v>-</v>
      </c>
      <c r="K242" s="9">
        <f t="shared" si="23"/>
        <v>-0.15384615384615385</v>
      </c>
    </row>
    <row r="243" spans="1:11" x14ac:dyDescent="0.25">
      <c r="A243" s="7" t="s">
        <v>348</v>
      </c>
      <c r="B243" s="65">
        <v>3</v>
      </c>
      <c r="C243" s="34">
        <f>IF(B250=0, "-", B243/B250)</f>
        <v>0.25</v>
      </c>
      <c r="D243" s="65">
        <v>0</v>
      </c>
      <c r="E243" s="9">
        <f>IF(D250=0, "-", D243/D250)</f>
        <v>0</v>
      </c>
      <c r="F243" s="81">
        <v>8</v>
      </c>
      <c r="G243" s="34">
        <f>IF(F250=0, "-", F243/F250)</f>
        <v>2.7777777777777776E-2</v>
      </c>
      <c r="H243" s="65">
        <v>1</v>
      </c>
      <c r="I243" s="9">
        <f>IF(H250=0, "-", H243/H250)</f>
        <v>3.0211480362537764E-3</v>
      </c>
      <c r="J243" s="8" t="str">
        <f t="shared" si="22"/>
        <v>-</v>
      </c>
      <c r="K243" s="9">
        <f t="shared" si="23"/>
        <v>7</v>
      </c>
    </row>
    <row r="244" spans="1:11" x14ac:dyDescent="0.25">
      <c r="A244" s="7" t="s">
        <v>349</v>
      </c>
      <c r="B244" s="65">
        <v>0</v>
      </c>
      <c r="C244" s="34">
        <f>IF(B250=0, "-", B244/B250)</f>
        <v>0</v>
      </c>
      <c r="D244" s="65">
        <v>2</v>
      </c>
      <c r="E244" s="9">
        <f>IF(D250=0, "-", D244/D250)</f>
        <v>5.4054054054054057E-2</v>
      </c>
      <c r="F244" s="81">
        <v>14</v>
      </c>
      <c r="G244" s="34">
        <f>IF(F250=0, "-", F244/F250)</f>
        <v>4.8611111111111112E-2</v>
      </c>
      <c r="H244" s="65">
        <v>27</v>
      </c>
      <c r="I244" s="9">
        <f>IF(H250=0, "-", H244/H250)</f>
        <v>8.1570996978851965E-2</v>
      </c>
      <c r="J244" s="8">
        <f t="shared" si="22"/>
        <v>-1</v>
      </c>
      <c r="K244" s="9">
        <f t="shared" si="23"/>
        <v>-0.48148148148148145</v>
      </c>
    </row>
    <row r="245" spans="1:11" x14ac:dyDescent="0.25">
      <c r="A245" s="7" t="s">
        <v>350</v>
      </c>
      <c r="B245" s="65">
        <v>0</v>
      </c>
      <c r="C245" s="34">
        <f>IF(B250=0, "-", B245/B250)</f>
        <v>0</v>
      </c>
      <c r="D245" s="65">
        <v>4</v>
      </c>
      <c r="E245" s="9">
        <f>IF(D250=0, "-", D245/D250)</f>
        <v>0.10810810810810811</v>
      </c>
      <c r="F245" s="81">
        <v>0</v>
      </c>
      <c r="G245" s="34">
        <f>IF(F250=0, "-", F245/F250)</f>
        <v>0</v>
      </c>
      <c r="H245" s="65">
        <v>17</v>
      </c>
      <c r="I245" s="9">
        <f>IF(H250=0, "-", H245/H250)</f>
        <v>5.1359516616314202E-2</v>
      </c>
      <c r="J245" s="8">
        <f t="shared" si="22"/>
        <v>-1</v>
      </c>
      <c r="K245" s="9">
        <f t="shared" si="23"/>
        <v>-1</v>
      </c>
    </row>
    <row r="246" spans="1:11" x14ac:dyDescent="0.25">
      <c r="A246" s="7" t="s">
        <v>351</v>
      </c>
      <c r="B246" s="65">
        <v>0</v>
      </c>
      <c r="C246" s="34">
        <f>IF(B250=0, "-", B246/B250)</f>
        <v>0</v>
      </c>
      <c r="D246" s="65">
        <v>0</v>
      </c>
      <c r="E246" s="9">
        <f>IF(D250=0, "-", D246/D250)</f>
        <v>0</v>
      </c>
      <c r="F246" s="81">
        <v>3</v>
      </c>
      <c r="G246" s="34">
        <f>IF(F250=0, "-", F246/F250)</f>
        <v>1.0416666666666666E-2</v>
      </c>
      <c r="H246" s="65">
        <v>9</v>
      </c>
      <c r="I246" s="9">
        <f>IF(H250=0, "-", H246/H250)</f>
        <v>2.7190332326283987E-2</v>
      </c>
      <c r="J246" s="8" t="str">
        <f t="shared" si="22"/>
        <v>-</v>
      </c>
      <c r="K246" s="9">
        <f t="shared" si="23"/>
        <v>-0.66666666666666663</v>
      </c>
    </row>
    <row r="247" spans="1:11" x14ac:dyDescent="0.25">
      <c r="A247" s="7" t="s">
        <v>352</v>
      </c>
      <c r="B247" s="65">
        <v>3</v>
      </c>
      <c r="C247" s="34">
        <f>IF(B250=0, "-", B247/B250)</f>
        <v>0.25</v>
      </c>
      <c r="D247" s="65">
        <v>14</v>
      </c>
      <c r="E247" s="9">
        <f>IF(D250=0, "-", D247/D250)</f>
        <v>0.3783783783783784</v>
      </c>
      <c r="F247" s="81">
        <v>144</v>
      </c>
      <c r="G247" s="34">
        <f>IF(F250=0, "-", F247/F250)</f>
        <v>0.5</v>
      </c>
      <c r="H247" s="65">
        <v>128</v>
      </c>
      <c r="I247" s="9">
        <f>IF(H250=0, "-", H247/H250)</f>
        <v>0.38670694864048338</v>
      </c>
      <c r="J247" s="8">
        <f t="shared" si="22"/>
        <v>-0.7857142857142857</v>
      </c>
      <c r="K247" s="9">
        <f t="shared" si="23"/>
        <v>0.125</v>
      </c>
    </row>
    <row r="248" spans="1:11" x14ac:dyDescent="0.25">
      <c r="A248" s="7" t="s">
        <v>353</v>
      </c>
      <c r="B248" s="65">
        <v>0</v>
      </c>
      <c r="C248" s="34">
        <f>IF(B250=0, "-", B248/B250)</f>
        <v>0</v>
      </c>
      <c r="D248" s="65">
        <v>0</v>
      </c>
      <c r="E248" s="9">
        <f>IF(D250=0, "-", D248/D250)</f>
        <v>0</v>
      </c>
      <c r="F248" s="81">
        <v>0</v>
      </c>
      <c r="G248" s="34">
        <f>IF(F250=0, "-", F248/F250)</f>
        <v>0</v>
      </c>
      <c r="H248" s="65">
        <v>4</v>
      </c>
      <c r="I248" s="9">
        <f>IF(H250=0, "-", H248/H250)</f>
        <v>1.2084592145015106E-2</v>
      </c>
      <c r="J248" s="8" t="str">
        <f t="shared" si="22"/>
        <v>-</v>
      </c>
      <c r="K248" s="9">
        <f t="shared" si="23"/>
        <v>-1</v>
      </c>
    </row>
    <row r="249" spans="1:11" x14ac:dyDescent="0.25">
      <c r="A249" s="2"/>
      <c r="B249" s="68"/>
      <c r="C249" s="33"/>
      <c r="D249" s="68"/>
      <c r="E249" s="6"/>
      <c r="F249" s="82"/>
      <c r="G249" s="33"/>
      <c r="H249" s="68"/>
      <c r="I249" s="6"/>
      <c r="J249" s="5"/>
      <c r="K249" s="6"/>
    </row>
    <row r="250" spans="1:11" s="43" customFormat="1" x14ac:dyDescent="0.25">
      <c r="A250" s="162" t="s">
        <v>589</v>
      </c>
      <c r="B250" s="71">
        <f>SUM(B237:B249)</f>
        <v>12</v>
      </c>
      <c r="C250" s="40">
        <f>B250/28945</f>
        <v>4.1457937467610984E-4</v>
      </c>
      <c r="D250" s="71">
        <f>SUM(D237:D249)</f>
        <v>37</v>
      </c>
      <c r="E250" s="41">
        <f>D250/23965</f>
        <v>1.543918214062174E-3</v>
      </c>
      <c r="F250" s="77">
        <f>SUM(F237:F249)</f>
        <v>288</v>
      </c>
      <c r="G250" s="42">
        <f>F250/255800</f>
        <v>1.125879593432369E-3</v>
      </c>
      <c r="H250" s="71">
        <f>SUM(H237:H249)</f>
        <v>331</v>
      </c>
      <c r="I250" s="41">
        <f>H250/251582</f>
        <v>1.3156744123188464E-3</v>
      </c>
      <c r="J250" s="37">
        <f>IF(D250=0, "-", IF((B250-D250)/D250&lt;10, (B250-D250)/D250, "&gt;999%"))</f>
        <v>-0.67567567567567566</v>
      </c>
      <c r="K250" s="38">
        <f>IF(H250=0, "-", IF((F250-H250)/H250&lt;10, (F250-H250)/H250, "&gt;999%"))</f>
        <v>-0.12990936555891239</v>
      </c>
    </row>
    <row r="251" spans="1:11" x14ac:dyDescent="0.25">
      <c r="B251" s="83"/>
      <c r="D251" s="83"/>
      <c r="F251" s="83"/>
      <c r="H251" s="83"/>
    </row>
    <row r="252" spans="1:11" s="43" customFormat="1" x14ac:dyDescent="0.25">
      <c r="A252" s="162" t="s">
        <v>588</v>
      </c>
      <c r="B252" s="71">
        <v>320</v>
      </c>
      <c r="C252" s="40">
        <f>B252/28945</f>
        <v>1.1055449991362929E-2</v>
      </c>
      <c r="D252" s="71">
        <v>240</v>
      </c>
      <c r="E252" s="41">
        <f>D252/23965</f>
        <v>1.0014604631754642E-2</v>
      </c>
      <c r="F252" s="77">
        <v>2199</v>
      </c>
      <c r="G252" s="42">
        <f>F252/255800</f>
        <v>8.5965598123534017E-3</v>
      </c>
      <c r="H252" s="71">
        <v>2615</v>
      </c>
      <c r="I252" s="41">
        <f>H252/251582</f>
        <v>1.0394225342035599E-2</v>
      </c>
      <c r="J252" s="37">
        <f>IF(D252=0, "-", IF((B252-D252)/D252&lt;10, (B252-D252)/D252, "&gt;999%"))</f>
        <v>0.33333333333333331</v>
      </c>
      <c r="K252" s="38">
        <f>IF(H252=0, "-", IF((F252-H252)/H252&lt;10, (F252-H252)/H252, "&gt;999%"))</f>
        <v>-0.15908221797323135</v>
      </c>
    </row>
    <row r="253" spans="1:11" x14ac:dyDescent="0.25">
      <c r="B253" s="83"/>
      <c r="D253" s="83"/>
      <c r="F253" s="83"/>
      <c r="H253" s="83"/>
    </row>
    <row r="254" spans="1:11" x14ac:dyDescent="0.25">
      <c r="A254" s="27" t="s">
        <v>586</v>
      </c>
      <c r="B254" s="71">
        <f>B258-B256</f>
        <v>3849</v>
      </c>
      <c r="C254" s="40">
        <f>B254/28945</f>
        <v>0.13297633442736223</v>
      </c>
      <c r="D254" s="71">
        <f>D258-D256</f>
        <v>4859</v>
      </c>
      <c r="E254" s="41">
        <f>D254/23965</f>
        <v>0.20275401627373252</v>
      </c>
      <c r="F254" s="77">
        <f>F258-F256</f>
        <v>41215</v>
      </c>
      <c r="G254" s="42">
        <f>F254/255800</f>
        <v>0.16112197028928851</v>
      </c>
      <c r="H254" s="71">
        <f>H258-H256</f>
        <v>47874</v>
      </c>
      <c r="I254" s="41">
        <f>H254/251582</f>
        <v>0.19029183327901042</v>
      </c>
      <c r="J254" s="37">
        <f>IF(D254=0, "-", IF((B254-D254)/D254&lt;10, (B254-D254)/D254, "&gt;999%"))</f>
        <v>-0.2078616999382589</v>
      </c>
      <c r="K254" s="38">
        <f>IF(H254=0, "-", IF((F254-H254)/H254&lt;10, (F254-H254)/H254, "&gt;999%"))</f>
        <v>-0.13909428917575301</v>
      </c>
    </row>
    <row r="255" spans="1:11" x14ac:dyDescent="0.25">
      <c r="A255" s="27"/>
      <c r="B255" s="71"/>
      <c r="C255" s="40"/>
      <c r="D255" s="71"/>
      <c r="E255" s="41"/>
      <c r="F255" s="77"/>
      <c r="G255" s="42"/>
      <c r="H255" s="71"/>
      <c r="I255" s="41"/>
      <c r="J255" s="37"/>
      <c r="K255" s="38"/>
    </row>
    <row r="256" spans="1:11" x14ac:dyDescent="0.25">
      <c r="A256" s="27" t="s">
        <v>587</v>
      </c>
      <c r="B256" s="71">
        <v>1524</v>
      </c>
      <c r="C256" s="40">
        <f>B256/28945</f>
        <v>5.2651580583865952E-2</v>
      </c>
      <c r="D256" s="71">
        <v>811</v>
      </c>
      <c r="E256" s="41">
        <f>D256/23965</f>
        <v>3.3841018151470892E-2</v>
      </c>
      <c r="F256" s="77">
        <v>11797</v>
      </c>
      <c r="G256" s="42">
        <f>F256/255800</f>
        <v>4.6118060985144642E-2</v>
      </c>
      <c r="H256" s="71">
        <v>9489</v>
      </c>
      <c r="I256" s="41">
        <f>H256/251582</f>
        <v>3.7717324768862637E-2</v>
      </c>
      <c r="J256" s="37">
        <f>IF(D256=0, "-", IF((B256-D256)/D256&lt;10, (B256-D256)/D256, "&gt;999%"))</f>
        <v>0.87916152897657218</v>
      </c>
      <c r="K256" s="38">
        <f>IF(H256=0, "-", IF((F256-H256)/H256&lt;10, (F256-H256)/H256, "&gt;999%"))</f>
        <v>0.24322900200231848</v>
      </c>
    </row>
    <row r="257" spans="1:11" x14ac:dyDescent="0.25">
      <c r="A257" s="27"/>
      <c r="B257" s="71"/>
      <c r="C257" s="40"/>
      <c r="D257" s="71"/>
      <c r="E257" s="41"/>
      <c r="F257" s="77"/>
      <c r="G257" s="42"/>
      <c r="H257" s="71"/>
      <c r="I257" s="41"/>
      <c r="J257" s="37"/>
      <c r="K257" s="38"/>
    </row>
    <row r="258" spans="1:11" x14ac:dyDescent="0.25">
      <c r="A258" s="27" t="s">
        <v>585</v>
      </c>
      <c r="B258" s="71">
        <v>5373</v>
      </c>
      <c r="C258" s="40">
        <f>B258/28945</f>
        <v>0.18562791501122819</v>
      </c>
      <c r="D258" s="71">
        <v>5670</v>
      </c>
      <c r="E258" s="41">
        <f>D258/23965</f>
        <v>0.23659503442520341</v>
      </c>
      <c r="F258" s="77">
        <v>53012</v>
      </c>
      <c r="G258" s="42">
        <f>F258/255800</f>
        <v>0.20724003127443316</v>
      </c>
      <c r="H258" s="71">
        <v>57363</v>
      </c>
      <c r="I258" s="41">
        <f>H258/251582</f>
        <v>0.22800915804787306</v>
      </c>
      <c r="J258" s="37">
        <f>IF(D258=0, "-", IF((B258-D258)/D258&lt;10, (B258-D258)/D258, "&gt;999%"))</f>
        <v>-5.2380952380952382E-2</v>
      </c>
      <c r="K258" s="38">
        <f>IF(H258=0, "-", IF((F258-H258)/H258&lt;10, (F258-H258)/H258, "&gt;999%"))</f>
        <v>-7.585028677021774E-2</v>
      </c>
    </row>
  </sheetData>
  <mergeCells count="58">
    <mergeCell ref="B1:K1"/>
    <mergeCell ref="B2:K2"/>
    <mergeCell ref="B198:E198"/>
    <mergeCell ref="F198:I198"/>
    <mergeCell ref="J198:K198"/>
    <mergeCell ref="B199:C199"/>
    <mergeCell ref="D199:E199"/>
    <mergeCell ref="F199:G199"/>
    <mergeCell ref="H199:I199"/>
    <mergeCell ref="B171:E171"/>
    <mergeCell ref="F171:I171"/>
    <mergeCell ref="J171:K171"/>
    <mergeCell ref="B172:C172"/>
    <mergeCell ref="D172:E172"/>
    <mergeCell ref="F172:G172"/>
    <mergeCell ref="H172:I172"/>
    <mergeCell ref="B145:E145"/>
    <mergeCell ref="F145:I145"/>
    <mergeCell ref="J145:K145"/>
    <mergeCell ref="B146:C146"/>
    <mergeCell ref="D146:E146"/>
    <mergeCell ref="F146:G146"/>
    <mergeCell ref="H146:I146"/>
    <mergeCell ref="B121:E121"/>
    <mergeCell ref="F121:I121"/>
    <mergeCell ref="J121:K121"/>
    <mergeCell ref="B122:C122"/>
    <mergeCell ref="D122:E122"/>
    <mergeCell ref="F122:G122"/>
    <mergeCell ref="H122:I122"/>
    <mergeCell ref="B81:E81"/>
    <mergeCell ref="F81:I81"/>
    <mergeCell ref="J81:K81"/>
    <mergeCell ref="B82:C82"/>
    <mergeCell ref="D82:E82"/>
    <mergeCell ref="F82:G82"/>
    <mergeCell ref="H82:I82"/>
    <mergeCell ref="B42:E42"/>
    <mergeCell ref="F42:I42"/>
    <mergeCell ref="J42:K42"/>
    <mergeCell ref="B43:C43"/>
    <mergeCell ref="D43:E43"/>
    <mergeCell ref="F43:G43"/>
    <mergeCell ref="H43:I43"/>
    <mergeCell ref="B15:E15"/>
    <mergeCell ref="F15:I15"/>
    <mergeCell ref="J15:K15"/>
    <mergeCell ref="B16:C16"/>
    <mergeCell ref="D16:E16"/>
    <mergeCell ref="F16:G16"/>
    <mergeCell ref="H16:I16"/>
    <mergeCell ref="B4:E4"/>
    <mergeCell ref="F4:I4"/>
    <mergeCell ref="J4:K4"/>
    <mergeCell ref="B5:C5"/>
    <mergeCell ref="D5:E5"/>
    <mergeCell ref="F5:G5"/>
    <mergeCell ref="H5:I5"/>
  </mergeCells>
  <phoneticPr fontId="3" type="noConversion"/>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rowBreaks count="4" manualBreakCount="4">
    <brk id="63" max="16383" man="1"/>
    <brk id="120" max="16383" man="1"/>
    <brk id="170" max="16383" man="1"/>
    <brk id="234"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K51"/>
  <sheetViews>
    <sheetView tabSelected="1" workbookViewId="0">
      <selection activeCell="M1" sqref="M1"/>
    </sheetView>
  </sheetViews>
  <sheetFormatPr defaultRowHeight="13.2" x14ac:dyDescent="0.25"/>
  <cols>
    <col min="1" max="1" width="18.6640625" bestFit="1" customWidth="1"/>
    <col min="2" max="11" width="8.44140625" customWidth="1"/>
  </cols>
  <sheetData>
    <row r="1" spans="1:11" s="52" customFormat="1" ht="20.399999999999999" x14ac:dyDescent="0.35">
      <c r="A1" s="4" t="s">
        <v>10</v>
      </c>
      <c r="B1" s="198" t="s">
        <v>638</v>
      </c>
      <c r="C1" s="198"/>
      <c r="D1" s="198"/>
      <c r="E1" s="199"/>
      <c r="F1" s="199"/>
      <c r="G1" s="199"/>
      <c r="H1" s="199"/>
      <c r="I1" s="199"/>
      <c r="J1" s="199"/>
      <c r="K1" s="199"/>
    </row>
    <row r="2" spans="1:11" s="52" customFormat="1" ht="20.399999999999999" x14ac:dyDescent="0.35">
      <c r="A2" s="4" t="s">
        <v>110</v>
      </c>
      <c r="B2" s="202" t="s">
        <v>101</v>
      </c>
      <c r="C2" s="198"/>
      <c r="D2" s="198"/>
      <c r="E2" s="203"/>
      <c r="F2" s="203"/>
      <c r="G2" s="203"/>
      <c r="H2" s="203"/>
      <c r="I2" s="203"/>
      <c r="J2" s="203"/>
      <c r="K2" s="203"/>
    </row>
    <row r="4" spans="1:11" ht="15.6" x14ac:dyDescent="0.3">
      <c r="A4" s="56"/>
      <c r="B4" s="196" t="s">
        <v>1</v>
      </c>
      <c r="C4" s="200"/>
      <c r="D4" s="200"/>
      <c r="E4" s="197"/>
      <c r="F4" s="196" t="s">
        <v>14</v>
      </c>
      <c r="G4" s="200"/>
      <c r="H4" s="200"/>
      <c r="I4" s="197"/>
      <c r="J4" s="196" t="s">
        <v>15</v>
      </c>
      <c r="K4" s="197"/>
    </row>
    <row r="5" spans="1:11" x14ac:dyDescent="0.25">
      <c r="A5" s="27"/>
      <c r="B5" s="196">
        <f>VALUE(RIGHT($B$2, 4))</f>
        <v>2022</v>
      </c>
      <c r="C5" s="197"/>
      <c r="D5" s="196">
        <f>B5-1</f>
        <v>2021</v>
      </c>
      <c r="E5" s="204"/>
      <c r="F5" s="196">
        <f>B5</f>
        <v>2022</v>
      </c>
      <c r="G5" s="204"/>
      <c r="H5" s="196">
        <f>D5</f>
        <v>2021</v>
      </c>
      <c r="I5" s="204"/>
      <c r="J5" s="140" t="s">
        <v>4</v>
      </c>
      <c r="K5" s="141" t="s">
        <v>2</v>
      </c>
    </row>
    <row r="6" spans="1:11" x14ac:dyDescent="0.25">
      <c r="A6" s="22"/>
      <c r="B6" s="61" t="s">
        <v>12</v>
      </c>
      <c r="C6" s="62" t="s">
        <v>13</v>
      </c>
      <c r="D6" s="61" t="s">
        <v>12</v>
      </c>
      <c r="E6" s="63" t="s">
        <v>13</v>
      </c>
      <c r="F6" s="84" t="s">
        <v>12</v>
      </c>
      <c r="G6" s="62" t="s">
        <v>13</v>
      </c>
      <c r="H6" s="85" t="s">
        <v>12</v>
      </c>
      <c r="I6" s="63" t="s">
        <v>13</v>
      </c>
      <c r="J6" s="61"/>
      <c r="K6" s="63"/>
    </row>
    <row r="7" spans="1:11" x14ac:dyDescent="0.25">
      <c r="A7" s="7" t="s">
        <v>31</v>
      </c>
      <c r="B7" s="65">
        <v>8</v>
      </c>
      <c r="C7" s="39">
        <f>IF(B51=0, "-", B7/B51)</f>
        <v>1.48892611204169E-3</v>
      </c>
      <c r="D7" s="65">
        <v>14</v>
      </c>
      <c r="E7" s="21">
        <f>IF(D51=0, "-", D7/D51)</f>
        <v>2.4691358024691358E-3</v>
      </c>
      <c r="F7" s="81">
        <v>62</v>
      </c>
      <c r="G7" s="39">
        <f>IF(F51=0, "-", F7/F51)</f>
        <v>1.1695465177695616E-3</v>
      </c>
      <c r="H7" s="65">
        <v>93</v>
      </c>
      <c r="I7" s="21">
        <f>IF(H51=0, "-", H7/H51)</f>
        <v>1.6212541185084463E-3</v>
      </c>
      <c r="J7" s="20">
        <f t="shared" ref="J7:J49" si="0">IF(D7=0, "-", IF((B7-D7)/D7&lt;10, (B7-D7)/D7, "&gt;999%"))</f>
        <v>-0.42857142857142855</v>
      </c>
      <c r="K7" s="21">
        <f t="shared" ref="K7:K49" si="1">IF(H7=0, "-", IF((F7-H7)/H7&lt;10, (F7-H7)/H7, "&gt;999%"))</f>
        <v>-0.33333333333333331</v>
      </c>
    </row>
    <row r="8" spans="1:11" x14ac:dyDescent="0.25">
      <c r="A8" s="7" t="s">
        <v>32</v>
      </c>
      <c r="B8" s="65">
        <v>0</v>
      </c>
      <c r="C8" s="39">
        <f>IF(B51=0, "-", B8/B51)</f>
        <v>0</v>
      </c>
      <c r="D8" s="65">
        <v>0</v>
      </c>
      <c r="E8" s="21">
        <f>IF(D51=0, "-", D8/D51)</f>
        <v>0</v>
      </c>
      <c r="F8" s="81">
        <v>1</v>
      </c>
      <c r="G8" s="39">
        <f>IF(F51=0, "-", F8/F51)</f>
        <v>1.8863653512412285E-5</v>
      </c>
      <c r="H8" s="65">
        <v>3</v>
      </c>
      <c r="I8" s="21">
        <f>IF(H51=0, "-", H8/H51)</f>
        <v>5.229851995188536E-5</v>
      </c>
      <c r="J8" s="20" t="str">
        <f t="shared" si="0"/>
        <v>-</v>
      </c>
      <c r="K8" s="21">
        <f t="shared" si="1"/>
        <v>-0.66666666666666663</v>
      </c>
    </row>
    <row r="9" spans="1:11" x14ac:dyDescent="0.25">
      <c r="A9" s="7" t="s">
        <v>33</v>
      </c>
      <c r="B9" s="65">
        <v>1</v>
      </c>
      <c r="C9" s="39">
        <f>IF(B51=0, "-", B9/B51)</f>
        <v>1.8611576400521124E-4</v>
      </c>
      <c r="D9" s="65">
        <v>4</v>
      </c>
      <c r="E9" s="21">
        <f>IF(D51=0, "-", D9/D51)</f>
        <v>7.0546737213403885E-4</v>
      </c>
      <c r="F9" s="81">
        <v>21</v>
      </c>
      <c r="G9" s="39">
        <f>IF(F51=0, "-", F9/F51)</f>
        <v>3.9613672376065796E-4</v>
      </c>
      <c r="H9" s="65">
        <v>23</v>
      </c>
      <c r="I9" s="21">
        <f>IF(H51=0, "-", H9/H51)</f>
        <v>4.0095531963112109E-4</v>
      </c>
      <c r="J9" s="20">
        <f t="shared" si="0"/>
        <v>-0.75</v>
      </c>
      <c r="K9" s="21">
        <f t="shared" si="1"/>
        <v>-8.6956521739130432E-2</v>
      </c>
    </row>
    <row r="10" spans="1:11" x14ac:dyDescent="0.25">
      <c r="A10" s="7" t="s">
        <v>34</v>
      </c>
      <c r="B10" s="65">
        <v>188</v>
      </c>
      <c r="C10" s="39">
        <f>IF(B51=0, "-", B10/B51)</f>
        <v>3.498976363297971E-2</v>
      </c>
      <c r="D10" s="65">
        <v>70</v>
      </c>
      <c r="E10" s="21">
        <f>IF(D51=0, "-", D10/D51)</f>
        <v>1.2345679012345678E-2</v>
      </c>
      <c r="F10" s="81">
        <v>1355</v>
      </c>
      <c r="G10" s="39">
        <f>IF(F51=0, "-", F10/F51)</f>
        <v>2.5560250509318646E-2</v>
      </c>
      <c r="H10" s="65">
        <v>1262</v>
      </c>
      <c r="I10" s="21">
        <f>IF(H51=0, "-", H10/H51)</f>
        <v>2.2000244059759776E-2</v>
      </c>
      <c r="J10" s="20">
        <f t="shared" si="0"/>
        <v>1.6857142857142857</v>
      </c>
      <c r="K10" s="21">
        <f t="shared" si="1"/>
        <v>7.3692551505546752E-2</v>
      </c>
    </row>
    <row r="11" spans="1:11" x14ac:dyDescent="0.25">
      <c r="A11" s="7" t="s">
        <v>35</v>
      </c>
      <c r="B11" s="65">
        <v>4</v>
      </c>
      <c r="C11" s="39">
        <f>IF(B51=0, "-", B11/B51)</f>
        <v>7.4446305602084498E-4</v>
      </c>
      <c r="D11" s="65">
        <v>3</v>
      </c>
      <c r="E11" s="21">
        <f>IF(D51=0, "-", D11/D51)</f>
        <v>5.2910052910052914E-4</v>
      </c>
      <c r="F11" s="81">
        <v>28</v>
      </c>
      <c r="G11" s="39">
        <f>IF(F51=0, "-", F11/F51)</f>
        <v>5.2818229834754391E-4</v>
      </c>
      <c r="H11" s="65">
        <v>36</v>
      </c>
      <c r="I11" s="21">
        <f>IF(H51=0, "-", H11/H51)</f>
        <v>6.2758223942262431E-4</v>
      </c>
      <c r="J11" s="20">
        <f t="shared" si="0"/>
        <v>0.33333333333333331</v>
      </c>
      <c r="K11" s="21">
        <f t="shared" si="1"/>
        <v>-0.22222222222222221</v>
      </c>
    </row>
    <row r="12" spans="1:11" x14ac:dyDescent="0.25">
      <c r="A12" s="7" t="s">
        <v>36</v>
      </c>
      <c r="B12" s="65">
        <v>346</v>
      </c>
      <c r="C12" s="39">
        <f>IF(B51=0, "-", B12/B51)</f>
        <v>6.4396054345803089E-2</v>
      </c>
      <c r="D12" s="65">
        <v>240</v>
      </c>
      <c r="E12" s="21">
        <f>IF(D51=0, "-", D12/D51)</f>
        <v>4.2328042328042326E-2</v>
      </c>
      <c r="F12" s="81">
        <v>2525</v>
      </c>
      <c r="G12" s="39">
        <f>IF(F51=0, "-", F12/F51)</f>
        <v>4.7630725118841019E-2</v>
      </c>
      <c r="H12" s="65">
        <v>2937</v>
      </c>
      <c r="I12" s="21">
        <f>IF(H51=0, "-", H12/H51)</f>
        <v>5.1200251032895772E-2</v>
      </c>
      <c r="J12" s="20">
        <f t="shared" si="0"/>
        <v>0.44166666666666665</v>
      </c>
      <c r="K12" s="21">
        <f t="shared" si="1"/>
        <v>-0.14027919645897174</v>
      </c>
    </row>
    <row r="13" spans="1:11" x14ac:dyDescent="0.25">
      <c r="A13" s="7" t="s">
        <v>37</v>
      </c>
      <c r="B13" s="65">
        <v>5</v>
      </c>
      <c r="C13" s="39">
        <f>IF(B51=0, "-", B13/B51)</f>
        <v>9.3057882002605622E-4</v>
      </c>
      <c r="D13" s="65">
        <v>0</v>
      </c>
      <c r="E13" s="21">
        <f>IF(D51=0, "-", D13/D51)</f>
        <v>0</v>
      </c>
      <c r="F13" s="81">
        <v>52</v>
      </c>
      <c r="G13" s="39">
        <f>IF(F51=0, "-", F13/F51)</f>
        <v>9.8090998264543884E-4</v>
      </c>
      <c r="H13" s="65">
        <v>0</v>
      </c>
      <c r="I13" s="21">
        <f>IF(H51=0, "-", H13/H51)</f>
        <v>0</v>
      </c>
      <c r="J13" s="20" t="str">
        <f t="shared" si="0"/>
        <v>-</v>
      </c>
      <c r="K13" s="21" t="str">
        <f t="shared" si="1"/>
        <v>-</v>
      </c>
    </row>
    <row r="14" spans="1:11" x14ac:dyDescent="0.25">
      <c r="A14" s="7" t="s">
        <v>38</v>
      </c>
      <c r="B14" s="65">
        <v>1</v>
      </c>
      <c r="C14" s="39">
        <f>IF(B51=0, "-", B14/B51)</f>
        <v>1.8611576400521124E-4</v>
      </c>
      <c r="D14" s="65">
        <v>7</v>
      </c>
      <c r="E14" s="21">
        <f>IF(D51=0, "-", D14/D51)</f>
        <v>1.2345679012345679E-3</v>
      </c>
      <c r="F14" s="81">
        <v>49</v>
      </c>
      <c r="G14" s="39">
        <f>IF(F51=0, "-", F14/F51)</f>
        <v>9.2431902210820193E-4</v>
      </c>
      <c r="H14" s="65">
        <v>84</v>
      </c>
      <c r="I14" s="21">
        <f>IF(H51=0, "-", H14/H51)</f>
        <v>1.4643585586527901E-3</v>
      </c>
      <c r="J14" s="20">
        <f t="shared" si="0"/>
        <v>-0.8571428571428571</v>
      </c>
      <c r="K14" s="21">
        <f t="shared" si="1"/>
        <v>-0.41666666666666669</v>
      </c>
    </row>
    <row r="15" spans="1:11" x14ac:dyDescent="0.25">
      <c r="A15" s="7" t="s">
        <v>39</v>
      </c>
      <c r="B15" s="65">
        <v>1</v>
      </c>
      <c r="C15" s="39">
        <f>IF(B51=0, "-", B15/B51)</f>
        <v>1.8611576400521124E-4</v>
      </c>
      <c r="D15" s="65">
        <v>1</v>
      </c>
      <c r="E15" s="21">
        <f>IF(D51=0, "-", D15/D51)</f>
        <v>1.7636684303350971E-4</v>
      </c>
      <c r="F15" s="81">
        <v>16</v>
      </c>
      <c r="G15" s="39">
        <f>IF(F51=0, "-", F15/F51)</f>
        <v>3.0181845619859656E-4</v>
      </c>
      <c r="H15" s="65">
        <v>28</v>
      </c>
      <c r="I15" s="21">
        <f>IF(H51=0, "-", H15/H51)</f>
        <v>4.8811951955093002E-4</v>
      </c>
      <c r="J15" s="20">
        <f t="shared" si="0"/>
        <v>0</v>
      </c>
      <c r="K15" s="21">
        <f t="shared" si="1"/>
        <v>-0.42857142857142855</v>
      </c>
    </row>
    <row r="16" spans="1:11" x14ac:dyDescent="0.25">
      <c r="A16" s="7" t="s">
        <v>40</v>
      </c>
      <c r="B16" s="65">
        <v>2</v>
      </c>
      <c r="C16" s="39">
        <f>IF(B51=0, "-", B16/B51)</f>
        <v>3.7223152801042249E-4</v>
      </c>
      <c r="D16" s="65">
        <v>0</v>
      </c>
      <c r="E16" s="21">
        <f>IF(D51=0, "-", D16/D51)</f>
        <v>0</v>
      </c>
      <c r="F16" s="81">
        <v>24</v>
      </c>
      <c r="G16" s="39">
        <f>IF(F51=0, "-", F16/F51)</f>
        <v>4.5272768429789481E-4</v>
      </c>
      <c r="H16" s="65">
        <v>0</v>
      </c>
      <c r="I16" s="21">
        <f>IF(H51=0, "-", H16/H51)</f>
        <v>0</v>
      </c>
      <c r="J16" s="20" t="str">
        <f t="shared" si="0"/>
        <v>-</v>
      </c>
      <c r="K16" s="21" t="str">
        <f t="shared" si="1"/>
        <v>-</v>
      </c>
    </row>
    <row r="17" spans="1:11" x14ac:dyDescent="0.25">
      <c r="A17" s="7" t="s">
        <v>43</v>
      </c>
      <c r="B17" s="65">
        <v>0</v>
      </c>
      <c r="C17" s="39">
        <f>IF(B51=0, "-", B17/B51)</f>
        <v>0</v>
      </c>
      <c r="D17" s="65">
        <v>9</v>
      </c>
      <c r="E17" s="21">
        <f>IF(D51=0, "-", D17/D51)</f>
        <v>1.5873015873015873E-3</v>
      </c>
      <c r="F17" s="81">
        <v>47</v>
      </c>
      <c r="G17" s="39">
        <f>IF(F51=0, "-", F17/F51)</f>
        <v>8.8659171508337733E-4</v>
      </c>
      <c r="H17" s="65">
        <v>46</v>
      </c>
      <c r="I17" s="21">
        <f>IF(H51=0, "-", H17/H51)</f>
        <v>8.0191063926224218E-4</v>
      </c>
      <c r="J17" s="20">
        <f t="shared" si="0"/>
        <v>-1</v>
      </c>
      <c r="K17" s="21">
        <f t="shared" si="1"/>
        <v>2.1739130434782608E-2</v>
      </c>
    </row>
    <row r="18" spans="1:11" x14ac:dyDescent="0.25">
      <c r="A18" s="7" t="s">
        <v>44</v>
      </c>
      <c r="B18" s="65">
        <v>3</v>
      </c>
      <c r="C18" s="39">
        <f>IF(B51=0, "-", B18/B51)</f>
        <v>5.5834729201563373E-4</v>
      </c>
      <c r="D18" s="65">
        <v>13</v>
      </c>
      <c r="E18" s="21">
        <f>IF(D51=0, "-", D18/D51)</f>
        <v>2.2927689594356261E-3</v>
      </c>
      <c r="F18" s="81">
        <v>107</v>
      </c>
      <c r="G18" s="39">
        <f>IF(F51=0, "-", F18/F51)</f>
        <v>2.0184109258281143E-3</v>
      </c>
      <c r="H18" s="65">
        <v>144</v>
      </c>
      <c r="I18" s="21">
        <f>IF(H51=0, "-", H18/H51)</f>
        <v>2.5103289576904973E-3</v>
      </c>
      <c r="J18" s="20">
        <f t="shared" si="0"/>
        <v>-0.76923076923076927</v>
      </c>
      <c r="K18" s="21">
        <f t="shared" si="1"/>
        <v>-0.25694444444444442</v>
      </c>
    </row>
    <row r="19" spans="1:11" x14ac:dyDescent="0.25">
      <c r="A19" s="7" t="s">
        <v>46</v>
      </c>
      <c r="B19" s="65">
        <v>95</v>
      </c>
      <c r="C19" s="39">
        <f>IF(B51=0, "-", B19/B51)</f>
        <v>1.7680997580495069E-2</v>
      </c>
      <c r="D19" s="65">
        <v>60</v>
      </c>
      <c r="E19" s="21">
        <f>IF(D51=0, "-", D19/D51)</f>
        <v>1.0582010582010581E-2</v>
      </c>
      <c r="F19" s="81">
        <v>492</v>
      </c>
      <c r="G19" s="39">
        <f>IF(F51=0, "-", F19/F51)</f>
        <v>9.2809175281068444E-3</v>
      </c>
      <c r="H19" s="65">
        <v>833</v>
      </c>
      <c r="I19" s="21">
        <f>IF(H51=0, "-", H19/H51)</f>
        <v>1.4521555706640168E-2</v>
      </c>
      <c r="J19" s="20">
        <f t="shared" si="0"/>
        <v>0.58333333333333337</v>
      </c>
      <c r="K19" s="21">
        <f t="shared" si="1"/>
        <v>-0.40936374549819926</v>
      </c>
    </row>
    <row r="20" spans="1:11" x14ac:dyDescent="0.25">
      <c r="A20" s="7" t="s">
        <v>49</v>
      </c>
      <c r="B20" s="65">
        <v>9</v>
      </c>
      <c r="C20" s="39">
        <f>IF(B51=0, "-", B20/B51)</f>
        <v>1.6750418760469012E-3</v>
      </c>
      <c r="D20" s="65">
        <v>3</v>
      </c>
      <c r="E20" s="21">
        <f>IF(D51=0, "-", D20/D51)</f>
        <v>5.2910052910052914E-4</v>
      </c>
      <c r="F20" s="81">
        <v>75</v>
      </c>
      <c r="G20" s="39">
        <f>IF(F51=0, "-", F20/F51)</f>
        <v>1.4147740134309212E-3</v>
      </c>
      <c r="H20" s="65">
        <v>60</v>
      </c>
      <c r="I20" s="21">
        <f>IF(H51=0, "-", H20/H51)</f>
        <v>1.0459703990377072E-3</v>
      </c>
      <c r="J20" s="20">
        <f t="shared" si="0"/>
        <v>2</v>
      </c>
      <c r="K20" s="21">
        <f t="shared" si="1"/>
        <v>0.25</v>
      </c>
    </row>
    <row r="21" spans="1:11" x14ac:dyDescent="0.25">
      <c r="A21" s="7" t="s">
        <v>52</v>
      </c>
      <c r="B21" s="65">
        <v>20</v>
      </c>
      <c r="C21" s="39">
        <f>IF(B51=0, "-", B21/B51)</f>
        <v>3.7223152801042249E-3</v>
      </c>
      <c r="D21" s="65">
        <v>60</v>
      </c>
      <c r="E21" s="21">
        <f>IF(D51=0, "-", D21/D51)</f>
        <v>1.0582010582010581E-2</v>
      </c>
      <c r="F21" s="81">
        <v>356</v>
      </c>
      <c r="G21" s="39">
        <f>IF(F51=0, "-", F21/F51)</f>
        <v>6.715460650418773E-3</v>
      </c>
      <c r="H21" s="65">
        <v>1173</v>
      </c>
      <c r="I21" s="21">
        <f>IF(H51=0, "-", H21/H51)</f>
        <v>2.0448721301187175E-2</v>
      </c>
      <c r="J21" s="20">
        <f t="shared" si="0"/>
        <v>-0.66666666666666663</v>
      </c>
      <c r="K21" s="21">
        <f t="shared" si="1"/>
        <v>-0.69650468883205452</v>
      </c>
    </row>
    <row r="22" spans="1:11" x14ac:dyDescent="0.25">
      <c r="A22" s="7" t="s">
        <v>53</v>
      </c>
      <c r="B22" s="65">
        <v>682</v>
      </c>
      <c r="C22" s="39">
        <f>IF(B51=0, "-", B22/B51)</f>
        <v>0.12693095105155405</v>
      </c>
      <c r="D22" s="65">
        <v>596</v>
      </c>
      <c r="E22" s="21">
        <f>IF(D51=0, "-", D22/D51)</f>
        <v>0.10511463844797178</v>
      </c>
      <c r="F22" s="81">
        <v>6543</v>
      </c>
      <c r="G22" s="39">
        <f>IF(F51=0, "-", F22/F51)</f>
        <v>0.12342488493171358</v>
      </c>
      <c r="H22" s="65">
        <v>6410</v>
      </c>
      <c r="I22" s="21">
        <f>IF(H51=0, "-", H22/H51)</f>
        <v>0.11174450429719505</v>
      </c>
      <c r="J22" s="20">
        <f t="shared" si="0"/>
        <v>0.14429530201342283</v>
      </c>
      <c r="K22" s="21">
        <f t="shared" si="1"/>
        <v>2.0748829953198128E-2</v>
      </c>
    </row>
    <row r="23" spans="1:11" x14ac:dyDescent="0.25">
      <c r="A23" s="7" t="s">
        <v>60</v>
      </c>
      <c r="B23" s="65">
        <v>3</v>
      </c>
      <c r="C23" s="39">
        <f>IF(B51=0, "-", B23/B51)</f>
        <v>5.5834729201563373E-4</v>
      </c>
      <c r="D23" s="65">
        <v>1</v>
      </c>
      <c r="E23" s="21">
        <f>IF(D51=0, "-", D23/D51)</f>
        <v>1.7636684303350971E-4</v>
      </c>
      <c r="F23" s="81">
        <v>35</v>
      </c>
      <c r="G23" s="39">
        <f>IF(F51=0, "-", F23/F51)</f>
        <v>6.6022787293442992E-4</v>
      </c>
      <c r="H23" s="65">
        <v>69</v>
      </c>
      <c r="I23" s="21">
        <f>IF(H51=0, "-", H23/H51)</f>
        <v>1.2028659588933634E-3</v>
      </c>
      <c r="J23" s="20">
        <f t="shared" si="0"/>
        <v>2</v>
      </c>
      <c r="K23" s="21">
        <f t="shared" si="1"/>
        <v>-0.49275362318840582</v>
      </c>
    </row>
    <row r="24" spans="1:11" x14ac:dyDescent="0.25">
      <c r="A24" s="7" t="s">
        <v>63</v>
      </c>
      <c r="B24" s="65">
        <v>922</v>
      </c>
      <c r="C24" s="39">
        <f>IF(B51=0, "-", B24/B51)</f>
        <v>0.17159873441280477</v>
      </c>
      <c r="D24" s="65">
        <v>760</v>
      </c>
      <c r="E24" s="21">
        <f>IF(D51=0, "-", D24/D51)</f>
        <v>0.13403880070546736</v>
      </c>
      <c r="F24" s="81">
        <v>8388</v>
      </c>
      <c r="G24" s="39">
        <f>IF(F51=0, "-", F24/F51)</f>
        <v>0.15822832566211423</v>
      </c>
      <c r="H24" s="65">
        <v>9333</v>
      </c>
      <c r="I24" s="21">
        <f>IF(H51=0, "-", H24/H51)</f>
        <v>0.16270069557031536</v>
      </c>
      <c r="J24" s="20">
        <f t="shared" si="0"/>
        <v>0.2131578947368421</v>
      </c>
      <c r="K24" s="21">
        <f t="shared" si="1"/>
        <v>-0.10125361620057859</v>
      </c>
    </row>
    <row r="25" spans="1:11" x14ac:dyDescent="0.25">
      <c r="A25" s="7" t="s">
        <v>64</v>
      </c>
      <c r="B25" s="65">
        <v>1</v>
      </c>
      <c r="C25" s="39">
        <f>IF(B51=0, "-", B25/B51)</f>
        <v>1.8611576400521124E-4</v>
      </c>
      <c r="D25" s="65">
        <v>0</v>
      </c>
      <c r="E25" s="21">
        <f>IF(D51=0, "-", D25/D51)</f>
        <v>0</v>
      </c>
      <c r="F25" s="81">
        <v>11</v>
      </c>
      <c r="G25" s="39">
        <f>IF(F51=0, "-", F25/F51)</f>
        <v>2.0750018863653513E-4</v>
      </c>
      <c r="H25" s="65">
        <v>13</v>
      </c>
      <c r="I25" s="21">
        <f>IF(H51=0, "-", H25/H51)</f>
        <v>2.2662691979150322E-4</v>
      </c>
      <c r="J25" s="20" t="str">
        <f t="shared" si="0"/>
        <v>-</v>
      </c>
      <c r="K25" s="21">
        <f t="shared" si="1"/>
        <v>-0.15384615384615385</v>
      </c>
    </row>
    <row r="26" spans="1:11" x14ac:dyDescent="0.25">
      <c r="A26" s="7" t="s">
        <v>66</v>
      </c>
      <c r="B26" s="65">
        <v>0</v>
      </c>
      <c r="C26" s="39">
        <f>IF(B51=0, "-", B26/B51)</f>
        <v>0</v>
      </c>
      <c r="D26" s="65">
        <v>22</v>
      </c>
      <c r="E26" s="21">
        <f>IF(D51=0, "-", D26/D51)</f>
        <v>3.8800705467372134E-3</v>
      </c>
      <c r="F26" s="81">
        <v>96</v>
      </c>
      <c r="G26" s="39">
        <f>IF(F51=0, "-", F26/F51)</f>
        <v>1.8109107371915793E-3</v>
      </c>
      <c r="H26" s="65">
        <v>291</v>
      </c>
      <c r="I26" s="21">
        <f>IF(H51=0, "-", H26/H51)</f>
        <v>5.07295643533288E-3</v>
      </c>
      <c r="J26" s="20">
        <f t="shared" si="0"/>
        <v>-1</v>
      </c>
      <c r="K26" s="21">
        <f t="shared" si="1"/>
        <v>-0.67010309278350511</v>
      </c>
    </row>
    <row r="27" spans="1:11" x14ac:dyDescent="0.25">
      <c r="A27" s="7" t="s">
        <v>67</v>
      </c>
      <c r="B27" s="65">
        <v>27</v>
      </c>
      <c r="C27" s="39">
        <f>IF(B51=0, "-", B27/B51)</f>
        <v>5.0251256281407036E-3</v>
      </c>
      <c r="D27" s="65">
        <v>47</v>
      </c>
      <c r="E27" s="21">
        <f>IF(D51=0, "-", D27/D51)</f>
        <v>8.2892416225749561E-3</v>
      </c>
      <c r="F27" s="81">
        <v>303</v>
      </c>
      <c r="G27" s="39">
        <f>IF(F51=0, "-", F27/F51)</f>
        <v>5.715687014260922E-3</v>
      </c>
      <c r="H27" s="65">
        <v>712</v>
      </c>
      <c r="I27" s="21">
        <f>IF(H51=0, "-", H27/H51)</f>
        <v>1.2412182068580793E-2</v>
      </c>
      <c r="J27" s="20">
        <f t="shared" si="0"/>
        <v>-0.42553191489361702</v>
      </c>
      <c r="K27" s="21">
        <f t="shared" si="1"/>
        <v>-0.574438202247191</v>
      </c>
    </row>
    <row r="28" spans="1:11" x14ac:dyDescent="0.25">
      <c r="A28" s="7" t="s">
        <v>68</v>
      </c>
      <c r="B28" s="65">
        <v>0</v>
      </c>
      <c r="C28" s="39">
        <f>IF(B51=0, "-", B28/B51)</f>
        <v>0</v>
      </c>
      <c r="D28" s="65">
        <v>4</v>
      </c>
      <c r="E28" s="21">
        <f>IF(D51=0, "-", D28/D51)</f>
        <v>7.0546737213403885E-4</v>
      </c>
      <c r="F28" s="81">
        <v>12</v>
      </c>
      <c r="G28" s="39">
        <f>IF(F51=0, "-", F28/F51)</f>
        <v>2.2636384214894741E-4</v>
      </c>
      <c r="H28" s="65">
        <v>11</v>
      </c>
      <c r="I28" s="21">
        <f>IF(H51=0, "-", H28/H51)</f>
        <v>1.9176123982357965E-4</v>
      </c>
      <c r="J28" s="20">
        <f t="shared" si="0"/>
        <v>-1</v>
      </c>
      <c r="K28" s="21">
        <f t="shared" si="1"/>
        <v>9.0909090909090912E-2</v>
      </c>
    </row>
    <row r="29" spans="1:11" x14ac:dyDescent="0.25">
      <c r="A29" s="7" t="s">
        <v>71</v>
      </c>
      <c r="B29" s="65">
        <v>9</v>
      </c>
      <c r="C29" s="39">
        <f>IF(B51=0, "-", B29/B51)</f>
        <v>1.6750418760469012E-3</v>
      </c>
      <c r="D29" s="65">
        <v>5</v>
      </c>
      <c r="E29" s="21">
        <f>IF(D51=0, "-", D29/D51)</f>
        <v>8.8183421516754845E-4</v>
      </c>
      <c r="F29" s="81">
        <v>55</v>
      </c>
      <c r="G29" s="39">
        <f>IF(F51=0, "-", F29/F51)</f>
        <v>1.0375009431826756E-3</v>
      </c>
      <c r="H29" s="65">
        <v>44</v>
      </c>
      <c r="I29" s="21">
        <f>IF(H51=0, "-", H29/H51)</f>
        <v>7.6704495929431861E-4</v>
      </c>
      <c r="J29" s="20">
        <f t="shared" si="0"/>
        <v>0.8</v>
      </c>
      <c r="K29" s="21">
        <f t="shared" si="1"/>
        <v>0.25</v>
      </c>
    </row>
    <row r="30" spans="1:11" x14ac:dyDescent="0.25">
      <c r="A30" s="7" t="s">
        <v>72</v>
      </c>
      <c r="B30" s="65">
        <v>321</v>
      </c>
      <c r="C30" s="39">
        <f>IF(B51=0, "-", B30/B51)</f>
        <v>5.9743160245672805E-2</v>
      </c>
      <c r="D30" s="65">
        <v>394</v>
      </c>
      <c r="E30" s="21">
        <f>IF(D51=0, "-", D30/D51)</f>
        <v>6.9488536155202826E-2</v>
      </c>
      <c r="F30" s="81">
        <v>4092</v>
      </c>
      <c r="G30" s="39">
        <f>IF(F51=0, "-", F30/F51)</f>
        <v>7.7190070172791073E-2</v>
      </c>
      <c r="H30" s="65">
        <v>5523</v>
      </c>
      <c r="I30" s="21">
        <f>IF(H51=0, "-", H30/H51)</f>
        <v>9.6281575231420946E-2</v>
      </c>
      <c r="J30" s="20">
        <f t="shared" si="0"/>
        <v>-0.18527918781725888</v>
      </c>
      <c r="K30" s="21">
        <f t="shared" si="1"/>
        <v>-0.25909831613253664</v>
      </c>
    </row>
    <row r="31" spans="1:11" x14ac:dyDescent="0.25">
      <c r="A31" s="7" t="s">
        <v>73</v>
      </c>
      <c r="B31" s="65">
        <v>0</v>
      </c>
      <c r="C31" s="39">
        <f>IF(B51=0, "-", B31/B51)</f>
        <v>0</v>
      </c>
      <c r="D31" s="65">
        <v>2</v>
      </c>
      <c r="E31" s="21">
        <f>IF(D51=0, "-", D31/D51)</f>
        <v>3.5273368606701942E-4</v>
      </c>
      <c r="F31" s="81">
        <v>14</v>
      </c>
      <c r="G31" s="39">
        <f>IF(F51=0, "-", F31/F51)</f>
        <v>2.6409114917377196E-4</v>
      </c>
      <c r="H31" s="65">
        <v>27</v>
      </c>
      <c r="I31" s="21">
        <f>IF(H51=0, "-", H31/H51)</f>
        <v>4.7068667956696824E-4</v>
      </c>
      <c r="J31" s="20">
        <f t="shared" si="0"/>
        <v>-1</v>
      </c>
      <c r="K31" s="21">
        <f t="shared" si="1"/>
        <v>-0.48148148148148145</v>
      </c>
    </row>
    <row r="32" spans="1:11" x14ac:dyDescent="0.25">
      <c r="A32" s="7" t="s">
        <v>74</v>
      </c>
      <c r="B32" s="65">
        <v>270</v>
      </c>
      <c r="C32" s="39">
        <f>IF(B51=0, "-", B32/B51)</f>
        <v>5.0251256281407038E-2</v>
      </c>
      <c r="D32" s="65">
        <v>259</v>
      </c>
      <c r="E32" s="21">
        <f>IF(D51=0, "-", D32/D51)</f>
        <v>4.5679012345679011E-2</v>
      </c>
      <c r="F32" s="81">
        <v>2368</v>
      </c>
      <c r="G32" s="39">
        <f>IF(F51=0, "-", F32/F51)</f>
        <v>4.466913151739229E-2</v>
      </c>
      <c r="H32" s="65">
        <v>2967</v>
      </c>
      <c r="I32" s="21">
        <f>IF(H51=0, "-", H32/H51)</f>
        <v>5.1723236232414621E-2</v>
      </c>
      <c r="J32" s="20">
        <f t="shared" si="0"/>
        <v>4.2471042471042469E-2</v>
      </c>
      <c r="K32" s="21">
        <f t="shared" si="1"/>
        <v>-0.20188742837883383</v>
      </c>
    </row>
    <row r="33" spans="1:11" x14ac:dyDescent="0.25">
      <c r="A33" s="7" t="s">
        <v>76</v>
      </c>
      <c r="B33" s="65">
        <v>24</v>
      </c>
      <c r="C33" s="39">
        <f>IF(B51=0, "-", B33/B51)</f>
        <v>4.4667783361250699E-3</v>
      </c>
      <c r="D33" s="65">
        <v>6</v>
      </c>
      <c r="E33" s="21">
        <f>IF(D51=0, "-", D33/D51)</f>
        <v>1.0582010582010583E-3</v>
      </c>
      <c r="F33" s="81">
        <v>171</v>
      </c>
      <c r="G33" s="39">
        <f>IF(F51=0, "-", F33/F51)</f>
        <v>3.2256847506225007E-3</v>
      </c>
      <c r="H33" s="65">
        <v>129</v>
      </c>
      <c r="I33" s="21">
        <f>IF(H51=0, "-", H33/H51)</f>
        <v>2.2488363579310704E-3</v>
      </c>
      <c r="J33" s="20">
        <f t="shared" si="0"/>
        <v>3</v>
      </c>
      <c r="K33" s="21">
        <f t="shared" si="1"/>
        <v>0.32558139534883723</v>
      </c>
    </row>
    <row r="34" spans="1:11" x14ac:dyDescent="0.25">
      <c r="A34" s="7" t="s">
        <v>77</v>
      </c>
      <c r="B34" s="65">
        <v>293</v>
      </c>
      <c r="C34" s="39">
        <f>IF(B51=0, "-", B34/B51)</f>
        <v>5.4531918853526894E-2</v>
      </c>
      <c r="D34" s="65">
        <v>252</v>
      </c>
      <c r="E34" s="21">
        <f>IF(D51=0, "-", D34/D51)</f>
        <v>4.4444444444444446E-2</v>
      </c>
      <c r="F34" s="81">
        <v>3410</v>
      </c>
      <c r="G34" s="39">
        <f>IF(F51=0, "-", F34/F51)</f>
        <v>6.4325058477325892E-2</v>
      </c>
      <c r="H34" s="65">
        <v>3141</v>
      </c>
      <c r="I34" s="21">
        <f>IF(H51=0, "-", H34/H51)</f>
        <v>5.4756550389623973E-2</v>
      </c>
      <c r="J34" s="20">
        <f t="shared" si="0"/>
        <v>0.1626984126984127</v>
      </c>
      <c r="K34" s="21">
        <f t="shared" si="1"/>
        <v>8.5641515440942381E-2</v>
      </c>
    </row>
    <row r="35" spans="1:11" x14ac:dyDescent="0.25">
      <c r="A35" s="7" t="s">
        <v>78</v>
      </c>
      <c r="B35" s="65">
        <v>77</v>
      </c>
      <c r="C35" s="39">
        <f>IF(B51=0, "-", B35/B51)</f>
        <v>1.4330913828401265E-2</v>
      </c>
      <c r="D35" s="65">
        <v>83</v>
      </c>
      <c r="E35" s="21">
        <f>IF(D51=0, "-", D35/D51)</f>
        <v>1.4638447971781305E-2</v>
      </c>
      <c r="F35" s="81">
        <v>628</v>
      </c>
      <c r="G35" s="39">
        <f>IF(F51=0, "-", F35/F51)</f>
        <v>1.1846374405794915E-2</v>
      </c>
      <c r="H35" s="65">
        <v>666</v>
      </c>
      <c r="I35" s="21">
        <f>IF(H51=0, "-", H35/H51)</f>
        <v>1.161027142931855E-2</v>
      </c>
      <c r="J35" s="20">
        <f t="shared" si="0"/>
        <v>-7.2289156626506021E-2</v>
      </c>
      <c r="K35" s="21">
        <f t="shared" si="1"/>
        <v>-5.7057057057057055E-2</v>
      </c>
    </row>
    <row r="36" spans="1:11" x14ac:dyDescent="0.25">
      <c r="A36" s="7" t="s">
        <v>79</v>
      </c>
      <c r="B36" s="65">
        <v>24</v>
      </c>
      <c r="C36" s="39">
        <f>IF(B51=0, "-", B36/B51)</f>
        <v>4.4667783361250699E-3</v>
      </c>
      <c r="D36" s="65">
        <v>28</v>
      </c>
      <c r="E36" s="21">
        <f>IF(D51=0, "-", D36/D51)</f>
        <v>4.9382716049382715E-3</v>
      </c>
      <c r="F36" s="81">
        <v>312</v>
      </c>
      <c r="G36" s="39">
        <f>IF(F51=0, "-", F36/F51)</f>
        <v>5.885459895872633E-3</v>
      </c>
      <c r="H36" s="65">
        <v>224</v>
      </c>
      <c r="I36" s="21">
        <f>IF(H51=0, "-", H36/H51)</f>
        <v>3.9049561564074402E-3</v>
      </c>
      <c r="J36" s="20">
        <f t="shared" si="0"/>
        <v>-0.14285714285714285</v>
      </c>
      <c r="K36" s="21">
        <f t="shared" si="1"/>
        <v>0.39285714285714285</v>
      </c>
    </row>
    <row r="37" spans="1:11" x14ac:dyDescent="0.25">
      <c r="A37" s="7" t="s">
        <v>80</v>
      </c>
      <c r="B37" s="65">
        <v>25</v>
      </c>
      <c r="C37" s="39">
        <f>IF(B51=0, "-", B37/B51)</f>
        <v>4.6528941001302811E-3</v>
      </c>
      <c r="D37" s="65">
        <v>21</v>
      </c>
      <c r="E37" s="21">
        <f>IF(D51=0, "-", D37/D51)</f>
        <v>3.7037037037037038E-3</v>
      </c>
      <c r="F37" s="81">
        <v>94</v>
      </c>
      <c r="G37" s="39">
        <f>IF(F51=0, "-", F37/F51)</f>
        <v>1.7731834301667547E-3</v>
      </c>
      <c r="H37" s="65">
        <v>109</v>
      </c>
      <c r="I37" s="21">
        <f>IF(H51=0, "-", H37/H51)</f>
        <v>1.9001795582518348E-3</v>
      </c>
      <c r="J37" s="20">
        <f t="shared" si="0"/>
        <v>0.19047619047619047</v>
      </c>
      <c r="K37" s="21">
        <f t="shared" si="1"/>
        <v>-0.13761467889908258</v>
      </c>
    </row>
    <row r="38" spans="1:11" x14ac:dyDescent="0.25">
      <c r="A38" s="7" t="s">
        <v>81</v>
      </c>
      <c r="B38" s="65">
        <v>0</v>
      </c>
      <c r="C38" s="39">
        <f>IF(B51=0, "-", B38/B51)</f>
        <v>0</v>
      </c>
      <c r="D38" s="65">
        <v>28</v>
      </c>
      <c r="E38" s="21">
        <f>IF(D51=0, "-", D38/D51)</f>
        <v>4.9382716049382715E-3</v>
      </c>
      <c r="F38" s="81">
        <v>48</v>
      </c>
      <c r="G38" s="39">
        <f>IF(F51=0, "-", F38/F51)</f>
        <v>9.0545536859578963E-4</v>
      </c>
      <c r="H38" s="65">
        <v>70</v>
      </c>
      <c r="I38" s="21">
        <f>IF(H51=0, "-", H38/H51)</f>
        <v>1.2202987988773251E-3</v>
      </c>
      <c r="J38" s="20">
        <f t="shared" si="0"/>
        <v>-1</v>
      </c>
      <c r="K38" s="21">
        <f t="shared" si="1"/>
        <v>-0.31428571428571428</v>
      </c>
    </row>
    <row r="39" spans="1:11" x14ac:dyDescent="0.25">
      <c r="A39" s="7" t="s">
        <v>82</v>
      </c>
      <c r="B39" s="65">
        <v>46</v>
      </c>
      <c r="C39" s="39">
        <f>IF(B51=0, "-", B39/B51)</f>
        <v>8.5613251442397172E-3</v>
      </c>
      <c r="D39" s="65">
        <v>0</v>
      </c>
      <c r="E39" s="21">
        <f>IF(D51=0, "-", D39/D51)</f>
        <v>0</v>
      </c>
      <c r="F39" s="81">
        <v>363</v>
      </c>
      <c r="G39" s="39">
        <f>IF(F51=0, "-", F39/F51)</f>
        <v>6.8475062250056588E-3</v>
      </c>
      <c r="H39" s="65">
        <v>0</v>
      </c>
      <c r="I39" s="21">
        <f>IF(H51=0, "-", H39/H51)</f>
        <v>0</v>
      </c>
      <c r="J39" s="20" t="str">
        <f t="shared" si="0"/>
        <v>-</v>
      </c>
      <c r="K39" s="21" t="str">
        <f t="shared" si="1"/>
        <v>-</v>
      </c>
    </row>
    <row r="40" spans="1:11" x14ac:dyDescent="0.25">
      <c r="A40" s="7" t="s">
        <v>83</v>
      </c>
      <c r="B40" s="65">
        <v>17</v>
      </c>
      <c r="C40" s="39">
        <f>IF(B51=0, "-", B40/B51)</f>
        <v>3.1639679880885912E-3</v>
      </c>
      <c r="D40" s="65">
        <v>34</v>
      </c>
      <c r="E40" s="21">
        <f>IF(D51=0, "-", D40/D51)</f>
        <v>5.99647266313933E-3</v>
      </c>
      <c r="F40" s="81">
        <v>354</v>
      </c>
      <c r="G40" s="39">
        <f>IF(F51=0, "-", F40/F51)</f>
        <v>6.6777333433939486E-3</v>
      </c>
      <c r="H40" s="65">
        <v>385</v>
      </c>
      <c r="I40" s="21">
        <f>IF(H51=0, "-", H40/H51)</f>
        <v>6.7116433938252881E-3</v>
      </c>
      <c r="J40" s="20">
        <f t="shared" si="0"/>
        <v>-0.5</v>
      </c>
      <c r="K40" s="21">
        <f t="shared" si="1"/>
        <v>-8.0519480519480519E-2</v>
      </c>
    </row>
    <row r="41" spans="1:11" x14ac:dyDescent="0.25">
      <c r="A41" s="7" t="s">
        <v>85</v>
      </c>
      <c r="B41" s="65">
        <v>0</v>
      </c>
      <c r="C41" s="39">
        <f>IF(B51=0, "-", B41/B51)</f>
        <v>0</v>
      </c>
      <c r="D41" s="65">
        <v>1</v>
      </c>
      <c r="E41" s="21">
        <f>IF(D51=0, "-", D41/D51)</f>
        <v>1.7636684303350971E-4</v>
      </c>
      <c r="F41" s="81">
        <v>35</v>
      </c>
      <c r="G41" s="39">
        <f>IF(F51=0, "-", F41/F51)</f>
        <v>6.6022787293442992E-4</v>
      </c>
      <c r="H41" s="65">
        <v>32</v>
      </c>
      <c r="I41" s="21">
        <f>IF(H51=0, "-", H41/H51)</f>
        <v>5.5785087948677717E-4</v>
      </c>
      <c r="J41" s="20">
        <f t="shared" si="0"/>
        <v>-1</v>
      </c>
      <c r="K41" s="21">
        <f t="shared" si="1"/>
        <v>9.375E-2</v>
      </c>
    </row>
    <row r="42" spans="1:11" x14ac:dyDescent="0.25">
      <c r="A42" s="7" t="s">
        <v>86</v>
      </c>
      <c r="B42" s="65">
        <v>0</v>
      </c>
      <c r="C42" s="39">
        <f>IF(B51=0, "-", B42/B51)</f>
        <v>0</v>
      </c>
      <c r="D42" s="65">
        <v>0</v>
      </c>
      <c r="E42" s="21">
        <f>IF(D51=0, "-", D42/D51)</f>
        <v>0</v>
      </c>
      <c r="F42" s="81">
        <v>4</v>
      </c>
      <c r="G42" s="39">
        <f>IF(F51=0, "-", F42/F51)</f>
        <v>7.545461404964914E-5</v>
      </c>
      <c r="H42" s="65">
        <v>5</v>
      </c>
      <c r="I42" s="21">
        <f>IF(H51=0, "-", H42/H51)</f>
        <v>8.7164199919808933E-5</v>
      </c>
      <c r="J42" s="20" t="str">
        <f t="shared" si="0"/>
        <v>-</v>
      </c>
      <c r="K42" s="21">
        <f t="shared" si="1"/>
        <v>-0.2</v>
      </c>
    </row>
    <row r="43" spans="1:11" x14ac:dyDescent="0.25">
      <c r="A43" s="7" t="s">
        <v>89</v>
      </c>
      <c r="B43" s="65">
        <v>38</v>
      </c>
      <c r="C43" s="39">
        <f>IF(B51=0, "-", B43/B51)</f>
        <v>7.0723990321980273E-3</v>
      </c>
      <c r="D43" s="65">
        <v>63</v>
      </c>
      <c r="E43" s="21">
        <f>IF(D51=0, "-", D43/D51)</f>
        <v>1.1111111111111112E-2</v>
      </c>
      <c r="F43" s="81">
        <v>565</v>
      </c>
      <c r="G43" s="39">
        <f>IF(F51=0, "-", F43/F51)</f>
        <v>1.0657964234512941E-2</v>
      </c>
      <c r="H43" s="65">
        <v>1088</v>
      </c>
      <c r="I43" s="21">
        <f>IF(H51=0, "-", H43/H51)</f>
        <v>1.8966929902550424E-2</v>
      </c>
      <c r="J43" s="20">
        <f t="shared" si="0"/>
        <v>-0.3968253968253968</v>
      </c>
      <c r="K43" s="21">
        <f t="shared" si="1"/>
        <v>-0.48069852941176472</v>
      </c>
    </row>
    <row r="44" spans="1:11" x14ac:dyDescent="0.25">
      <c r="A44" s="7" t="s">
        <v>91</v>
      </c>
      <c r="B44" s="65">
        <v>243</v>
      </c>
      <c r="C44" s="39">
        <f>IF(B51=0, "-", B44/B51)</f>
        <v>4.5226130653266333E-2</v>
      </c>
      <c r="D44" s="65">
        <v>134</v>
      </c>
      <c r="E44" s="21">
        <f>IF(D51=0, "-", D44/D51)</f>
        <v>2.36331569664903E-2</v>
      </c>
      <c r="F44" s="81">
        <v>1688</v>
      </c>
      <c r="G44" s="39">
        <f>IF(F51=0, "-", F44/F51)</f>
        <v>3.1841847128951932E-2</v>
      </c>
      <c r="H44" s="65">
        <v>1758</v>
      </c>
      <c r="I44" s="21">
        <f>IF(H51=0, "-", H44/H51)</f>
        <v>3.0646932691804823E-2</v>
      </c>
      <c r="J44" s="20">
        <f t="shared" si="0"/>
        <v>0.81343283582089554</v>
      </c>
      <c r="K44" s="21">
        <f t="shared" si="1"/>
        <v>-3.981797497155859E-2</v>
      </c>
    </row>
    <row r="45" spans="1:11" x14ac:dyDescent="0.25">
      <c r="A45" s="7" t="s">
        <v>92</v>
      </c>
      <c r="B45" s="65">
        <v>170</v>
      </c>
      <c r="C45" s="39">
        <f>IF(B51=0, "-", B45/B51)</f>
        <v>3.163967988088591E-2</v>
      </c>
      <c r="D45" s="65">
        <v>194</v>
      </c>
      <c r="E45" s="21">
        <f>IF(D51=0, "-", D45/D51)</f>
        <v>3.4215167548500881E-2</v>
      </c>
      <c r="F45" s="81">
        <v>2653</v>
      </c>
      <c r="G45" s="39">
        <f>IF(F51=0, "-", F45/F51)</f>
        <v>5.0045272768429787E-2</v>
      </c>
      <c r="H45" s="65">
        <v>1709</v>
      </c>
      <c r="I45" s="21">
        <f>IF(H51=0, "-", H45/H51)</f>
        <v>2.9792723532590694E-2</v>
      </c>
      <c r="J45" s="20">
        <f t="shared" si="0"/>
        <v>-0.12371134020618557</v>
      </c>
      <c r="K45" s="21">
        <f t="shared" si="1"/>
        <v>0.55236980690462256</v>
      </c>
    </row>
    <row r="46" spans="1:11" x14ac:dyDescent="0.25">
      <c r="A46" s="7" t="s">
        <v>93</v>
      </c>
      <c r="B46" s="65">
        <v>465</v>
      </c>
      <c r="C46" s="39">
        <f>IF(B51=0, "-", B46/B51)</f>
        <v>8.6543830262423224E-2</v>
      </c>
      <c r="D46" s="65">
        <v>0</v>
      </c>
      <c r="E46" s="21">
        <f>IF(D51=0, "-", D46/D51)</f>
        <v>0</v>
      </c>
      <c r="F46" s="81">
        <v>3043</v>
      </c>
      <c r="G46" s="39">
        <f>IF(F51=0, "-", F46/F51)</f>
        <v>5.7402097638270581E-2</v>
      </c>
      <c r="H46" s="65">
        <v>0</v>
      </c>
      <c r="I46" s="21">
        <f>IF(H51=0, "-", H46/H51)</f>
        <v>0</v>
      </c>
      <c r="J46" s="20" t="str">
        <f t="shared" si="0"/>
        <v>-</v>
      </c>
      <c r="K46" s="21" t="str">
        <f t="shared" si="1"/>
        <v>-</v>
      </c>
    </row>
    <row r="47" spans="1:11" x14ac:dyDescent="0.25">
      <c r="A47" s="7" t="s">
        <v>94</v>
      </c>
      <c r="B47" s="65">
        <v>732</v>
      </c>
      <c r="C47" s="39">
        <f>IF(B51=0, "-", B47/B51)</f>
        <v>0.13623673925181462</v>
      </c>
      <c r="D47" s="65">
        <v>1984</v>
      </c>
      <c r="E47" s="21">
        <f>IF(D51=0, "-", D47/D51)</f>
        <v>0.34991181657848325</v>
      </c>
      <c r="F47" s="81">
        <v>10419</v>
      </c>
      <c r="G47" s="39">
        <f>IF(F51=0, "-", F47/F51)</f>
        <v>0.19654040594582359</v>
      </c>
      <c r="H47" s="65">
        <v>13240</v>
      </c>
      <c r="I47" s="21">
        <f>IF(H51=0, "-", H47/H51)</f>
        <v>0.23081080138765406</v>
      </c>
      <c r="J47" s="20">
        <f t="shared" si="0"/>
        <v>-0.63104838709677424</v>
      </c>
      <c r="K47" s="21">
        <f t="shared" si="1"/>
        <v>-0.21306646525679759</v>
      </c>
    </row>
    <row r="48" spans="1:11" x14ac:dyDescent="0.25">
      <c r="A48" s="7" t="s">
        <v>96</v>
      </c>
      <c r="B48" s="65">
        <v>289</v>
      </c>
      <c r="C48" s="39">
        <f>IF(B51=0, "-", B48/B51)</f>
        <v>5.3787455797506052E-2</v>
      </c>
      <c r="D48" s="65">
        <v>246</v>
      </c>
      <c r="E48" s="21">
        <f>IF(D51=0, "-", D48/D51)</f>
        <v>4.3386243386243389E-2</v>
      </c>
      <c r="F48" s="81">
        <v>1942</v>
      </c>
      <c r="G48" s="39">
        <f>IF(F51=0, "-", F48/F51)</f>
        <v>3.6633215121104658E-2</v>
      </c>
      <c r="H48" s="65">
        <v>2619</v>
      </c>
      <c r="I48" s="21">
        <f>IF(H51=0, "-", H48/H51)</f>
        <v>4.5656607917995924E-2</v>
      </c>
      <c r="J48" s="20">
        <f t="shared" si="0"/>
        <v>0.17479674796747968</v>
      </c>
      <c r="K48" s="21">
        <f t="shared" si="1"/>
        <v>-0.25849560901107294</v>
      </c>
    </row>
    <row r="49" spans="1:11" x14ac:dyDescent="0.25">
      <c r="A49" s="7" t="s">
        <v>97</v>
      </c>
      <c r="B49" s="65">
        <v>12</v>
      </c>
      <c r="C49" s="39">
        <f>IF(B51=0, "-", B49/B51)</f>
        <v>2.2333891680625349E-3</v>
      </c>
      <c r="D49" s="65">
        <v>22</v>
      </c>
      <c r="E49" s="21">
        <f>IF(D51=0, "-", D49/D51)</f>
        <v>3.8800705467372134E-3</v>
      </c>
      <c r="F49" s="81">
        <v>156</v>
      </c>
      <c r="G49" s="39">
        <f>IF(F51=0, "-", F49/F51)</f>
        <v>2.9427299479363165E-3</v>
      </c>
      <c r="H49" s="65">
        <v>66</v>
      </c>
      <c r="I49" s="21">
        <f>IF(H51=0, "-", H49/H51)</f>
        <v>1.1505674389414779E-3</v>
      </c>
      <c r="J49" s="20">
        <f t="shared" si="0"/>
        <v>-0.45454545454545453</v>
      </c>
      <c r="K49" s="21">
        <f t="shared" si="1"/>
        <v>1.3636363636363635</v>
      </c>
    </row>
    <row r="50" spans="1:11" x14ac:dyDescent="0.25">
      <c r="A50" s="2"/>
      <c r="B50" s="68"/>
      <c r="C50" s="33"/>
      <c r="D50" s="68"/>
      <c r="E50" s="6"/>
      <c r="F50" s="82"/>
      <c r="G50" s="33"/>
      <c r="H50" s="68"/>
      <c r="I50" s="6"/>
      <c r="J50" s="5"/>
      <c r="K50" s="6"/>
    </row>
    <row r="51" spans="1:11" s="43" customFormat="1" x14ac:dyDescent="0.25">
      <c r="A51" s="162" t="s">
        <v>585</v>
      </c>
      <c r="B51" s="71">
        <f>SUM(B7:B50)</f>
        <v>5373</v>
      </c>
      <c r="C51" s="40">
        <v>1</v>
      </c>
      <c r="D51" s="71">
        <f>SUM(D7:D50)</f>
        <v>5670</v>
      </c>
      <c r="E51" s="41">
        <v>1</v>
      </c>
      <c r="F51" s="77">
        <f>SUM(F7:F50)</f>
        <v>53012</v>
      </c>
      <c r="G51" s="42">
        <v>1</v>
      </c>
      <c r="H51" s="71">
        <f>SUM(H7:H50)</f>
        <v>57363</v>
      </c>
      <c r="I51" s="41">
        <v>1</v>
      </c>
      <c r="J51" s="37">
        <f>IF(D51=0, "-", (B51-D51)/D51)</f>
        <v>-5.2380952380952382E-2</v>
      </c>
      <c r="K51" s="38">
        <f>IF(H51=0, "-", (F51-H51)/H51)</f>
        <v>-7.585028677021774E-2</v>
      </c>
    </row>
  </sheetData>
  <mergeCells count="9">
    <mergeCell ref="B1:K1"/>
    <mergeCell ref="B2:K2"/>
    <mergeCell ref="B4:E4"/>
    <mergeCell ref="F4:I4"/>
    <mergeCell ref="J4:K4"/>
    <mergeCell ref="B5:C5"/>
    <mergeCell ref="D5:E5"/>
    <mergeCell ref="F5:G5"/>
    <mergeCell ref="H5:I5"/>
  </mergeCells>
  <phoneticPr fontId="3" type="noConversion"/>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K205"/>
  <sheetViews>
    <sheetView tabSelected="1" zoomScaleNormal="100" workbookViewId="0">
      <selection activeCell="M1" sqref="M1"/>
    </sheetView>
  </sheetViews>
  <sheetFormatPr defaultRowHeight="13.2" x14ac:dyDescent="0.25"/>
  <cols>
    <col min="1" max="1" width="30.109375" bestFit="1" customWidth="1"/>
    <col min="2" max="2" width="7.33203125" bestFit="1" customWidth="1"/>
    <col min="3" max="3" width="7.33203125" customWidth="1"/>
    <col min="4" max="4" width="7.33203125" bestFit="1" customWidth="1"/>
    <col min="5" max="5" width="7.33203125" customWidth="1"/>
    <col min="6" max="6" width="7.33203125" bestFit="1" customWidth="1"/>
    <col min="7" max="7" width="7.33203125" customWidth="1"/>
    <col min="8" max="8" width="7.33203125" bestFit="1" customWidth="1"/>
    <col min="9" max="9" width="7.33203125" customWidth="1"/>
    <col min="10" max="11" width="7.6640625" customWidth="1"/>
  </cols>
  <sheetData>
    <row r="1" spans="1:11" s="52" customFormat="1" ht="20.399999999999999" x14ac:dyDescent="0.35">
      <c r="A1" s="4" t="s">
        <v>10</v>
      </c>
      <c r="B1" s="198" t="s">
        <v>17</v>
      </c>
      <c r="C1" s="198"/>
      <c r="D1" s="198"/>
      <c r="E1" s="199"/>
      <c r="F1" s="199"/>
      <c r="G1" s="199"/>
      <c r="H1" s="199"/>
      <c r="I1" s="199"/>
      <c r="J1" s="199"/>
      <c r="K1" s="199"/>
    </row>
    <row r="2" spans="1:11" s="52" customFormat="1" ht="20.399999999999999" x14ac:dyDescent="0.35">
      <c r="A2" s="4" t="s">
        <v>110</v>
      </c>
      <c r="B2" s="202" t="s">
        <v>101</v>
      </c>
      <c r="C2" s="198"/>
      <c r="D2" s="198"/>
      <c r="E2" s="203"/>
      <c r="F2" s="203"/>
      <c r="G2" s="203"/>
      <c r="H2" s="203"/>
      <c r="I2" s="203"/>
      <c r="J2" s="203"/>
      <c r="K2" s="203"/>
    </row>
    <row r="4" spans="1:11" ht="15.6" x14ac:dyDescent="0.3">
      <c r="A4" s="164" t="s">
        <v>121</v>
      </c>
      <c r="B4" s="196" t="s">
        <v>1</v>
      </c>
      <c r="C4" s="200"/>
      <c r="D4" s="200"/>
      <c r="E4" s="197"/>
      <c r="F4" s="196" t="s">
        <v>14</v>
      </c>
      <c r="G4" s="200"/>
      <c r="H4" s="200"/>
      <c r="I4" s="197"/>
      <c r="J4" s="196" t="s">
        <v>15</v>
      </c>
      <c r="K4" s="197"/>
    </row>
    <row r="5" spans="1:11" x14ac:dyDescent="0.25">
      <c r="A5" s="22"/>
      <c r="B5" s="196">
        <f>VALUE(RIGHT($B$2, 4))</f>
        <v>2022</v>
      </c>
      <c r="C5" s="197"/>
      <c r="D5" s="196">
        <f>B5-1</f>
        <v>2021</v>
      </c>
      <c r="E5" s="204"/>
      <c r="F5" s="196">
        <f>B5</f>
        <v>2022</v>
      </c>
      <c r="G5" s="204"/>
      <c r="H5" s="196">
        <f>D5</f>
        <v>2021</v>
      </c>
      <c r="I5" s="204"/>
      <c r="J5" s="140" t="s">
        <v>4</v>
      </c>
      <c r="K5" s="141" t="s">
        <v>2</v>
      </c>
    </row>
    <row r="6" spans="1:11" x14ac:dyDescent="0.25">
      <c r="A6" s="163" t="s">
        <v>121</v>
      </c>
      <c r="B6" s="61" t="s">
        <v>12</v>
      </c>
      <c r="C6" s="62" t="s">
        <v>13</v>
      </c>
      <c r="D6" s="61" t="s">
        <v>12</v>
      </c>
      <c r="E6" s="63" t="s">
        <v>13</v>
      </c>
      <c r="F6" s="62" t="s">
        <v>12</v>
      </c>
      <c r="G6" s="62" t="s">
        <v>13</v>
      </c>
      <c r="H6" s="61" t="s">
        <v>12</v>
      </c>
      <c r="I6" s="63" t="s">
        <v>13</v>
      </c>
      <c r="J6" s="61"/>
      <c r="K6" s="63"/>
    </row>
    <row r="7" spans="1:11" x14ac:dyDescent="0.25">
      <c r="A7" s="7" t="s">
        <v>354</v>
      </c>
      <c r="B7" s="65">
        <v>0</v>
      </c>
      <c r="C7" s="34">
        <f>IF(B19=0, "-", B7/B19)</f>
        <v>0</v>
      </c>
      <c r="D7" s="65">
        <v>0</v>
      </c>
      <c r="E7" s="9">
        <f>IF(D19=0, "-", D7/D19)</f>
        <v>0</v>
      </c>
      <c r="F7" s="81">
        <v>0</v>
      </c>
      <c r="G7" s="34">
        <f>IF(F19=0, "-", F7/F19)</f>
        <v>0</v>
      </c>
      <c r="H7" s="65">
        <v>2</v>
      </c>
      <c r="I7" s="9">
        <f>IF(H19=0, "-", H7/H19)</f>
        <v>1.7027073046143367E-4</v>
      </c>
      <c r="J7" s="8" t="str">
        <f t="shared" ref="J7:J17" si="0">IF(D7=0, "-", IF((B7-D7)/D7&lt;10, (B7-D7)/D7, "&gt;999%"))</f>
        <v>-</v>
      </c>
      <c r="K7" s="9">
        <f t="shared" ref="K7:K17" si="1">IF(H7=0, "-", IF((F7-H7)/H7&lt;10, (F7-H7)/H7, "&gt;999%"))</f>
        <v>-1</v>
      </c>
    </row>
    <row r="8" spans="1:11" x14ac:dyDescent="0.25">
      <c r="A8" s="7" t="s">
        <v>355</v>
      </c>
      <c r="B8" s="65">
        <v>37</v>
      </c>
      <c r="C8" s="34">
        <f>IF(B19=0, "-", B8/B19)</f>
        <v>3.0730897009966777E-2</v>
      </c>
      <c r="D8" s="65">
        <v>38</v>
      </c>
      <c r="E8" s="9">
        <f>IF(D19=0, "-", D8/D19)</f>
        <v>4.068522483940043E-2</v>
      </c>
      <c r="F8" s="81">
        <v>431</v>
      </c>
      <c r="G8" s="34">
        <f>IF(F19=0, "-", F8/F19)</f>
        <v>3.3987855847330654E-2</v>
      </c>
      <c r="H8" s="65">
        <v>569</v>
      </c>
      <c r="I8" s="9">
        <f>IF(H19=0, "-", H8/H19)</f>
        <v>4.844202281627788E-2</v>
      </c>
      <c r="J8" s="8">
        <f t="shared" si="0"/>
        <v>-2.6315789473684209E-2</v>
      </c>
      <c r="K8" s="9">
        <f t="shared" si="1"/>
        <v>-0.24253075571177504</v>
      </c>
    </row>
    <row r="9" spans="1:11" x14ac:dyDescent="0.25">
      <c r="A9" s="7" t="s">
        <v>356</v>
      </c>
      <c r="B9" s="65">
        <v>103</v>
      </c>
      <c r="C9" s="34">
        <f>IF(B19=0, "-", B9/B19)</f>
        <v>8.5548172757475088E-2</v>
      </c>
      <c r="D9" s="65">
        <v>66</v>
      </c>
      <c r="E9" s="9">
        <f>IF(D19=0, "-", D9/D19)</f>
        <v>7.0663811563169171E-2</v>
      </c>
      <c r="F9" s="81">
        <v>1608</v>
      </c>
      <c r="G9" s="34">
        <f>IF(F19=0, "-", F9/F19)</f>
        <v>0.12680387982020344</v>
      </c>
      <c r="H9" s="65">
        <v>1032</v>
      </c>
      <c r="I9" s="9">
        <f>IF(H19=0, "-", H9/H19)</f>
        <v>8.7859696918099778E-2</v>
      </c>
      <c r="J9" s="8">
        <f t="shared" si="0"/>
        <v>0.56060606060606055</v>
      </c>
      <c r="K9" s="9">
        <f t="shared" si="1"/>
        <v>0.55813953488372092</v>
      </c>
    </row>
    <row r="10" spans="1:11" x14ac:dyDescent="0.25">
      <c r="A10" s="7" t="s">
        <v>357</v>
      </c>
      <c r="B10" s="65">
        <v>325</v>
      </c>
      <c r="C10" s="34">
        <f>IF(B19=0, "-", B10/B19)</f>
        <v>0.26993355481727577</v>
      </c>
      <c r="D10" s="65">
        <v>193</v>
      </c>
      <c r="E10" s="9">
        <f>IF(D19=0, "-", D10/D19)</f>
        <v>0.20663811563169165</v>
      </c>
      <c r="F10" s="81">
        <v>2421</v>
      </c>
      <c r="G10" s="34">
        <f>IF(F19=0, "-", F10/F19)</f>
        <v>0.19091554293825408</v>
      </c>
      <c r="H10" s="65">
        <v>1591</v>
      </c>
      <c r="I10" s="9">
        <f>IF(H19=0, "-", H10/H19)</f>
        <v>0.13545036608207051</v>
      </c>
      <c r="J10" s="8">
        <f t="shared" si="0"/>
        <v>0.68393782383419688</v>
      </c>
      <c r="K10" s="9">
        <f t="shared" si="1"/>
        <v>0.52168447517284722</v>
      </c>
    </row>
    <row r="11" spans="1:11" x14ac:dyDescent="0.25">
      <c r="A11" s="7" t="s">
        <v>358</v>
      </c>
      <c r="B11" s="65">
        <v>336</v>
      </c>
      <c r="C11" s="34">
        <f>IF(B19=0, "-", B11/B19)</f>
        <v>0.27906976744186046</v>
      </c>
      <c r="D11" s="65">
        <v>183</v>
      </c>
      <c r="E11" s="9">
        <f>IF(D19=0, "-", D11/D19)</f>
        <v>0.19593147751605997</v>
      </c>
      <c r="F11" s="81">
        <v>2641</v>
      </c>
      <c r="G11" s="34">
        <f>IF(F19=0, "-", F11/F19)</f>
        <v>0.20826433246589385</v>
      </c>
      <c r="H11" s="65">
        <v>3626</v>
      </c>
      <c r="I11" s="9">
        <f>IF(H19=0, "-", H11/H19)</f>
        <v>0.30870083432657924</v>
      </c>
      <c r="J11" s="8">
        <f t="shared" si="0"/>
        <v>0.83606557377049184</v>
      </c>
      <c r="K11" s="9">
        <f t="shared" si="1"/>
        <v>-0.27164920022062877</v>
      </c>
    </row>
    <row r="12" spans="1:11" x14ac:dyDescent="0.25">
      <c r="A12" s="7" t="s">
        <v>359</v>
      </c>
      <c r="B12" s="65">
        <v>6</v>
      </c>
      <c r="C12" s="34">
        <f>IF(B19=0, "-", B12/B19)</f>
        <v>4.9833887043189366E-3</v>
      </c>
      <c r="D12" s="65">
        <v>42</v>
      </c>
      <c r="E12" s="9">
        <f>IF(D19=0, "-", D12/D19)</f>
        <v>4.4967880085653104E-2</v>
      </c>
      <c r="F12" s="81">
        <v>309</v>
      </c>
      <c r="G12" s="34">
        <f>IF(F19=0, "-", F12/F19)</f>
        <v>2.4367163472912231E-2</v>
      </c>
      <c r="H12" s="65">
        <v>405</v>
      </c>
      <c r="I12" s="9">
        <f>IF(H19=0, "-", H12/H19)</f>
        <v>3.4479822918440317E-2</v>
      </c>
      <c r="J12" s="8">
        <f t="shared" si="0"/>
        <v>-0.8571428571428571</v>
      </c>
      <c r="K12" s="9">
        <f t="shared" si="1"/>
        <v>-0.23703703703703705</v>
      </c>
    </row>
    <row r="13" spans="1:11" x14ac:dyDescent="0.25">
      <c r="A13" s="7" t="s">
        <v>360</v>
      </c>
      <c r="B13" s="65">
        <v>18</v>
      </c>
      <c r="C13" s="34">
        <f>IF(B19=0, "-", B13/B19)</f>
        <v>1.4950166112956811E-2</v>
      </c>
      <c r="D13" s="65">
        <v>7</v>
      </c>
      <c r="E13" s="9">
        <f>IF(D19=0, "-", D13/D19)</f>
        <v>7.4946466809421844E-3</v>
      </c>
      <c r="F13" s="81">
        <v>276</v>
      </c>
      <c r="G13" s="34">
        <f>IF(F19=0, "-", F13/F19)</f>
        <v>2.1764845043766263E-2</v>
      </c>
      <c r="H13" s="65">
        <v>70</v>
      </c>
      <c r="I13" s="9">
        <f>IF(H19=0, "-", H13/H19)</f>
        <v>5.9594755661501785E-3</v>
      </c>
      <c r="J13" s="8">
        <f t="shared" si="0"/>
        <v>1.5714285714285714</v>
      </c>
      <c r="K13" s="9">
        <f t="shared" si="1"/>
        <v>2.9428571428571431</v>
      </c>
    </row>
    <row r="14" spans="1:11" x14ac:dyDescent="0.25">
      <c r="A14" s="7" t="s">
        <v>361</v>
      </c>
      <c r="B14" s="65">
        <v>31</v>
      </c>
      <c r="C14" s="34">
        <f>IF(B19=0, "-", B14/B19)</f>
        <v>2.5747508305647839E-2</v>
      </c>
      <c r="D14" s="65">
        <v>54</v>
      </c>
      <c r="E14" s="9">
        <f>IF(D19=0, "-", D14/D19)</f>
        <v>5.7815845824411134E-2</v>
      </c>
      <c r="F14" s="81">
        <v>468</v>
      </c>
      <c r="G14" s="34">
        <f>IF(F19=0, "-", F14/F19)</f>
        <v>3.6905606813342796E-2</v>
      </c>
      <c r="H14" s="65">
        <v>379</v>
      </c>
      <c r="I14" s="9">
        <f>IF(H19=0, "-", H14/H19)</f>
        <v>3.2266303422441682E-2</v>
      </c>
      <c r="J14" s="8">
        <f t="shared" si="0"/>
        <v>-0.42592592592592593</v>
      </c>
      <c r="K14" s="9">
        <f t="shared" si="1"/>
        <v>0.23482849604221637</v>
      </c>
    </row>
    <row r="15" spans="1:11" x14ac:dyDescent="0.25">
      <c r="A15" s="7" t="s">
        <v>362</v>
      </c>
      <c r="B15" s="65">
        <v>121</v>
      </c>
      <c r="C15" s="34">
        <f>IF(B19=0, "-", B15/B19)</f>
        <v>0.1004983388704319</v>
      </c>
      <c r="D15" s="65">
        <v>32</v>
      </c>
      <c r="E15" s="9">
        <f>IF(D19=0, "-", D15/D19)</f>
        <v>3.4261241970021415E-2</v>
      </c>
      <c r="F15" s="81">
        <v>1064</v>
      </c>
      <c r="G15" s="34">
        <f>IF(F19=0, "-", F15/F19)</f>
        <v>8.3905054806403284E-2</v>
      </c>
      <c r="H15" s="65">
        <v>573</v>
      </c>
      <c r="I15" s="9">
        <f>IF(H19=0, "-", H15/H19)</f>
        <v>4.8782564277200749E-2</v>
      </c>
      <c r="J15" s="8">
        <f t="shared" si="0"/>
        <v>2.78125</v>
      </c>
      <c r="K15" s="9">
        <f t="shared" si="1"/>
        <v>0.85689354275741714</v>
      </c>
    </row>
    <row r="16" spans="1:11" x14ac:dyDescent="0.25">
      <c r="A16" s="7" t="s">
        <v>363</v>
      </c>
      <c r="B16" s="65">
        <v>45</v>
      </c>
      <c r="C16" s="34">
        <f>IF(B19=0, "-", B16/B19)</f>
        <v>3.7375415282392029E-2</v>
      </c>
      <c r="D16" s="65">
        <v>225</v>
      </c>
      <c r="E16" s="9">
        <f>IF(D19=0, "-", D16/D19)</f>
        <v>0.24089935760171305</v>
      </c>
      <c r="F16" s="81">
        <v>1872</v>
      </c>
      <c r="G16" s="34">
        <f>IF(F19=0, "-", F16/F19)</f>
        <v>0.14762242725337119</v>
      </c>
      <c r="H16" s="65">
        <v>1988</v>
      </c>
      <c r="I16" s="9">
        <f>IF(H19=0, "-", H16/H19)</f>
        <v>0.16924910607866508</v>
      </c>
      <c r="J16" s="8">
        <f t="shared" si="0"/>
        <v>-0.8</v>
      </c>
      <c r="K16" s="9">
        <f t="shared" si="1"/>
        <v>-5.8350100603621731E-2</v>
      </c>
    </row>
    <row r="17" spans="1:11" x14ac:dyDescent="0.25">
      <c r="A17" s="7" t="s">
        <v>364</v>
      </c>
      <c r="B17" s="65">
        <v>182</v>
      </c>
      <c r="C17" s="34">
        <f>IF(B19=0, "-", B17/B19)</f>
        <v>0.15116279069767441</v>
      </c>
      <c r="D17" s="65">
        <v>94</v>
      </c>
      <c r="E17" s="9">
        <f>IF(D19=0, "-", D17/D19)</f>
        <v>0.1006423982869379</v>
      </c>
      <c r="F17" s="81">
        <v>1591</v>
      </c>
      <c r="G17" s="34">
        <f>IF(F19=0, "-", F17/F19)</f>
        <v>0.1254632915385222</v>
      </c>
      <c r="H17" s="65">
        <v>1511</v>
      </c>
      <c r="I17" s="9">
        <f>IF(H19=0, "-", H17/H19)</f>
        <v>0.12863953686361315</v>
      </c>
      <c r="J17" s="8">
        <f t="shared" si="0"/>
        <v>0.93617021276595747</v>
      </c>
      <c r="K17" s="9">
        <f t="shared" si="1"/>
        <v>5.2945069490403708E-2</v>
      </c>
    </row>
    <row r="18" spans="1:11" x14ac:dyDescent="0.25">
      <c r="A18" s="2"/>
      <c r="B18" s="68"/>
      <c r="C18" s="33"/>
      <c r="D18" s="68"/>
      <c r="E18" s="6"/>
      <c r="F18" s="82"/>
      <c r="G18" s="33"/>
      <c r="H18" s="68"/>
      <c r="I18" s="6"/>
      <c r="J18" s="5"/>
      <c r="K18" s="6"/>
    </row>
    <row r="19" spans="1:11" s="43" customFormat="1" x14ac:dyDescent="0.25">
      <c r="A19" s="162" t="s">
        <v>626</v>
      </c>
      <c r="B19" s="71">
        <f>SUM(B7:B18)</f>
        <v>1204</v>
      </c>
      <c r="C19" s="40">
        <f>B19/28945</f>
        <v>4.1596130592503021E-2</v>
      </c>
      <c r="D19" s="71">
        <f>SUM(D7:D18)</f>
        <v>934</v>
      </c>
      <c r="E19" s="41">
        <f>D19/23965</f>
        <v>3.8973503025245146E-2</v>
      </c>
      <c r="F19" s="77">
        <f>SUM(F7:F18)</f>
        <v>12681</v>
      </c>
      <c r="G19" s="42">
        <f>F19/255800</f>
        <v>4.9573885848318996E-2</v>
      </c>
      <c r="H19" s="71">
        <f>SUM(H7:H18)</f>
        <v>11746</v>
      </c>
      <c r="I19" s="41">
        <f>H19/251582</f>
        <v>4.6688554825066973E-2</v>
      </c>
      <c r="J19" s="37">
        <f>IF(D19=0, "-", IF((B19-D19)/D19&lt;10, (B19-D19)/D19, "&gt;999%"))</f>
        <v>0.28907922912205569</v>
      </c>
      <c r="K19" s="38">
        <f>IF(H19=0, "-", IF((F19-H19)/H19&lt;10, (F19-H19)/H19, "&gt;999%"))</f>
        <v>7.9601566490720241E-2</v>
      </c>
    </row>
    <row r="20" spans="1:11" x14ac:dyDescent="0.25">
      <c r="B20" s="83"/>
      <c r="D20" s="83"/>
      <c r="F20" s="83"/>
      <c r="H20" s="83"/>
    </row>
    <row r="21" spans="1:11" s="43" customFormat="1" x14ac:dyDescent="0.25">
      <c r="A21" s="162" t="s">
        <v>626</v>
      </c>
      <c r="B21" s="71">
        <v>1204</v>
      </c>
      <c r="C21" s="40">
        <f>B21/28945</f>
        <v>4.1596130592503021E-2</v>
      </c>
      <c r="D21" s="71">
        <v>934</v>
      </c>
      <c r="E21" s="41">
        <f>D21/23965</f>
        <v>3.8973503025245146E-2</v>
      </c>
      <c r="F21" s="77">
        <v>12681</v>
      </c>
      <c r="G21" s="42">
        <f>F21/255800</f>
        <v>4.9573885848318996E-2</v>
      </c>
      <c r="H21" s="71">
        <v>11746</v>
      </c>
      <c r="I21" s="41">
        <f>H21/251582</f>
        <v>4.6688554825066973E-2</v>
      </c>
      <c r="J21" s="37">
        <f>IF(D21=0, "-", IF((B21-D21)/D21&lt;10, (B21-D21)/D21, "&gt;999%"))</f>
        <v>0.28907922912205569</v>
      </c>
      <c r="K21" s="38">
        <f>IF(H21=0, "-", IF((F21-H21)/H21&lt;10, (F21-H21)/H21, "&gt;999%"))</f>
        <v>7.9601566490720241E-2</v>
      </c>
    </row>
    <row r="22" spans="1:11" x14ac:dyDescent="0.25">
      <c r="B22" s="83"/>
      <c r="D22" s="83"/>
      <c r="F22" s="83"/>
      <c r="H22" s="83"/>
    </row>
    <row r="23" spans="1:11" ht="15.6" x14ac:dyDescent="0.3">
      <c r="A23" s="164" t="s">
        <v>122</v>
      </c>
      <c r="B23" s="196" t="s">
        <v>1</v>
      </c>
      <c r="C23" s="200"/>
      <c r="D23" s="200"/>
      <c r="E23" s="197"/>
      <c r="F23" s="196" t="s">
        <v>14</v>
      </c>
      <c r="G23" s="200"/>
      <c r="H23" s="200"/>
      <c r="I23" s="197"/>
      <c r="J23" s="196" t="s">
        <v>15</v>
      </c>
      <c r="K23" s="197"/>
    </row>
    <row r="24" spans="1:11" x14ac:dyDescent="0.25">
      <c r="A24" s="22"/>
      <c r="B24" s="196">
        <f>VALUE(RIGHT($B$2, 4))</f>
        <v>2022</v>
      </c>
      <c r="C24" s="197"/>
      <c r="D24" s="196">
        <f>B24-1</f>
        <v>2021</v>
      </c>
      <c r="E24" s="204"/>
      <c r="F24" s="196">
        <f>B24</f>
        <v>2022</v>
      </c>
      <c r="G24" s="204"/>
      <c r="H24" s="196">
        <f>D24</f>
        <v>2021</v>
      </c>
      <c r="I24" s="204"/>
      <c r="J24" s="140" t="s">
        <v>4</v>
      </c>
      <c r="K24" s="141" t="s">
        <v>2</v>
      </c>
    </row>
    <row r="25" spans="1:11" x14ac:dyDescent="0.25">
      <c r="A25" s="163" t="s">
        <v>152</v>
      </c>
      <c r="B25" s="61" t="s">
        <v>12</v>
      </c>
      <c r="C25" s="62" t="s">
        <v>13</v>
      </c>
      <c r="D25" s="61" t="s">
        <v>12</v>
      </c>
      <c r="E25" s="63" t="s">
        <v>13</v>
      </c>
      <c r="F25" s="62" t="s">
        <v>12</v>
      </c>
      <c r="G25" s="62" t="s">
        <v>13</v>
      </c>
      <c r="H25" s="61" t="s">
        <v>12</v>
      </c>
      <c r="I25" s="63" t="s">
        <v>13</v>
      </c>
      <c r="J25" s="61"/>
      <c r="K25" s="63"/>
    </row>
    <row r="26" spans="1:11" x14ac:dyDescent="0.25">
      <c r="A26" s="7" t="s">
        <v>365</v>
      </c>
      <c r="B26" s="65">
        <v>1</v>
      </c>
      <c r="C26" s="34">
        <f>IF(B49=0, "-", B26/B49)</f>
        <v>3.3681374200067362E-4</v>
      </c>
      <c r="D26" s="65">
        <v>0</v>
      </c>
      <c r="E26" s="9">
        <f>IF(D49=0, "-", D26/D49)</f>
        <v>0</v>
      </c>
      <c r="F26" s="81">
        <v>27</v>
      </c>
      <c r="G26" s="34">
        <f>IF(F49=0, "-", F26/F49)</f>
        <v>9.6888793196253631E-4</v>
      </c>
      <c r="H26" s="65">
        <v>0</v>
      </c>
      <c r="I26" s="9">
        <f>IF(H49=0, "-", H26/H49)</f>
        <v>0</v>
      </c>
      <c r="J26" s="8" t="str">
        <f t="shared" ref="J26:J47" si="2">IF(D26=0, "-", IF((B26-D26)/D26&lt;10, (B26-D26)/D26, "&gt;999%"))</f>
        <v>-</v>
      </c>
      <c r="K26" s="9" t="str">
        <f t="shared" ref="K26:K47" si="3">IF(H26=0, "-", IF((F26-H26)/H26&lt;10, (F26-H26)/H26, "&gt;999%"))</f>
        <v>-</v>
      </c>
    </row>
    <row r="27" spans="1:11" x14ac:dyDescent="0.25">
      <c r="A27" s="7" t="s">
        <v>366</v>
      </c>
      <c r="B27" s="65">
        <v>0</v>
      </c>
      <c r="C27" s="34">
        <f>IF(B49=0, "-", B27/B49)</f>
        <v>0</v>
      </c>
      <c r="D27" s="65">
        <v>5</v>
      </c>
      <c r="E27" s="9">
        <f>IF(D49=0, "-", D27/D49)</f>
        <v>2.1978021978021978E-3</v>
      </c>
      <c r="F27" s="81">
        <v>1</v>
      </c>
      <c r="G27" s="34">
        <f>IF(F49=0, "-", F27/F49)</f>
        <v>3.5884738220834679E-5</v>
      </c>
      <c r="H27" s="65">
        <v>614</v>
      </c>
      <c r="I27" s="9">
        <f>IF(H49=0, "-", H27/H49)</f>
        <v>2.1409393632971861E-2</v>
      </c>
      <c r="J27" s="8">
        <f t="shared" si="2"/>
        <v>-1</v>
      </c>
      <c r="K27" s="9">
        <f t="shared" si="3"/>
        <v>-0.99837133550488599</v>
      </c>
    </row>
    <row r="28" spans="1:11" x14ac:dyDescent="0.25">
      <c r="A28" s="7" t="s">
        <v>367</v>
      </c>
      <c r="B28" s="65">
        <v>225</v>
      </c>
      <c r="C28" s="34">
        <f>IF(B49=0, "-", B28/B49)</f>
        <v>7.5783091950151565E-2</v>
      </c>
      <c r="D28" s="65">
        <v>73</v>
      </c>
      <c r="E28" s="9">
        <f>IF(D49=0, "-", D28/D49)</f>
        <v>3.208791208791209E-2</v>
      </c>
      <c r="F28" s="81">
        <v>1477</v>
      </c>
      <c r="G28" s="34">
        <f>IF(F49=0, "-", F28/F49)</f>
        <v>5.3001758352172822E-2</v>
      </c>
      <c r="H28" s="65">
        <v>546</v>
      </c>
      <c r="I28" s="9">
        <f>IF(H49=0, "-", H28/H49)</f>
        <v>1.9038320722479862E-2</v>
      </c>
      <c r="J28" s="8">
        <f t="shared" si="2"/>
        <v>2.0821917808219177</v>
      </c>
      <c r="K28" s="9">
        <f t="shared" si="3"/>
        <v>1.7051282051282051</v>
      </c>
    </row>
    <row r="29" spans="1:11" x14ac:dyDescent="0.25">
      <c r="A29" s="7" t="s">
        <v>368</v>
      </c>
      <c r="B29" s="65">
        <v>91</v>
      </c>
      <c r="C29" s="34">
        <f>IF(B49=0, "-", B29/B49)</f>
        <v>3.0650050522061299E-2</v>
      </c>
      <c r="D29" s="65">
        <v>31</v>
      </c>
      <c r="E29" s="9">
        <f>IF(D49=0, "-", D29/D49)</f>
        <v>1.3626373626373627E-2</v>
      </c>
      <c r="F29" s="81">
        <v>1205</v>
      </c>
      <c r="G29" s="34">
        <f>IF(F49=0, "-", F29/F49)</f>
        <v>4.3241109556105786E-2</v>
      </c>
      <c r="H29" s="65">
        <v>1380</v>
      </c>
      <c r="I29" s="9">
        <f>IF(H49=0, "-", H29/H49)</f>
        <v>4.8118832595278778E-2</v>
      </c>
      <c r="J29" s="8">
        <f t="shared" si="2"/>
        <v>1.935483870967742</v>
      </c>
      <c r="K29" s="9">
        <f t="shared" si="3"/>
        <v>-0.12681159420289856</v>
      </c>
    </row>
    <row r="30" spans="1:11" x14ac:dyDescent="0.25">
      <c r="A30" s="7" t="s">
        <v>369</v>
      </c>
      <c r="B30" s="65">
        <v>277</v>
      </c>
      <c r="C30" s="34">
        <f>IF(B49=0, "-", B30/B49)</f>
        <v>9.3297406534186597E-2</v>
      </c>
      <c r="D30" s="65">
        <v>127</v>
      </c>
      <c r="E30" s="9">
        <f>IF(D49=0, "-", D30/D49)</f>
        <v>5.5824175824175822E-2</v>
      </c>
      <c r="F30" s="81">
        <v>2740</v>
      </c>
      <c r="G30" s="34">
        <f>IF(F49=0, "-", F30/F49)</f>
        <v>9.8324182725087014E-2</v>
      </c>
      <c r="H30" s="65">
        <v>2589</v>
      </c>
      <c r="I30" s="9">
        <f>IF(H49=0, "-", H30/H49)</f>
        <v>9.0275114195055614E-2</v>
      </c>
      <c r="J30" s="8">
        <f t="shared" si="2"/>
        <v>1.1811023622047243</v>
      </c>
      <c r="K30" s="9">
        <f t="shared" si="3"/>
        <v>5.8323677095403634E-2</v>
      </c>
    </row>
    <row r="31" spans="1:11" x14ac:dyDescent="0.25">
      <c r="A31" s="7" t="s">
        <v>370</v>
      </c>
      <c r="B31" s="65">
        <v>61</v>
      </c>
      <c r="C31" s="34">
        <f>IF(B49=0, "-", B31/B49)</f>
        <v>2.0545638262041092E-2</v>
      </c>
      <c r="D31" s="65">
        <v>43</v>
      </c>
      <c r="E31" s="9">
        <f>IF(D49=0, "-", D31/D49)</f>
        <v>1.8901098901098902E-2</v>
      </c>
      <c r="F31" s="81">
        <v>426</v>
      </c>
      <c r="G31" s="34">
        <f>IF(F49=0, "-", F31/F49)</f>
        <v>1.5286898482075574E-2</v>
      </c>
      <c r="H31" s="65">
        <v>185</v>
      </c>
      <c r="I31" s="9">
        <f>IF(H49=0, "-", H31/H49)</f>
        <v>6.4507130653091108E-3</v>
      </c>
      <c r="J31" s="8">
        <f t="shared" si="2"/>
        <v>0.41860465116279072</v>
      </c>
      <c r="K31" s="9">
        <f t="shared" si="3"/>
        <v>1.3027027027027027</v>
      </c>
    </row>
    <row r="32" spans="1:11" x14ac:dyDescent="0.25">
      <c r="A32" s="7" t="s">
        <v>371</v>
      </c>
      <c r="B32" s="65">
        <v>52</v>
      </c>
      <c r="C32" s="34">
        <f>IF(B49=0, "-", B32/B49)</f>
        <v>1.7514314584035028E-2</v>
      </c>
      <c r="D32" s="65">
        <v>59</v>
      </c>
      <c r="E32" s="9">
        <f>IF(D49=0, "-", D32/D49)</f>
        <v>2.5934065934065935E-2</v>
      </c>
      <c r="F32" s="81">
        <v>426</v>
      </c>
      <c r="G32" s="34">
        <f>IF(F49=0, "-", F32/F49)</f>
        <v>1.5286898482075574E-2</v>
      </c>
      <c r="H32" s="65">
        <v>157</v>
      </c>
      <c r="I32" s="9">
        <f>IF(H49=0, "-", H32/H49)</f>
        <v>5.4743889256947589E-3</v>
      </c>
      <c r="J32" s="8">
        <f t="shared" si="2"/>
        <v>-0.11864406779661017</v>
      </c>
      <c r="K32" s="9">
        <f t="shared" si="3"/>
        <v>1.713375796178344</v>
      </c>
    </row>
    <row r="33" spans="1:11" x14ac:dyDescent="0.25">
      <c r="A33" s="7" t="s">
        <v>372</v>
      </c>
      <c r="B33" s="65">
        <v>262</v>
      </c>
      <c r="C33" s="34">
        <f>IF(B49=0, "-", B33/B49)</f>
        <v>8.8245200404176494E-2</v>
      </c>
      <c r="D33" s="65">
        <v>201</v>
      </c>
      <c r="E33" s="9">
        <f>IF(D49=0, "-", D33/D49)</f>
        <v>8.8351648351648354E-2</v>
      </c>
      <c r="F33" s="81">
        <v>2530</v>
      </c>
      <c r="G33" s="34">
        <f>IF(F49=0, "-", F33/F49)</f>
        <v>9.0788387698711739E-2</v>
      </c>
      <c r="H33" s="65">
        <v>2326</v>
      </c>
      <c r="I33" s="9">
        <f>IF(H49=0, "-", H33/H49)</f>
        <v>8.1104641026535099E-2</v>
      </c>
      <c r="J33" s="8">
        <f t="shared" si="2"/>
        <v>0.30348258706467662</v>
      </c>
      <c r="K33" s="9">
        <f t="shared" si="3"/>
        <v>8.7704213241616508E-2</v>
      </c>
    </row>
    <row r="34" spans="1:11" x14ac:dyDescent="0.25">
      <c r="A34" s="7" t="s">
        <v>373</v>
      </c>
      <c r="B34" s="65">
        <v>273</v>
      </c>
      <c r="C34" s="34">
        <f>IF(B49=0, "-", B34/B49)</f>
        <v>9.1950151566183899E-2</v>
      </c>
      <c r="D34" s="65">
        <v>217</v>
      </c>
      <c r="E34" s="9">
        <f>IF(D49=0, "-", D34/D49)</f>
        <v>9.5384615384615387E-2</v>
      </c>
      <c r="F34" s="81">
        <v>3647</v>
      </c>
      <c r="G34" s="34">
        <f>IF(F49=0, "-", F34/F49)</f>
        <v>0.13087164029138407</v>
      </c>
      <c r="H34" s="65">
        <v>3017</v>
      </c>
      <c r="I34" s="9">
        <f>IF(H49=0, "-", H34/H49)</f>
        <v>0.10519892604344643</v>
      </c>
      <c r="J34" s="8">
        <f t="shared" si="2"/>
        <v>0.25806451612903225</v>
      </c>
      <c r="K34" s="9">
        <f t="shared" si="3"/>
        <v>0.20881670533642691</v>
      </c>
    </row>
    <row r="35" spans="1:11" x14ac:dyDescent="0.25">
      <c r="A35" s="7" t="s">
        <v>374</v>
      </c>
      <c r="B35" s="65">
        <v>15</v>
      </c>
      <c r="C35" s="34">
        <f>IF(B49=0, "-", B35/B49)</f>
        <v>5.0522061300101043E-3</v>
      </c>
      <c r="D35" s="65">
        <v>24</v>
      </c>
      <c r="E35" s="9">
        <f>IF(D49=0, "-", D35/D49)</f>
        <v>1.0549450549450549E-2</v>
      </c>
      <c r="F35" s="81">
        <v>159</v>
      </c>
      <c r="G35" s="34">
        <f>IF(F49=0, "-", F35/F49)</f>
        <v>5.705673377112714E-3</v>
      </c>
      <c r="H35" s="65">
        <v>194</v>
      </c>
      <c r="I35" s="9">
        <f>IF(H49=0, "-", H35/H49)</f>
        <v>6.7645315387565817E-3</v>
      </c>
      <c r="J35" s="8">
        <f t="shared" si="2"/>
        <v>-0.375</v>
      </c>
      <c r="K35" s="9">
        <f t="shared" si="3"/>
        <v>-0.18041237113402062</v>
      </c>
    </row>
    <row r="36" spans="1:11" x14ac:dyDescent="0.25">
      <c r="A36" s="7" t="s">
        <v>375</v>
      </c>
      <c r="B36" s="65">
        <v>227</v>
      </c>
      <c r="C36" s="34">
        <f>IF(B49=0, "-", B36/B49)</f>
        <v>7.6456719434152914E-2</v>
      </c>
      <c r="D36" s="65">
        <v>361</v>
      </c>
      <c r="E36" s="9">
        <f>IF(D49=0, "-", D36/D49)</f>
        <v>0.15868131868131868</v>
      </c>
      <c r="F36" s="81">
        <v>4222</v>
      </c>
      <c r="G36" s="34">
        <f>IF(F49=0, "-", F36/F49)</f>
        <v>0.15150536476836401</v>
      </c>
      <c r="H36" s="65">
        <v>4516</v>
      </c>
      <c r="I36" s="9">
        <f>IF(H49=0, "-", H36/H49)</f>
        <v>0.15746713623208619</v>
      </c>
      <c r="J36" s="8">
        <f t="shared" si="2"/>
        <v>-0.37119113573407203</v>
      </c>
      <c r="K36" s="9">
        <f t="shared" si="3"/>
        <v>-6.5101860053144375E-2</v>
      </c>
    </row>
    <row r="37" spans="1:11" x14ac:dyDescent="0.25">
      <c r="A37" s="7" t="s">
        <v>376</v>
      </c>
      <c r="B37" s="65">
        <v>399</v>
      </c>
      <c r="C37" s="34">
        <f>IF(B49=0, "-", B37/B49)</f>
        <v>0.13438868305826879</v>
      </c>
      <c r="D37" s="65">
        <v>340</v>
      </c>
      <c r="E37" s="9">
        <f>IF(D49=0, "-", D37/D49)</f>
        <v>0.14945054945054945</v>
      </c>
      <c r="F37" s="81">
        <v>2618</v>
      </c>
      <c r="G37" s="34">
        <f>IF(F49=0, "-", F37/F49)</f>
        <v>9.3946244662145184E-2</v>
      </c>
      <c r="H37" s="65">
        <v>2894</v>
      </c>
      <c r="I37" s="9">
        <f>IF(H49=0, "-", H37/H49)</f>
        <v>0.10091007357299767</v>
      </c>
      <c r="J37" s="8">
        <f t="shared" si="2"/>
        <v>0.17352941176470588</v>
      </c>
      <c r="K37" s="9">
        <f t="shared" si="3"/>
        <v>-9.5369730476848658E-2</v>
      </c>
    </row>
    <row r="38" spans="1:11" x14ac:dyDescent="0.25">
      <c r="A38" s="7" t="s">
        <v>377</v>
      </c>
      <c r="B38" s="65">
        <v>82</v>
      </c>
      <c r="C38" s="34">
        <f>IF(B49=0, "-", B38/B49)</f>
        <v>2.7618726844055239E-2</v>
      </c>
      <c r="D38" s="65">
        <v>129</v>
      </c>
      <c r="E38" s="9">
        <f>IF(D49=0, "-", D38/D49)</f>
        <v>5.6703296703296706E-2</v>
      </c>
      <c r="F38" s="81">
        <v>1509</v>
      </c>
      <c r="G38" s="34">
        <f>IF(F49=0, "-", F38/F49)</f>
        <v>5.415006997523953E-2</v>
      </c>
      <c r="H38" s="65">
        <v>1269</v>
      </c>
      <c r="I38" s="9">
        <f>IF(H49=0, "-", H38/H49)</f>
        <v>4.4248404756093311E-2</v>
      </c>
      <c r="J38" s="8">
        <f t="shared" si="2"/>
        <v>-0.36434108527131781</v>
      </c>
      <c r="K38" s="9">
        <f t="shared" si="3"/>
        <v>0.18912529550827423</v>
      </c>
    </row>
    <row r="39" spans="1:11" x14ac:dyDescent="0.25">
      <c r="A39" s="7" t="s">
        <v>378</v>
      </c>
      <c r="B39" s="65">
        <v>0</v>
      </c>
      <c r="C39" s="34">
        <f>IF(B49=0, "-", B39/B49)</f>
        <v>0</v>
      </c>
      <c r="D39" s="65">
        <v>35</v>
      </c>
      <c r="E39" s="9">
        <f>IF(D49=0, "-", D39/D49)</f>
        <v>1.5384615384615385E-2</v>
      </c>
      <c r="F39" s="81">
        <v>2</v>
      </c>
      <c r="G39" s="34">
        <f>IF(F49=0, "-", F39/F49)</f>
        <v>7.1769476441669358E-5</v>
      </c>
      <c r="H39" s="65">
        <v>1533</v>
      </c>
      <c r="I39" s="9">
        <f>IF(H49=0, "-", H39/H49)</f>
        <v>5.3453746643885768E-2</v>
      </c>
      <c r="J39" s="8">
        <f t="shared" si="2"/>
        <v>-1</v>
      </c>
      <c r="K39" s="9">
        <f t="shared" si="3"/>
        <v>-0.99869536855838226</v>
      </c>
    </row>
    <row r="40" spans="1:11" x14ac:dyDescent="0.25">
      <c r="A40" s="7" t="s">
        <v>379</v>
      </c>
      <c r="B40" s="65">
        <v>11</v>
      </c>
      <c r="C40" s="34">
        <f>IF(B49=0, "-", B40/B49)</f>
        <v>3.7049511620074098E-3</v>
      </c>
      <c r="D40" s="65">
        <v>10</v>
      </c>
      <c r="E40" s="9">
        <f>IF(D49=0, "-", D40/D49)</f>
        <v>4.3956043956043956E-3</v>
      </c>
      <c r="F40" s="81">
        <v>122</v>
      </c>
      <c r="G40" s="34">
        <f>IF(F49=0, "-", F40/F49)</f>
        <v>4.3779380629418311E-3</v>
      </c>
      <c r="H40" s="65">
        <v>168</v>
      </c>
      <c r="I40" s="9">
        <f>IF(H49=0, "-", H40/H49)</f>
        <v>5.8579448376861118E-3</v>
      </c>
      <c r="J40" s="8">
        <f t="shared" si="2"/>
        <v>0.1</v>
      </c>
      <c r="K40" s="9">
        <f t="shared" si="3"/>
        <v>-0.27380952380952384</v>
      </c>
    </row>
    <row r="41" spans="1:11" x14ac:dyDescent="0.25">
      <c r="A41" s="7" t="s">
        <v>380</v>
      </c>
      <c r="B41" s="65">
        <v>23</v>
      </c>
      <c r="C41" s="34">
        <f>IF(B49=0, "-", B41/B49)</f>
        <v>7.7467160660154933E-3</v>
      </c>
      <c r="D41" s="65">
        <v>4</v>
      </c>
      <c r="E41" s="9">
        <f>IF(D49=0, "-", D41/D49)</f>
        <v>1.7582417582417582E-3</v>
      </c>
      <c r="F41" s="81">
        <v>262</v>
      </c>
      <c r="G41" s="34">
        <f>IF(F49=0, "-", F41/F49)</f>
        <v>9.4018014138586865E-3</v>
      </c>
      <c r="H41" s="65">
        <v>18</v>
      </c>
      <c r="I41" s="9">
        <f>IF(H49=0, "-", H41/H49)</f>
        <v>6.276369468949406E-4</v>
      </c>
      <c r="J41" s="8">
        <f t="shared" si="2"/>
        <v>4.75</v>
      </c>
      <c r="K41" s="9" t="str">
        <f t="shared" si="3"/>
        <v>&gt;999%</v>
      </c>
    </row>
    <row r="42" spans="1:11" x14ac:dyDescent="0.25">
      <c r="A42" s="7" t="s">
        <v>381</v>
      </c>
      <c r="B42" s="65">
        <v>56</v>
      </c>
      <c r="C42" s="34">
        <f>IF(B49=0, "-", B42/B49)</f>
        <v>1.8861569552037723E-2</v>
      </c>
      <c r="D42" s="65">
        <v>44</v>
      </c>
      <c r="E42" s="9">
        <f>IF(D49=0, "-", D42/D49)</f>
        <v>1.9340659340659341E-2</v>
      </c>
      <c r="F42" s="81">
        <v>408</v>
      </c>
      <c r="G42" s="34">
        <f>IF(F49=0, "-", F42/F49)</f>
        <v>1.464097319410055E-2</v>
      </c>
      <c r="H42" s="65">
        <v>510</v>
      </c>
      <c r="I42" s="9">
        <f>IF(H49=0, "-", H42/H49)</f>
        <v>1.7783046828689981E-2</v>
      </c>
      <c r="J42" s="8">
        <f t="shared" si="2"/>
        <v>0.27272727272727271</v>
      </c>
      <c r="K42" s="9">
        <f t="shared" si="3"/>
        <v>-0.2</v>
      </c>
    </row>
    <row r="43" spans="1:11" x14ac:dyDescent="0.25">
      <c r="A43" s="7" t="s">
        <v>382</v>
      </c>
      <c r="B43" s="65">
        <v>323</v>
      </c>
      <c r="C43" s="34">
        <f>IF(B49=0, "-", B43/B49)</f>
        <v>0.10879083866621758</v>
      </c>
      <c r="D43" s="65">
        <v>257</v>
      </c>
      <c r="E43" s="9">
        <f>IF(D49=0, "-", D43/D49)</f>
        <v>0.11296703296703296</v>
      </c>
      <c r="F43" s="81">
        <v>2374</v>
      </c>
      <c r="G43" s="34">
        <f>IF(F49=0, "-", F43/F49)</f>
        <v>8.5190368536261524E-2</v>
      </c>
      <c r="H43" s="65">
        <v>2677</v>
      </c>
      <c r="I43" s="9">
        <f>IF(H49=0, "-", H43/H49)</f>
        <v>9.3343561490986438E-2</v>
      </c>
      <c r="J43" s="8">
        <f t="shared" si="2"/>
        <v>0.25680933852140075</v>
      </c>
      <c r="K43" s="9">
        <f t="shared" si="3"/>
        <v>-0.11318640268957789</v>
      </c>
    </row>
    <row r="44" spans="1:11" x14ac:dyDescent="0.25">
      <c r="A44" s="7" t="s">
        <v>383</v>
      </c>
      <c r="B44" s="65">
        <v>29</v>
      </c>
      <c r="C44" s="34">
        <f>IF(B49=0, "-", B44/B49)</f>
        <v>9.7675985180195359E-3</v>
      </c>
      <c r="D44" s="65">
        <v>5</v>
      </c>
      <c r="E44" s="9">
        <f>IF(D49=0, "-", D44/D49)</f>
        <v>2.1978021978021978E-3</v>
      </c>
      <c r="F44" s="81">
        <v>55</v>
      </c>
      <c r="G44" s="34">
        <f>IF(F49=0, "-", F44/F49)</f>
        <v>1.9736606021459073E-3</v>
      </c>
      <c r="H44" s="65">
        <v>88</v>
      </c>
      <c r="I44" s="9">
        <f>IF(H49=0, "-", H44/H49)</f>
        <v>3.0684472959308204E-3</v>
      </c>
      <c r="J44" s="8">
        <f t="shared" si="2"/>
        <v>4.8</v>
      </c>
      <c r="K44" s="9">
        <f t="shared" si="3"/>
        <v>-0.375</v>
      </c>
    </row>
    <row r="45" spans="1:11" x14ac:dyDescent="0.25">
      <c r="A45" s="7" t="s">
        <v>384</v>
      </c>
      <c r="B45" s="65">
        <v>162</v>
      </c>
      <c r="C45" s="34">
        <f>IF(B49=0, "-", B45/B49)</f>
        <v>5.4563826204109128E-2</v>
      </c>
      <c r="D45" s="65">
        <v>77</v>
      </c>
      <c r="E45" s="9">
        <f>IF(D49=0, "-", D45/D49)</f>
        <v>3.3846153846153845E-2</v>
      </c>
      <c r="F45" s="81">
        <v>793</v>
      </c>
      <c r="G45" s="34">
        <f>IF(F49=0, "-", F45/F49)</f>
        <v>2.84565974091219E-2</v>
      </c>
      <c r="H45" s="65">
        <v>783</v>
      </c>
      <c r="I45" s="9">
        <f>IF(H49=0, "-", H45/H49)</f>
        <v>2.7302207189929914E-2</v>
      </c>
      <c r="J45" s="8">
        <f t="shared" si="2"/>
        <v>1.1038961038961039</v>
      </c>
      <c r="K45" s="9">
        <f t="shared" si="3"/>
        <v>1.277139208173691E-2</v>
      </c>
    </row>
    <row r="46" spans="1:11" x14ac:dyDescent="0.25">
      <c r="A46" s="7" t="s">
        <v>385</v>
      </c>
      <c r="B46" s="65">
        <v>221</v>
      </c>
      <c r="C46" s="34">
        <f>IF(B49=0, "-", B46/B49)</f>
        <v>7.4435836982148867E-2</v>
      </c>
      <c r="D46" s="65">
        <v>115</v>
      </c>
      <c r="E46" s="9">
        <f>IF(D49=0, "-", D46/D49)</f>
        <v>5.054945054945055E-2</v>
      </c>
      <c r="F46" s="81">
        <v>2109</v>
      </c>
      <c r="G46" s="34">
        <f>IF(F49=0, "-", F46/F49)</f>
        <v>7.5680912907740344E-2</v>
      </c>
      <c r="H46" s="65">
        <v>1946</v>
      </c>
      <c r="I46" s="9">
        <f>IF(H49=0, "-", H46/H49)</f>
        <v>6.7854527703197456E-2</v>
      </c>
      <c r="J46" s="8">
        <f t="shared" si="2"/>
        <v>0.92173913043478262</v>
      </c>
      <c r="K46" s="9">
        <f t="shared" si="3"/>
        <v>8.3761562178828367E-2</v>
      </c>
    </row>
    <row r="47" spans="1:11" x14ac:dyDescent="0.25">
      <c r="A47" s="7" t="s">
        <v>386</v>
      </c>
      <c r="B47" s="65">
        <v>179</v>
      </c>
      <c r="C47" s="34">
        <f>IF(B49=0, "-", B47/B49)</f>
        <v>6.0289659818120581E-2</v>
      </c>
      <c r="D47" s="65">
        <v>118</v>
      </c>
      <c r="E47" s="9">
        <f>IF(D49=0, "-", D47/D49)</f>
        <v>5.186813186813187E-2</v>
      </c>
      <c r="F47" s="81">
        <v>755</v>
      </c>
      <c r="G47" s="34">
        <f>IF(F49=0, "-", F47/F49)</f>
        <v>2.7092977356730184E-2</v>
      </c>
      <c r="H47" s="65">
        <v>1269</v>
      </c>
      <c r="I47" s="9">
        <f>IF(H49=0, "-", H47/H49)</f>
        <v>4.4248404756093311E-2</v>
      </c>
      <c r="J47" s="8">
        <f t="shared" si="2"/>
        <v>0.51694915254237284</v>
      </c>
      <c r="K47" s="9">
        <f t="shared" si="3"/>
        <v>-0.40504334121355395</v>
      </c>
    </row>
    <row r="48" spans="1:11" x14ac:dyDescent="0.25">
      <c r="A48" s="2"/>
      <c r="B48" s="68"/>
      <c r="C48" s="33"/>
      <c r="D48" s="68"/>
      <c r="E48" s="6"/>
      <c r="F48" s="82"/>
      <c r="G48" s="33"/>
      <c r="H48" s="68"/>
      <c r="I48" s="6"/>
      <c r="J48" s="5"/>
      <c r="K48" s="6"/>
    </row>
    <row r="49" spans="1:11" s="43" customFormat="1" x14ac:dyDescent="0.25">
      <c r="A49" s="162" t="s">
        <v>625</v>
      </c>
      <c r="B49" s="71">
        <f>SUM(B26:B48)</f>
        <v>2969</v>
      </c>
      <c r="C49" s="40">
        <f>B49/28945</f>
        <v>0.10257384695111418</v>
      </c>
      <c r="D49" s="71">
        <f>SUM(D26:D48)</f>
        <v>2275</v>
      </c>
      <c r="E49" s="41">
        <f>D49/23965</f>
        <v>9.4930106405174214E-2</v>
      </c>
      <c r="F49" s="77">
        <f>SUM(F26:F48)</f>
        <v>27867</v>
      </c>
      <c r="G49" s="42">
        <f>F49/255800</f>
        <v>0.10894057857701329</v>
      </c>
      <c r="H49" s="71">
        <f>SUM(H26:H48)</f>
        <v>28679</v>
      </c>
      <c r="I49" s="41">
        <f>H49/251582</f>
        <v>0.11399464190601871</v>
      </c>
      <c r="J49" s="37">
        <f>IF(D49=0, "-", IF((B49-D49)/D49&lt;10, (B49-D49)/D49, "&gt;999%"))</f>
        <v>0.30505494505494507</v>
      </c>
      <c r="K49" s="38">
        <f>IF(H49=0, "-", IF((F49-H49)/H49&lt;10, (F49-H49)/H49, "&gt;999%"))</f>
        <v>-2.8313400048816207E-2</v>
      </c>
    </row>
    <row r="50" spans="1:11" x14ac:dyDescent="0.25">
      <c r="B50" s="83"/>
      <c r="D50" s="83"/>
      <c r="F50" s="83"/>
      <c r="H50" s="83"/>
    </row>
    <row r="51" spans="1:11" x14ac:dyDescent="0.25">
      <c r="A51" s="163" t="s">
        <v>153</v>
      </c>
      <c r="B51" s="61" t="s">
        <v>12</v>
      </c>
      <c r="C51" s="62" t="s">
        <v>13</v>
      </c>
      <c r="D51" s="61" t="s">
        <v>12</v>
      </c>
      <c r="E51" s="63" t="s">
        <v>13</v>
      </c>
      <c r="F51" s="62" t="s">
        <v>12</v>
      </c>
      <c r="G51" s="62" t="s">
        <v>13</v>
      </c>
      <c r="H51" s="61" t="s">
        <v>12</v>
      </c>
      <c r="I51" s="63" t="s">
        <v>13</v>
      </c>
      <c r="J51" s="61"/>
      <c r="K51" s="63"/>
    </row>
    <row r="52" spans="1:11" x14ac:dyDescent="0.25">
      <c r="A52" s="7" t="s">
        <v>387</v>
      </c>
      <c r="B52" s="65">
        <v>61</v>
      </c>
      <c r="C52" s="34">
        <f>IF(B64=0, "-", B52/B64)</f>
        <v>8.3219645293315145E-2</v>
      </c>
      <c r="D52" s="65">
        <v>37</v>
      </c>
      <c r="E52" s="9">
        <f>IF(D64=0, "-", D52/D64)</f>
        <v>6.7150635208711437E-2</v>
      </c>
      <c r="F52" s="81">
        <v>242</v>
      </c>
      <c r="G52" s="34">
        <f>IF(F64=0, "-", F52/F64)</f>
        <v>4.1353383458646614E-2</v>
      </c>
      <c r="H52" s="65">
        <v>555</v>
      </c>
      <c r="I52" s="9">
        <f>IF(H64=0, "-", H52/H64)</f>
        <v>8.6394769613947694E-2</v>
      </c>
      <c r="J52" s="8">
        <f t="shared" ref="J52:J62" si="4">IF(D52=0, "-", IF((B52-D52)/D52&lt;10, (B52-D52)/D52, "&gt;999%"))</f>
        <v>0.64864864864864868</v>
      </c>
      <c r="K52" s="9">
        <f t="shared" ref="K52:K62" si="5">IF(H52=0, "-", IF((F52-H52)/H52&lt;10, (F52-H52)/H52, "&gt;999%"))</f>
        <v>-0.56396396396396398</v>
      </c>
    </row>
    <row r="53" spans="1:11" x14ac:dyDescent="0.25">
      <c r="A53" s="7" t="s">
        <v>388</v>
      </c>
      <c r="B53" s="65">
        <v>195</v>
      </c>
      <c r="C53" s="34">
        <f>IF(B64=0, "-", B53/B64)</f>
        <v>0.26603001364256479</v>
      </c>
      <c r="D53" s="65">
        <v>181</v>
      </c>
      <c r="E53" s="9">
        <f>IF(D64=0, "-", D53/D64)</f>
        <v>0.32849364791288566</v>
      </c>
      <c r="F53" s="81">
        <v>1479</v>
      </c>
      <c r="G53" s="34">
        <f>IF(F64=0, "-", F53/F64)</f>
        <v>0.25273410799726587</v>
      </c>
      <c r="H53" s="65">
        <v>1800</v>
      </c>
      <c r="I53" s="9">
        <f>IF(H64=0, "-", H53/H64)</f>
        <v>0.28019925280199254</v>
      </c>
      <c r="J53" s="8">
        <f t="shared" si="4"/>
        <v>7.7348066298342538E-2</v>
      </c>
      <c r="K53" s="9">
        <f t="shared" si="5"/>
        <v>-0.17833333333333334</v>
      </c>
    </row>
    <row r="54" spans="1:11" x14ac:dyDescent="0.25">
      <c r="A54" s="7" t="s">
        <v>389</v>
      </c>
      <c r="B54" s="65">
        <v>18</v>
      </c>
      <c r="C54" s="34">
        <f>IF(B64=0, "-", B54/B64)</f>
        <v>2.4556616643929059E-2</v>
      </c>
      <c r="D54" s="65">
        <v>33</v>
      </c>
      <c r="E54" s="9">
        <f>IF(D64=0, "-", D54/D64)</f>
        <v>5.9891107078039928E-2</v>
      </c>
      <c r="F54" s="81">
        <v>769</v>
      </c>
      <c r="G54" s="34">
        <f>IF(F64=0, "-", F54/F64)</f>
        <v>0.13140806561859195</v>
      </c>
      <c r="H54" s="65">
        <v>781</v>
      </c>
      <c r="I54" s="9">
        <f>IF(H64=0, "-", H54/H64)</f>
        <v>0.12157534246575342</v>
      </c>
      <c r="J54" s="8">
        <f t="shared" si="4"/>
        <v>-0.45454545454545453</v>
      </c>
      <c r="K54" s="9">
        <f t="shared" si="5"/>
        <v>-1.5364916773367477E-2</v>
      </c>
    </row>
    <row r="55" spans="1:11" x14ac:dyDescent="0.25">
      <c r="A55" s="7" t="s">
        <v>390</v>
      </c>
      <c r="B55" s="65">
        <v>26</v>
      </c>
      <c r="C55" s="34">
        <f>IF(B64=0, "-", B55/B64)</f>
        <v>3.5470668485675309E-2</v>
      </c>
      <c r="D55" s="65">
        <v>11</v>
      </c>
      <c r="E55" s="9">
        <f>IF(D64=0, "-", D55/D64)</f>
        <v>1.9963702359346643E-2</v>
      </c>
      <c r="F55" s="81">
        <v>159</v>
      </c>
      <c r="G55" s="34">
        <f>IF(F64=0, "-", F55/F64)</f>
        <v>2.7170198222829803E-2</v>
      </c>
      <c r="H55" s="65">
        <v>157</v>
      </c>
      <c r="I55" s="9">
        <f>IF(H64=0, "-", H55/H64)</f>
        <v>2.4439601494396015E-2</v>
      </c>
      <c r="J55" s="8">
        <f t="shared" si="4"/>
        <v>1.3636363636363635</v>
      </c>
      <c r="K55" s="9">
        <f t="shared" si="5"/>
        <v>1.2738853503184714E-2</v>
      </c>
    </row>
    <row r="56" spans="1:11" x14ac:dyDescent="0.25">
      <c r="A56" s="7" t="s">
        <v>391</v>
      </c>
      <c r="B56" s="65">
        <v>7</v>
      </c>
      <c r="C56" s="34">
        <f>IF(B64=0, "-", B56/B64)</f>
        <v>9.5497953615279671E-3</v>
      </c>
      <c r="D56" s="65">
        <v>9</v>
      </c>
      <c r="E56" s="9">
        <f>IF(D64=0, "-", D56/D64)</f>
        <v>1.6333938294010888E-2</v>
      </c>
      <c r="F56" s="81">
        <v>75</v>
      </c>
      <c r="G56" s="34">
        <f>IF(F64=0, "-", F56/F64)</f>
        <v>1.2816131237183869E-2</v>
      </c>
      <c r="H56" s="65">
        <v>162</v>
      </c>
      <c r="I56" s="9">
        <f>IF(H64=0, "-", H56/H64)</f>
        <v>2.5217932752179328E-2</v>
      </c>
      <c r="J56" s="8">
        <f t="shared" si="4"/>
        <v>-0.22222222222222221</v>
      </c>
      <c r="K56" s="9">
        <f t="shared" si="5"/>
        <v>-0.53703703703703709</v>
      </c>
    </row>
    <row r="57" spans="1:11" x14ac:dyDescent="0.25">
      <c r="A57" s="7" t="s">
        <v>392</v>
      </c>
      <c r="B57" s="65">
        <v>57</v>
      </c>
      <c r="C57" s="34">
        <f>IF(B64=0, "-", B57/B64)</f>
        <v>7.7762619372442013E-2</v>
      </c>
      <c r="D57" s="65">
        <v>35</v>
      </c>
      <c r="E57" s="9">
        <f>IF(D64=0, "-", D57/D64)</f>
        <v>6.3520871143375679E-2</v>
      </c>
      <c r="F57" s="81">
        <v>380</v>
      </c>
      <c r="G57" s="34">
        <f>IF(F64=0, "-", F57/F64)</f>
        <v>6.4935064935064929E-2</v>
      </c>
      <c r="H57" s="65">
        <v>535</v>
      </c>
      <c r="I57" s="9">
        <f>IF(H64=0, "-", H57/H64)</f>
        <v>8.3281444582814446E-2</v>
      </c>
      <c r="J57" s="8">
        <f t="shared" si="4"/>
        <v>0.62857142857142856</v>
      </c>
      <c r="K57" s="9">
        <f t="shared" si="5"/>
        <v>-0.28971962616822428</v>
      </c>
    </row>
    <row r="58" spans="1:11" x14ac:dyDescent="0.25">
      <c r="A58" s="7" t="s">
        <v>393</v>
      </c>
      <c r="B58" s="65">
        <v>16</v>
      </c>
      <c r="C58" s="34">
        <f>IF(B64=0, "-", B58/B64)</f>
        <v>2.1828103683492497E-2</v>
      </c>
      <c r="D58" s="65">
        <v>7</v>
      </c>
      <c r="E58" s="9">
        <f>IF(D64=0, "-", D58/D64)</f>
        <v>1.2704174228675136E-2</v>
      </c>
      <c r="F58" s="81">
        <v>148</v>
      </c>
      <c r="G58" s="34">
        <f>IF(F64=0, "-", F58/F64)</f>
        <v>2.5290498974709502E-2</v>
      </c>
      <c r="H58" s="65">
        <v>68</v>
      </c>
      <c r="I58" s="9">
        <f>IF(H64=0, "-", H58/H64)</f>
        <v>1.0585305105853052E-2</v>
      </c>
      <c r="J58" s="8">
        <f t="shared" si="4"/>
        <v>1.2857142857142858</v>
      </c>
      <c r="K58" s="9">
        <f t="shared" si="5"/>
        <v>1.1764705882352942</v>
      </c>
    </row>
    <row r="59" spans="1:11" x14ac:dyDescent="0.25">
      <c r="A59" s="7" t="s">
        <v>394</v>
      </c>
      <c r="B59" s="65">
        <v>67</v>
      </c>
      <c r="C59" s="34">
        <f>IF(B64=0, "-", B59/B64)</f>
        <v>9.1405184174624829E-2</v>
      </c>
      <c r="D59" s="65">
        <v>57</v>
      </c>
      <c r="E59" s="9">
        <f>IF(D64=0, "-", D59/D64)</f>
        <v>0.10344827586206896</v>
      </c>
      <c r="F59" s="81">
        <v>853</v>
      </c>
      <c r="G59" s="34">
        <f>IF(F64=0, "-", F59/F64)</f>
        <v>0.14576213260423787</v>
      </c>
      <c r="H59" s="65">
        <v>736</v>
      </c>
      <c r="I59" s="9">
        <f>IF(H64=0, "-", H59/H64)</f>
        <v>0.11457036114570361</v>
      </c>
      <c r="J59" s="8">
        <f t="shared" si="4"/>
        <v>0.17543859649122806</v>
      </c>
      <c r="K59" s="9">
        <f t="shared" si="5"/>
        <v>0.15896739130434784</v>
      </c>
    </row>
    <row r="60" spans="1:11" x14ac:dyDescent="0.25">
      <c r="A60" s="7" t="s">
        <v>395</v>
      </c>
      <c r="B60" s="65">
        <v>42</v>
      </c>
      <c r="C60" s="34">
        <f>IF(B64=0, "-", B60/B64)</f>
        <v>5.7298772169167803E-2</v>
      </c>
      <c r="D60" s="65">
        <v>22</v>
      </c>
      <c r="E60" s="9">
        <f>IF(D64=0, "-", D60/D64)</f>
        <v>3.9927404718693285E-2</v>
      </c>
      <c r="F60" s="81">
        <v>268</v>
      </c>
      <c r="G60" s="34">
        <f>IF(F64=0, "-", F60/F64)</f>
        <v>4.5796308954203689E-2</v>
      </c>
      <c r="H60" s="65">
        <v>347</v>
      </c>
      <c r="I60" s="9">
        <f>IF(H64=0, "-", H60/H64)</f>
        <v>5.4016189290161894E-2</v>
      </c>
      <c r="J60" s="8">
        <f t="shared" si="4"/>
        <v>0.90909090909090906</v>
      </c>
      <c r="K60" s="9">
        <f t="shared" si="5"/>
        <v>-0.2276657060518732</v>
      </c>
    </row>
    <row r="61" spans="1:11" x14ac:dyDescent="0.25">
      <c r="A61" s="7" t="s">
        <v>396</v>
      </c>
      <c r="B61" s="65">
        <v>8</v>
      </c>
      <c r="C61" s="34">
        <f>IF(B64=0, "-", B61/B64)</f>
        <v>1.0914051841746248E-2</v>
      </c>
      <c r="D61" s="65">
        <v>0</v>
      </c>
      <c r="E61" s="9">
        <f>IF(D64=0, "-", D61/D64)</f>
        <v>0</v>
      </c>
      <c r="F61" s="81">
        <v>10</v>
      </c>
      <c r="G61" s="34">
        <f>IF(F64=0, "-", F61/F64)</f>
        <v>1.7088174982911825E-3</v>
      </c>
      <c r="H61" s="65">
        <v>0</v>
      </c>
      <c r="I61" s="9">
        <f>IF(H64=0, "-", H61/H64)</f>
        <v>0</v>
      </c>
      <c r="J61" s="8" t="str">
        <f t="shared" si="4"/>
        <v>-</v>
      </c>
      <c r="K61" s="9" t="str">
        <f t="shared" si="5"/>
        <v>-</v>
      </c>
    </row>
    <row r="62" spans="1:11" x14ac:dyDescent="0.25">
      <c r="A62" s="7" t="s">
        <v>397</v>
      </c>
      <c r="B62" s="65">
        <v>236</v>
      </c>
      <c r="C62" s="34">
        <f>IF(B64=0, "-", B62/B64)</f>
        <v>0.32196452933151432</v>
      </c>
      <c r="D62" s="65">
        <v>159</v>
      </c>
      <c r="E62" s="9">
        <f>IF(D64=0, "-", D62/D64)</f>
        <v>0.28856624319419238</v>
      </c>
      <c r="F62" s="81">
        <v>1469</v>
      </c>
      <c r="G62" s="34">
        <f>IF(F64=0, "-", F62/F64)</f>
        <v>0.25102529049897471</v>
      </c>
      <c r="H62" s="65">
        <v>1283</v>
      </c>
      <c r="I62" s="9">
        <f>IF(H64=0, "-", H62/H64)</f>
        <v>0.199719800747198</v>
      </c>
      <c r="J62" s="8">
        <f t="shared" si="4"/>
        <v>0.48427672955974843</v>
      </c>
      <c r="K62" s="9">
        <f t="shared" si="5"/>
        <v>0.14497272018706159</v>
      </c>
    </row>
    <row r="63" spans="1:11" x14ac:dyDescent="0.25">
      <c r="A63" s="2"/>
      <c r="B63" s="68"/>
      <c r="C63" s="33"/>
      <c r="D63" s="68"/>
      <c r="E63" s="6"/>
      <c r="F63" s="82"/>
      <c r="G63" s="33"/>
      <c r="H63" s="68"/>
      <c r="I63" s="6"/>
      <c r="J63" s="5"/>
      <c r="K63" s="6"/>
    </row>
    <row r="64" spans="1:11" s="43" customFormat="1" x14ac:dyDescent="0.25">
      <c r="A64" s="162" t="s">
        <v>624</v>
      </c>
      <c r="B64" s="71">
        <f>SUM(B52:B63)</f>
        <v>733</v>
      </c>
      <c r="C64" s="40">
        <f>B64/28945</f>
        <v>2.5323890136465712E-2</v>
      </c>
      <c r="D64" s="71">
        <f>SUM(D52:D63)</f>
        <v>551</v>
      </c>
      <c r="E64" s="41">
        <f>D64/23965</f>
        <v>2.29918631337367E-2</v>
      </c>
      <c r="F64" s="77">
        <f>SUM(F52:F63)</f>
        <v>5852</v>
      </c>
      <c r="G64" s="42">
        <f>F64/255800</f>
        <v>2.287724784988272E-2</v>
      </c>
      <c r="H64" s="71">
        <f>SUM(H52:H63)</f>
        <v>6424</v>
      </c>
      <c r="I64" s="41">
        <f>H64/251582</f>
        <v>2.5534418201620147E-2</v>
      </c>
      <c r="J64" s="37">
        <f>IF(D64=0, "-", IF((B64-D64)/D64&lt;10, (B64-D64)/D64, "&gt;999%"))</f>
        <v>0.33030852994555354</v>
      </c>
      <c r="K64" s="38">
        <f>IF(H64=0, "-", IF((F64-H64)/H64&lt;10, (F64-H64)/H64, "&gt;999%"))</f>
        <v>-8.9041095890410954E-2</v>
      </c>
    </row>
    <row r="65" spans="1:11" x14ac:dyDescent="0.25">
      <c r="B65" s="83"/>
      <c r="D65" s="83"/>
      <c r="F65" s="83"/>
      <c r="H65" s="83"/>
    </row>
    <row r="66" spans="1:11" s="43" customFormat="1" x14ac:dyDescent="0.25">
      <c r="A66" s="162" t="s">
        <v>623</v>
      </c>
      <c r="B66" s="71">
        <v>3702</v>
      </c>
      <c r="C66" s="40">
        <f>B66/28945</f>
        <v>0.1278977370875799</v>
      </c>
      <c r="D66" s="71">
        <v>2826</v>
      </c>
      <c r="E66" s="41">
        <f>D66/23965</f>
        <v>0.11792196953891092</v>
      </c>
      <c r="F66" s="77">
        <v>33719</v>
      </c>
      <c r="G66" s="42">
        <f>F66/255800</f>
        <v>0.13181782642689602</v>
      </c>
      <c r="H66" s="71">
        <v>35103</v>
      </c>
      <c r="I66" s="41">
        <f>H66/251582</f>
        <v>0.13952906010763885</v>
      </c>
      <c r="J66" s="37">
        <f>IF(D66=0, "-", IF((B66-D66)/D66&lt;10, (B66-D66)/D66, "&gt;999%"))</f>
        <v>0.30997876857749468</v>
      </c>
      <c r="K66" s="38">
        <f>IF(H66=0, "-", IF((F66-H66)/H66&lt;10, (F66-H66)/H66, "&gt;999%"))</f>
        <v>-3.9426829615702361E-2</v>
      </c>
    </row>
    <row r="67" spans="1:11" x14ac:dyDescent="0.25">
      <c r="B67" s="83"/>
      <c r="D67" s="83"/>
      <c r="F67" s="83"/>
      <c r="H67" s="83"/>
    </row>
    <row r="68" spans="1:11" ht="15.6" x14ac:dyDescent="0.3">
      <c r="A68" s="164" t="s">
        <v>123</v>
      </c>
      <c r="B68" s="196" t="s">
        <v>1</v>
      </c>
      <c r="C68" s="200"/>
      <c r="D68" s="200"/>
      <c r="E68" s="197"/>
      <c r="F68" s="196" t="s">
        <v>14</v>
      </c>
      <c r="G68" s="200"/>
      <c r="H68" s="200"/>
      <c r="I68" s="197"/>
      <c r="J68" s="196" t="s">
        <v>15</v>
      </c>
      <c r="K68" s="197"/>
    </row>
    <row r="69" spans="1:11" x14ac:dyDescent="0.25">
      <c r="A69" s="22"/>
      <c r="B69" s="196">
        <f>VALUE(RIGHT($B$2, 4))</f>
        <v>2022</v>
      </c>
      <c r="C69" s="197"/>
      <c r="D69" s="196">
        <f>B69-1</f>
        <v>2021</v>
      </c>
      <c r="E69" s="204"/>
      <c r="F69" s="196">
        <f>B69</f>
        <v>2022</v>
      </c>
      <c r="G69" s="204"/>
      <c r="H69" s="196">
        <f>D69</f>
        <v>2021</v>
      </c>
      <c r="I69" s="204"/>
      <c r="J69" s="140" t="s">
        <v>4</v>
      </c>
      <c r="K69" s="141" t="s">
        <v>2</v>
      </c>
    </row>
    <row r="70" spans="1:11" x14ac:dyDescent="0.25">
      <c r="A70" s="163" t="s">
        <v>154</v>
      </c>
      <c r="B70" s="61" t="s">
        <v>12</v>
      </c>
      <c r="C70" s="62" t="s">
        <v>13</v>
      </c>
      <c r="D70" s="61" t="s">
        <v>12</v>
      </c>
      <c r="E70" s="63" t="s">
        <v>13</v>
      </c>
      <c r="F70" s="62" t="s">
        <v>12</v>
      </c>
      <c r="G70" s="62" t="s">
        <v>13</v>
      </c>
      <c r="H70" s="61" t="s">
        <v>12</v>
      </c>
      <c r="I70" s="63" t="s">
        <v>13</v>
      </c>
      <c r="J70" s="61"/>
      <c r="K70" s="63"/>
    </row>
    <row r="71" spans="1:11" x14ac:dyDescent="0.25">
      <c r="A71" s="7" t="s">
        <v>398</v>
      </c>
      <c r="B71" s="65">
        <v>0</v>
      </c>
      <c r="C71" s="34">
        <f>IF(B93=0, "-", B71/B93)</f>
        <v>0</v>
      </c>
      <c r="D71" s="65">
        <v>0</v>
      </c>
      <c r="E71" s="9">
        <f>IF(D93=0, "-", D71/D93)</f>
        <v>0</v>
      </c>
      <c r="F71" s="81">
        <v>15</v>
      </c>
      <c r="G71" s="34">
        <f>IF(F93=0, "-", F71/F93)</f>
        <v>3.6530125176562273E-4</v>
      </c>
      <c r="H71" s="65">
        <v>13</v>
      </c>
      <c r="I71" s="9">
        <f>IF(H93=0, "-", H71/H93)</f>
        <v>3.5736866701487204E-4</v>
      </c>
      <c r="J71" s="8" t="str">
        <f t="shared" ref="J71:J91" si="6">IF(D71=0, "-", IF((B71-D71)/D71&lt;10, (B71-D71)/D71, "&gt;999%"))</f>
        <v>-</v>
      </c>
      <c r="K71" s="9">
        <f t="shared" ref="K71:K91" si="7">IF(H71=0, "-", IF((F71-H71)/H71&lt;10, (F71-H71)/H71, "&gt;999%"))</f>
        <v>0.15384615384615385</v>
      </c>
    </row>
    <row r="72" spans="1:11" x14ac:dyDescent="0.25">
      <c r="A72" s="7" t="s">
        <v>399</v>
      </c>
      <c r="B72" s="65">
        <v>40</v>
      </c>
      <c r="C72" s="34">
        <f>IF(B93=0, "-", B72/B93)</f>
        <v>8.7336244541484712E-3</v>
      </c>
      <c r="D72" s="65">
        <v>0</v>
      </c>
      <c r="E72" s="9">
        <f>IF(D93=0, "-", D72/D93)</f>
        <v>0</v>
      </c>
      <c r="F72" s="81">
        <v>94</v>
      </c>
      <c r="G72" s="34">
        <f>IF(F93=0, "-", F72/F93)</f>
        <v>2.2892211777312357E-3</v>
      </c>
      <c r="H72" s="65">
        <v>0</v>
      </c>
      <c r="I72" s="9">
        <f>IF(H93=0, "-", H72/H93)</f>
        <v>0</v>
      </c>
      <c r="J72" s="8" t="str">
        <f t="shared" si="6"/>
        <v>-</v>
      </c>
      <c r="K72" s="9" t="str">
        <f t="shared" si="7"/>
        <v>-</v>
      </c>
    </row>
    <row r="73" spans="1:11" x14ac:dyDescent="0.25">
      <c r="A73" s="7" t="s">
        <v>400</v>
      </c>
      <c r="B73" s="65">
        <v>60</v>
      </c>
      <c r="C73" s="34">
        <f>IF(B93=0, "-", B73/B93)</f>
        <v>1.3100436681222707E-2</v>
      </c>
      <c r="D73" s="65">
        <v>3</v>
      </c>
      <c r="E73" s="9">
        <f>IF(D93=0, "-", D73/D93)</f>
        <v>8.1521739130434778E-4</v>
      </c>
      <c r="F73" s="81">
        <v>423</v>
      </c>
      <c r="G73" s="34">
        <f>IF(F93=0, "-", F73/F93)</f>
        <v>1.0301495299790561E-2</v>
      </c>
      <c r="H73" s="65">
        <v>322</v>
      </c>
      <c r="I73" s="9">
        <f>IF(H93=0, "-", H73/H93)</f>
        <v>8.851746982983754E-3</v>
      </c>
      <c r="J73" s="8" t="str">
        <f t="shared" si="6"/>
        <v>&gt;999%</v>
      </c>
      <c r="K73" s="9">
        <f t="shared" si="7"/>
        <v>0.31366459627329191</v>
      </c>
    </row>
    <row r="74" spans="1:11" x14ac:dyDescent="0.25">
      <c r="A74" s="7" t="s">
        <v>401</v>
      </c>
      <c r="B74" s="65">
        <v>377</v>
      </c>
      <c r="C74" s="34">
        <f>IF(B93=0, "-", B74/B93)</f>
        <v>8.2314410480349348E-2</v>
      </c>
      <c r="D74" s="65">
        <v>72</v>
      </c>
      <c r="E74" s="9">
        <f>IF(D93=0, "-", D74/D93)</f>
        <v>1.9565217391304349E-2</v>
      </c>
      <c r="F74" s="81">
        <v>1430</v>
      </c>
      <c r="G74" s="34">
        <f>IF(F93=0, "-", F74/F93)</f>
        <v>3.4825386001656029E-2</v>
      </c>
      <c r="H74" s="65">
        <v>622</v>
      </c>
      <c r="I74" s="9">
        <f>IF(H93=0, "-", H74/H93)</f>
        <v>1.7098716221788494E-2</v>
      </c>
      <c r="J74" s="8">
        <f t="shared" si="6"/>
        <v>4.2361111111111107</v>
      </c>
      <c r="K74" s="9">
        <f t="shared" si="7"/>
        <v>1.2990353697749195</v>
      </c>
    </row>
    <row r="75" spans="1:11" x14ac:dyDescent="0.25">
      <c r="A75" s="7" t="s">
        <v>402</v>
      </c>
      <c r="B75" s="65">
        <v>227</v>
      </c>
      <c r="C75" s="34">
        <f>IF(B93=0, "-", B75/B93)</f>
        <v>4.956331877729258E-2</v>
      </c>
      <c r="D75" s="65">
        <v>67</v>
      </c>
      <c r="E75" s="9">
        <f>IF(D93=0, "-", D75/D93)</f>
        <v>1.8206521739130434E-2</v>
      </c>
      <c r="F75" s="81">
        <v>1781</v>
      </c>
      <c r="G75" s="34">
        <f>IF(F93=0, "-", F75/F93)</f>
        <v>4.3373435292971607E-2</v>
      </c>
      <c r="H75" s="65">
        <v>1506</v>
      </c>
      <c r="I75" s="9">
        <f>IF(H93=0, "-", H75/H93)</f>
        <v>4.1399785578799794E-2</v>
      </c>
      <c r="J75" s="8">
        <f t="shared" si="6"/>
        <v>2.3880597014925371</v>
      </c>
      <c r="K75" s="9">
        <f t="shared" si="7"/>
        <v>0.18260292164674635</v>
      </c>
    </row>
    <row r="76" spans="1:11" x14ac:dyDescent="0.25">
      <c r="A76" s="7" t="s">
        <v>403</v>
      </c>
      <c r="B76" s="65">
        <v>501</v>
      </c>
      <c r="C76" s="34">
        <f>IF(B93=0, "-", B76/B93)</f>
        <v>0.1093886462882096</v>
      </c>
      <c r="D76" s="65">
        <v>316</v>
      </c>
      <c r="E76" s="9">
        <f>IF(D93=0, "-", D76/D93)</f>
        <v>8.5869565217391308E-2</v>
      </c>
      <c r="F76" s="81">
        <v>4101</v>
      </c>
      <c r="G76" s="34">
        <f>IF(F93=0, "-", F76/F93)</f>
        <v>9.9873362232721252E-2</v>
      </c>
      <c r="H76" s="65">
        <v>2938</v>
      </c>
      <c r="I76" s="9">
        <f>IF(H93=0, "-", H76/H93)</f>
        <v>8.0765318745361081E-2</v>
      </c>
      <c r="J76" s="8">
        <f t="shared" si="6"/>
        <v>0.58544303797468356</v>
      </c>
      <c r="K76" s="9">
        <f t="shared" si="7"/>
        <v>0.39584751531654189</v>
      </c>
    </row>
    <row r="77" spans="1:11" x14ac:dyDescent="0.25">
      <c r="A77" s="7" t="s">
        <v>404</v>
      </c>
      <c r="B77" s="65">
        <v>11</v>
      </c>
      <c r="C77" s="34">
        <f>IF(B93=0, "-", B77/B93)</f>
        <v>2.4017467248908298E-3</v>
      </c>
      <c r="D77" s="65">
        <v>5</v>
      </c>
      <c r="E77" s="9">
        <f>IF(D93=0, "-", D77/D93)</f>
        <v>1.358695652173913E-3</v>
      </c>
      <c r="F77" s="81">
        <v>80</v>
      </c>
      <c r="G77" s="34">
        <f>IF(F93=0, "-", F77/F93)</f>
        <v>1.9482733427499878E-3</v>
      </c>
      <c r="H77" s="65">
        <v>114</v>
      </c>
      <c r="I77" s="9">
        <f>IF(H93=0, "-", H77/H93)</f>
        <v>3.1338483107458009E-3</v>
      </c>
      <c r="J77" s="8">
        <f t="shared" si="6"/>
        <v>1.2</v>
      </c>
      <c r="K77" s="9">
        <f t="shared" si="7"/>
        <v>-0.2982456140350877</v>
      </c>
    </row>
    <row r="78" spans="1:11" x14ac:dyDescent="0.25">
      <c r="A78" s="7" t="s">
        <v>405</v>
      </c>
      <c r="B78" s="65">
        <v>642</v>
      </c>
      <c r="C78" s="34">
        <f>IF(B93=0, "-", B78/B93)</f>
        <v>0.14017467248908297</v>
      </c>
      <c r="D78" s="65">
        <v>152</v>
      </c>
      <c r="E78" s="9">
        <f>IF(D93=0, "-", D78/D93)</f>
        <v>4.1304347826086954E-2</v>
      </c>
      <c r="F78" s="81">
        <v>4596</v>
      </c>
      <c r="G78" s="34">
        <f>IF(F93=0, "-", F78/F93)</f>
        <v>0.1119283035409868</v>
      </c>
      <c r="H78" s="65">
        <v>1872</v>
      </c>
      <c r="I78" s="9">
        <f>IF(H93=0, "-", H78/H93)</f>
        <v>5.1461088050141574E-2</v>
      </c>
      <c r="J78" s="8">
        <f t="shared" si="6"/>
        <v>3.2236842105263159</v>
      </c>
      <c r="K78" s="9">
        <f t="shared" si="7"/>
        <v>1.4551282051282051</v>
      </c>
    </row>
    <row r="79" spans="1:11" x14ac:dyDescent="0.25">
      <c r="A79" s="7" t="s">
        <v>406</v>
      </c>
      <c r="B79" s="65">
        <v>741</v>
      </c>
      <c r="C79" s="34">
        <f>IF(B93=0, "-", B79/B93)</f>
        <v>0.16179039301310044</v>
      </c>
      <c r="D79" s="65">
        <v>432</v>
      </c>
      <c r="E79" s="9">
        <f>IF(D93=0, "-", D79/D93)</f>
        <v>0.11739130434782609</v>
      </c>
      <c r="F79" s="81">
        <v>6577</v>
      </c>
      <c r="G79" s="34">
        <f>IF(F93=0, "-", F79/F93)</f>
        <v>0.16017242219083339</v>
      </c>
      <c r="H79" s="65">
        <v>6560</v>
      </c>
      <c r="I79" s="9">
        <f>IF(H93=0, "-", H79/H93)</f>
        <v>0.18033372735519695</v>
      </c>
      <c r="J79" s="8">
        <f t="shared" si="6"/>
        <v>0.71527777777777779</v>
      </c>
      <c r="K79" s="9">
        <f t="shared" si="7"/>
        <v>2.5914634146341465E-3</v>
      </c>
    </row>
    <row r="80" spans="1:11" x14ac:dyDescent="0.25">
      <c r="A80" s="7" t="s">
        <v>407</v>
      </c>
      <c r="B80" s="65">
        <v>185</v>
      </c>
      <c r="C80" s="34">
        <f>IF(B93=0, "-", B80/B93)</f>
        <v>4.0393013100436678E-2</v>
      </c>
      <c r="D80" s="65">
        <v>202</v>
      </c>
      <c r="E80" s="9">
        <f>IF(D93=0, "-", D80/D93)</f>
        <v>5.4891304347826089E-2</v>
      </c>
      <c r="F80" s="81">
        <v>2501</v>
      </c>
      <c r="G80" s="34">
        <f>IF(F93=0, "-", F80/F93)</f>
        <v>6.0907895377721497E-2</v>
      </c>
      <c r="H80" s="65">
        <v>1765</v>
      </c>
      <c r="I80" s="9">
        <f>IF(H93=0, "-", H80/H93)</f>
        <v>4.851966902163455E-2</v>
      </c>
      <c r="J80" s="8">
        <f t="shared" si="6"/>
        <v>-8.4158415841584164E-2</v>
      </c>
      <c r="K80" s="9">
        <f t="shared" si="7"/>
        <v>0.41699716713881019</v>
      </c>
    </row>
    <row r="81" spans="1:11" x14ac:dyDescent="0.25">
      <c r="A81" s="7" t="s">
        <v>408</v>
      </c>
      <c r="B81" s="65">
        <v>588</v>
      </c>
      <c r="C81" s="34">
        <f>IF(B93=0, "-", B81/B93)</f>
        <v>0.12838427947598252</v>
      </c>
      <c r="D81" s="65">
        <v>274</v>
      </c>
      <c r="E81" s="9">
        <f>IF(D93=0, "-", D81/D93)</f>
        <v>7.4456521739130435E-2</v>
      </c>
      <c r="F81" s="81">
        <v>4177</v>
      </c>
      <c r="G81" s="34">
        <f>IF(F93=0, "-", F81/F93)</f>
        <v>0.10172422190833375</v>
      </c>
      <c r="H81" s="65">
        <v>2870</v>
      </c>
      <c r="I81" s="9">
        <f>IF(H93=0, "-", H81/H93)</f>
        <v>7.8896005717898676E-2</v>
      </c>
      <c r="J81" s="8">
        <f t="shared" si="6"/>
        <v>1.1459854014598541</v>
      </c>
      <c r="K81" s="9">
        <f t="shared" si="7"/>
        <v>0.4554006968641115</v>
      </c>
    </row>
    <row r="82" spans="1:11" x14ac:dyDescent="0.25">
      <c r="A82" s="7" t="s">
        <v>409</v>
      </c>
      <c r="B82" s="65">
        <v>118</v>
      </c>
      <c r="C82" s="34">
        <f>IF(B93=0, "-", B82/B93)</f>
        <v>2.576419213973799E-2</v>
      </c>
      <c r="D82" s="65">
        <v>155</v>
      </c>
      <c r="E82" s="9">
        <f>IF(D93=0, "-", D82/D93)</f>
        <v>4.2119565217391304E-2</v>
      </c>
      <c r="F82" s="81">
        <v>1690</v>
      </c>
      <c r="G82" s="34">
        <f>IF(F93=0, "-", F82/F93)</f>
        <v>4.1157274365593494E-2</v>
      </c>
      <c r="H82" s="65">
        <v>2558</v>
      </c>
      <c r="I82" s="9">
        <f>IF(H93=0, "-", H82/H93)</f>
        <v>7.0319157709541738E-2</v>
      </c>
      <c r="J82" s="8">
        <f t="shared" si="6"/>
        <v>-0.23870967741935484</v>
      </c>
      <c r="K82" s="9">
        <f t="shared" si="7"/>
        <v>-0.33932759968725568</v>
      </c>
    </row>
    <row r="83" spans="1:11" x14ac:dyDescent="0.25">
      <c r="A83" s="7" t="s">
        <v>410</v>
      </c>
      <c r="B83" s="65">
        <v>23</v>
      </c>
      <c r="C83" s="34">
        <f>IF(B93=0, "-", B83/B93)</f>
        <v>5.0218340611353713E-3</v>
      </c>
      <c r="D83" s="65">
        <v>306</v>
      </c>
      <c r="E83" s="9">
        <f>IF(D93=0, "-", D83/D93)</f>
        <v>8.3152173913043484E-2</v>
      </c>
      <c r="F83" s="81">
        <v>191</v>
      </c>
      <c r="G83" s="34">
        <f>IF(F93=0, "-", F83/F93)</f>
        <v>4.6515026058155957E-3</v>
      </c>
      <c r="H83" s="65">
        <v>506</v>
      </c>
      <c r="I83" s="9">
        <f>IF(H93=0, "-", H83/H93)</f>
        <v>1.3909888116117326E-2</v>
      </c>
      <c r="J83" s="8">
        <f t="shared" si="6"/>
        <v>-0.92483660130718959</v>
      </c>
      <c r="K83" s="9">
        <f t="shared" si="7"/>
        <v>-0.62252964426877466</v>
      </c>
    </row>
    <row r="84" spans="1:11" x14ac:dyDescent="0.25">
      <c r="A84" s="7" t="s">
        <v>411</v>
      </c>
      <c r="B84" s="65">
        <v>2</v>
      </c>
      <c r="C84" s="34">
        <f>IF(B93=0, "-", B84/B93)</f>
        <v>4.3668122270742359E-4</v>
      </c>
      <c r="D84" s="65">
        <v>2</v>
      </c>
      <c r="E84" s="9">
        <f>IF(D93=0, "-", D84/D93)</f>
        <v>5.4347826086956522E-4</v>
      </c>
      <c r="F84" s="81">
        <v>44</v>
      </c>
      <c r="G84" s="34">
        <f>IF(F93=0, "-", F84/F93)</f>
        <v>1.0715503385124933E-3</v>
      </c>
      <c r="H84" s="65">
        <v>58</v>
      </c>
      <c r="I84" s="9">
        <f>IF(H93=0, "-", H84/H93)</f>
        <v>1.5944140528355829E-3</v>
      </c>
      <c r="J84" s="8">
        <f t="shared" si="6"/>
        <v>0</v>
      </c>
      <c r="K84" s="9">
        <f t="shared" si="7"/>
        <v>-0.2413793103448276</v>
      </c>
    </row>
    <row r="85" spans="1:11" x14ac:dyDescent="0.25">
      <c r="A85" s="7" t="s">
        <v>412</v>
      </c>
      <c r="B85" s="65">
        <v>117</v>
      </c>
      <c r="C85" s="34">
        <f>IF(B93=0, "-", B85/B93)</f>
        <v>2.5545851528384279E-2</v>
      </c>
      <c r="D85" s="65">
        <v>15</v>
      </c>
      <c r="E85" s="9">
        <f>IF(D93=0, "-", D85/D93)</f>
        <v>4.076086956521739E-3</v>
      </c>
      <c r="F85" s="81">
        <v>695</v>
      </c>
      <c r="G85" s="34">
        <f>IF(F93=0, "-", F85/F93)</f>
        <v>1.6925624665140519E-2</v>
      </c>
      <c r="H85" s="65">
        <v>209</v>
      </c>
      <c r="I85" s="9">
        <f>IF(H93=0, "-", H85/H93)</f>
        <v>5.7453885697006353E-3</v>
      </c>
      <c r="J85" s="8">
        <f t="shared" si="6"/>
        <v>6.8</v>
      </c>
      <c r="K85" s="9">
        <f t="shared" si="7"/>
        <v>2.3253588516746411</v>
      </c>
    </row>
    <row r="86" spans="1:11" x14ac:dyDescent="0.25">
      <c r="A86" s="7" t="s">
        <v>413</v>
      </c>
      <c r="B86" s="65">
        <v>52</v>
      </c>
      <c r="C86" s="34">
        <f>IF(B93=0, "-", B86/B93)</f>
        <v>1.1353711790393014E-2</v>
      </c>
      <c r="D86" s="65">
        <v>26</v>
      </c>
      <c r="E86" s="9">
        <f>IF(D93=0, "-", D86/D93)</f>
        <v>7.0652173913043478E-3</v>
      </c>
      <c r="F86" s="81">
        <v>248</v>
      </c>
      <c r="G86" s="34">
        <f>IF(F93=0, "-", F86/F93)</f>
        <v>6.0396473625249619E-3</v>
      </c>
      <c r="H86" s="65">
        <v>395</v>
      </c>
      <c r="I86" s="9">
        <f>IF(H93=0, "-", H86/H93)</f>
        <v>1.0858509497759574E-2</v>
      </c>
      <c r="J86" s="8">
        <f t="shared" si="6"/>
        <v>1</v>
      </c>
      <c r="K86" s="9">
        <f t="shared" si="7"/>
        <v>-0.3721518987341772</v>
      </c>
    </row>
    <row r="87" spans="1:11" x14ac:dyDescent="0.25">
      <c r="A87" s="7" t="s">
        <v>414</v>
      </c>
      <c r="B87" s="65">
        <v>11</v>
      </c>
      <c r="C87" s="34">
        <f>IF(B93=0, "-", B87/B93)</f>
        <v>2.4017467248908298E-3</v>
      </c>
      <c r="D87" s="65">
        <v>2</v>
      </c>
      <c r="E87" s="9">
        <f>IF(D93=0, "-", D87/D93)</f>
        <v>5.4347826086956522E-4</v>
      </c>
      <c r="F87" s="81">
        <v>83</v>
      </c>
      <c r="G87" s="34">
        <f>IF(F93=0, "-", F87/F93)</f>
        <v>2.0213335931031124E-3</v>
      </c>
      <c r="H87" s="65">
        <v>58</v>
      </c>
      <c r="I87" s="9">
        <f>IF(H93=0, "-", H87/H93)</f>
        <v>1.5944140528355829E-3</v>
      </c>
      <c r="J87" s="8">
        <f t="shared" si="6"/>
        <v>4.5</v>
      </c>
      <c r="K87" s="9">
        <f t="shared" si="7"/>
        <v>0.43103448275862066</v>
      </c>
    </row>
    <row r="88" spans="1:11" x14ac:dyDescent="0.25">
      <c r="A88" s="7" t="s">
        <v>415</v>
      </c>
      <c r="B88" s="65">
        <v>194</v>
      </c>
      <c r="C88" s="34">
        <f>IF(B93=0, "-", B88/B93)</f>
        <v>4.2358078602620086E-2</v>
      </c>
      <c r="D88" s="65">
        <v>276</v>
      </c>
      <c r="E88" s="9">
        <f>IF(D93=0, "-", D88/D93)</f>
        <v>7.4999999999999997E-2</v>
      </c>
      <c r="F88" s="81">
        <v>2490</v>
      </c>
      <c r="G88" s="34">
        <f>IF(F93=0, "-", F88/F93)</f>
        <v>6.0640007793093371E-2</v>
      </c>
      <c r="H88" s="65">
        <v>3229</v>
      </c>
      <c r="I88" s="9">
        <f>IF(H93=0, "-", H88/H93)</f>
        <v>8.8764878907001674E-2</v>
      </c>
      <c r="J88" s="8">
        <f t="shared" si="6"/>
        <v>-0.29710144927536231</v>
      </c>
      <c r="K88" s="9">
        <f t="shared" si="7"/>
        <v>-0.22886342520904304</v>
      </c>
    </row>
    <row r="89" spans="1:11" x14ac:dyDescent="0.25">
      <c r="A89" s="7" t="s">
        <v>416</v>
      </c>
      <c r="B89" s="65">
        <v>576</v>
      </c>
      <c r="C89" s="34">
        <f>IF(B93=0, "-", B89/B93)</f>
        <v>0.125764192139738</v>
      </c>
      <c r="D89" s="65">
        <v>1132</v>
      </c>
      <c r="E89" s="9">
        <f>IF(D93=0, "-", D89/D93)</f>
        <v>0.30760869565217391</v>
      </c>
      <c r="F89" s="81">
        <v>9180</v>
      </c>
      <c r="G89" s="34">
        <f>IF(F93=0, "-", F89/F93)</f>
        <v>0.2235643660805611</v>
      </c>
      <c r="H89" s="65">
        <v>9678</v>
      </c>
      <c r="I89" s="9">
        <f>IF(H93=0, "-", H89/H93)</f>
        <v>0.26604722764384087</v>
      </c>
      <c r="J89" s="8">
        <f t="shared" si="6"/>
        <v>-0.49116607773851589</v>
      </c>
      <c r="K89" s="9">
        <f t="shared" si="7"/>
        <v>-5.1456912585244888E-2</v>
      </c>
    </row>
    <row r="90" spans="1:11" x14ac:dyDescent="0.25">
      <c r="A90" s="7" t="s">
        <v>417</v>
      </c>
      <c r="B90" s="65">
        <v>0</v>
      </c>
      <c r="C90" s="34">
        <f>IF(B93=0, "-", B90/B93)</f>
        <v>0</v>
      </c>
      <c r="D90" s="65">
        <v>0</v>
      </c>
      <c r="E90" s="9">
        <f>IF(D93=0, "-", D90/D93)</f>
        <v>0</v>
      </c>
      <c r="F90" s="81">
        <v>0</v>
      </c>
      <c r="G90" s="34">
        <f>IF(F93=0, "-", F90/F93)</f>
        <v>0</v>
      </c>
      <c r="H90" s="65">
        <v>1</v>
      </c>
      <c r="I90" s="9">
        <f>IF(H93=0, "-", H90/H93)</f>
        <v>2.7489897462682465E-5</v>
      </c>
      <c r="J90" s="8" t="str">
        <f t="shared" si="6"/>
        <v>-</v>
      </c>
      <c r="K90" s="9">
        <f t="shared" si="7"/>
        <v>-1</v>
      </c>
    </row>
    <row r="91" spans="1:11" x14ac:dyDescent="0.25">
      <c r="A91" s="7" t="s">
        <v>418</v>
      </c>
      <c r="B91" s="65">
        <v>115</v>
      </c>
      <c r="C91" s="34">
        <f>IF(B93=0, "-", B91/B93)</f>
        <v>2.5109170305676855E-2</v>
      </c>
      <c r="D91" s="65">
        <v>243</v>
      </c>
      <c r="E91" s="9">
        <f>IF(D93=0, "-", D91/D93)</f>
        <v>6.6032608695652167E-2</v>
      </c>
      <c r="F91" s="81">
        <v>666</v>
      </c>
      <c r="G91" s="34">
        <f>IF(F93=0, "-", F91/F93)</f>
        <v>1.621937557839365E-2</v>
      </c>
      <c r="H91" s="65">
        <v>1103</v>
      </c>
      <c r="I91" s="9">
        <f>IF(H93=0, "-", H91/H93)</f>
        <v>3.0321356901338758E-2</v>
      </c>
      <c r="J91" s="8">
        <f t="shared" si="6"/>
        <v>-0.52674897119341568</v>
      </c>
      <c r="K91" s="9">
        <f t="shared" si="7"/>
        <v>-0.39619220308250225</v>
      </c>
    </row>
    <row r="92" spans="1:11" x14ac:dyDescent="0.25">
      <c r="A92" s="2"/>
      <c r="B92" s="68"/>
      <c r="C92" s="33"/>
      <c r="D92" s="68"/>
      <c r="E92" s="6"/>
      <c r="F92" s="82"/>
      <c r="G92" s="33"/>
      <c r="H92" s="68"/>
      <c r="I92" s="6"/>
      <c r="J92" s="5"/>
      <c r="K92" s="6"/>
    </row>
    <row r="93" spans="1:11" s="43" customFormat="1" x14ac:dyDescent="0.25">
      <c r="A93" s="162" t="s">
        <v>622</v>
      </c>
      <c r="B93" s="71">
        <f>SUM(B71:B92)</f>
        <v>4580</v>
      </c>
      <c r="C93" s="40">
        <f>B93/28945</f>
        <v>0.15823112800138192</v>
      </c>
      <c r="D93" s="71">
        <f>SUM(D71:D92)</f>
        <v>3680</v>
      </c>
      <c r="E93" s="41">
        <f>D93/23965</f>
        <v>0.15355727102023783</v>
      </c>
      <c r="F93" s="77">
        <f>SUM(F71:F92)</f>
        <v>41062</v>
      </c>
      <c r="G93" s="42">
        <f>F93/255800</f>
        <v>0.16052384675527756</v>
      </c>
      <c r="H93" s="71">
        <f>SUM(H71:H92)</f>
        <v>36377</v>
      </c>
      <c r="I93" s="41">
        <f>H93/251582</f>
        <v>0.14459301539855793</v>
      </c>
      <c r="J93" s="37">
        <f>IF(D93=0, "-", IF((B93-D93)/D93&lt;10, (B93-D93)/D93, "&gt;999%"))</f>
        <v>0.24456521739130435</v>
      </c>
      <c r="K93" s="38">
        <f>IF(H93=0, "-", IF((F93-H93)/H93&lt;10, (F93-H93)/H93, "&gt;999%"))</f>
        <v>0.12879016961266734</v>
      </c>
    </row>
    <row r="94" spans="1:11" x14ac:dyDescent="0.25">
      <c r="B94" s="83"/>
      <c r="D94" s="83"/>
      <c r="F94" s="83"/>
      <c r="H94" s="83"/>
    </row>
    <row r="95" spans="1:11" x14ac:dyDescent="0.25">
      <c r="A95" s="163" t="s">
        <v>155</v>
      </c>
      <c r="B95" s="61" t="s">
        <v>12</v>
      </c>
      <c r="C95" s="62" t="s">
        <v>13</v>
      </c>
      <c r="D95" s="61" t="s">
        <v>12</v>
      </c>
      <c r="E95" s="63" t="s">
        <v>13</v>
      </c>
      <c r="F95" s="62" t="s">
        <v>12</v>
      </c>
      <c r="G95" s="62" t="s">
        <v>13</v>
      </c>
      <c r="H95" s="61" t="s">
        <v>12</v>
      </c>
      <c r="I95" s="63" t="s">
        <v>13</v>
      </c>
      <c r="J95" s="61"/>
      <c r="K95" s="63"/>
    </row>
    <row r="96" spans="1:11" x14ac:dyDescent="0.25">
      <c r="A96" s="7" t="s">
        <v>419</v>
      </c>
      <c r="B96" s="65">
        <v>8</v>
      </c>
      <c r="C96" s="34">
        <f>IF(B117=0, "-", B96/B117)</f>
        <v>3.4542314335060447E-3</v>
      </c>
      <c r="D96" s="65">
        <v>5</v>
      </c>
      <c r="E96" s="9">
        <f>IF(D117=0, "-", D96/D117)</f>
        <v>8.4602368866328256E-3</v>
      </c>
      <c r="F96" s="81">
        <v>55</v>
      </c>
      <c r="G96" s="34">
        <f>IF(F117=0, "-", F96/F117)</f>
        <v>5.3969188499656557E-3</v>
      </c>
      <c r="H96" s="65">
        <v>26</v>
      </c>
      <c r="I96" s="9">
        <f>IF(H117=0, "-", H96/H117)</f>
        <v>3.2630522088353412E-3</v>
      </c>
      <c r="J96" s="8">
        <f t="shared" ref="J96:J115" si="8">IF(D96=0, "-", IF((B96-D96)/D96&lt;10, (B96-D96)/D96, "&gt;999%"))</f>
        <v>0.6</v>
      </c>
      <c r="K96" s="9">
        <f t="shared" ref="K96:K115" si="9">IF(H96=0, "-", IF((F96-H96)/H96&lt;10, (F96-H96)/H96, "&gt;999%"))</f>
        <v>1.1153846153846154</v>
      </c>
    </row>
    <row r="97" spans="1:11" x14ac:dyDescent="0.25">
      <c r="A97" s="7" t="s">
        <v>420</v>
      </c>
      <c r="B97" s="65">
        <v>111</v>
      </c>
      <c r="C97" s="34">
        <f>IF(B117=0, "-", B97/B117)</f>
        <v>4.792746113989637E-2</v>
      </c>
      <c r="D97" s="65">
        <v>64</v>
      </c>
      <c r="E97" s="9">
        <f>IF(D117=0, "-", D97/D117)</f>
        <v>0.10829103214890017</v>
      </c>
      <c r="F97" s="81">
        <v>1086</v>
      </c>
      <c r="G97" s="34">
        <f>IF(F117=0, "-", F97/F117)</f>
        <v>0.10656461583750368</v>
      </c>
      <c r="H97" s="65">
        <v>1207</v>
      </c>
      <c r="I97" s="9">
        <f>IF(H117=0, "-", H97/H117)</f>
        <v>0.15148092369477911</v>
      </c>
      <c r="J97" s="8">
        <f t="shared" si="8"/>
        <v>0.734375</v>
      </c>
      <c r="K97" s="9">
        <f t="shared" si="9"/>
        <v>-0.10024855012427507</v>
      </c>
    </row>
    <row r="98" spans="1:11" x14ac:dyDescent="0.25">
      <c r="A98" s="7" t="s">
        <v>421</v>
      </c>
      <c r="B98" s="65">
        <v>96</v>
      </c>
      <c r="C98" s="34">
        <f>IF(B117=0, "-", B98/B117)</f>
        <v>4.145077720207254E-2</v>
      </c>
      <c r="D98" s="65">
        <v>92</v>
      </c>
      <c r="E98" s="9">
        <f>IF(D117=0, "-", D98/D117)</f>
        <v>0.155668358714044</v>
      </c>
      <c r="F98" s="81">
        <v>1252</v>
      </c>
      <c r="G98" s="34">
        <f>IF(F117=0, "-", F98/F117)</f>
        <v>0.12285349818467275</v>
      </c>
      <c r="H98" s="65">
        <v>1030</v>
      </c>
      <c r="I98" s="9">
        <f>IF(H117=0, "-", H98/H117)</f>
        <v>0.12926706827309237</v>
      </c>
      <c r="J98" s="8">
        <f t="shared" si="8"/>
        <v>4.3478260869565216E-2</v>
      </c>
      <c r="K98" s="9">
        <f t="shared" si="9"/>
        <v>0.21553398058252426</v>
      </c>
    </row>
    <row r="99" spans="1:11" x14ac:dyDescent="0.25">
      <c r="A99" s="7" t="s">
        <v>422</v>
      </c>
      <c r="B99" s="65">
        <v>20</v>
      </c>
      <c r="C99" s="34">
        <f>IF(B117=0, "-", B99/B117)</f>
        <v>8.6355785837651123E-3</v>
      </c>
      <c r="D99" s="65">
        <v>10</v>
      </c>
      <c r="E99" s="9">
        <f>IF(D117=0, "-", D99/D117)</f>
        <v>1.6920473773265651E-2</v>
      </c>
      <c r="F99" s="81">
        <v>254</v>
      </c>
      <c r="G99" s="34">
        <f>IF(F117=0, "-", F99/F117)</f>
        <v>2.4923952507114121E-2</v>
      </c>
      <c r="H99" s="65">
        <v>217</v>
      </c>
      <c r="I99" s="9">
        <f>IF(H117=0, "-", H99/H117)</f>
        <v>2.7233935742971886E-2</v>
      </c>
      <c r="J99" s="8">
        <f t="shared" si="8"/>
        <v>1</v>
      </c>
      <c r="K99" s="9">
        <f t="shared" si="9"/>
        <v>0.17050691244239632</v>
      </c>
    </row>
    <row r="100" spans="1:11" x14ac:dyDescent="0.25">
      <c r="A100" s="7" t="s">
        <v>423</v>
      </c>
      <c r="B100" s="65">
        <v>7</v>
      </c>
      <c r="C100" s="34">
        <f>IF(B117=0, "-", B100/B117)</f>
        <v>3.0224525043177895E-3</v>
      </c>
      <c r="D100" s="65">
        <v>0</v>
      </c>
      <c r="E100" s="9">
        <f>IF(D117=0, "-", D100/D117)</f>
        <v>0</v>
      </c>
      <c r="F100" s="81">
        <v>26</v>
      </c>
      <c r="G100" s="34">
        <f>IF(F117=0, "-", F100/F117)</f>
        <v>2.5512707290746739E-3</v>
      </c>
      <c r="H100" s="65">
        <v>0</v>
      </c>
      <c r="I100" s="9">
        <f>IF(H117=0, "-", H100/H117)</f>
        <v>0</v>
      </c>
      <c r="J100" s="8" t="str">
        <f t="shared" si="8"/>
        <v>-</v>
      </c>
      <c r="K100" s="9" t="str">
        <f t="shared" si="9"/>
        <v>-</v>
      </c>
    </row>
    <row r="101" spans="1:11" x14ac:dyDescent="0.25">
      <c r="A101" s="7" t="s">
        <v>424</v>
      </c>
      <c r="B101" s="65">
        <v>19</v>
      </c>
      <c r="C101" s="34">
        <f>IF(B117=0, "-", B101/B117)</f>
        <v>8.2037996545768575E-3</v>
      </c>
      <c r="D101" s="65">
        <v>0</v>
      </c>
      <c r="E101" s="9">
        <f>IF(D117=0, "-", D101/D117)</f>
        <v>0</v>
      </c>
      <c r="F101" s="81">
        <v>28</v>
      </c>
      <c r="G101" s="34">
        <f>IF(F117=0, "-", F101/F117)</f>
        <v>2.7475223236188796E-3</v>
      </c>
      <c r="H101" s="65">
        <v>0</v>
      </c>
      <c r="I101" s="9">
        <f>IF(H117=0, "-", H101/H117)</f>
        <v>0</v>
      </c>
      <c r="J101" s="8" t="str">
        <f t="shared" si="8"/>
        <v>-</v>
      </c>
      <c r="K101" s="9" t="str">
        <f t="shared" si="9"/>
        <v>-</v>
      </c>
    </row>
    <row r="102" spans="1:11" x14ac:dyDescent="0.25">
      <c r="A102" s="7" t="s">
        <v>425</v>
      </c>
      <c r="B102" s="65">
        <v>7</v>
      </c>
      <c r="C102" s="34">
        <f>IF(B117=0, "-", B102/B117)</f>
        <v>3.0224525043177895E-3</v>
      </c>
      <c r="D102" s="65">
        <v>16</v>
      </c>
      <c r="E102" s="9">
        <f>IF(D117=0, "-", D102/D117)</f>
        <v>2.7072758037225041E-2</v>
      </c>
      <c r="F102" s="81">
        <v>155</v>
      </c>
      <c r="G102" s="34">
        <f>IF(F117=0, "-", F102/F117)</f>
        <v>1.5209498577175939E-2</v>
      </c>
      <c r="H102" s="65">
        <v>81</v>
      </c>
      <c r="I102" s="9">
        <f>IF(H117=0, "-", H102/H117)</f>
        <v>1.0165662650602409E-2</v>
      </c>
      <c r="J102" s="8">
        <f t="shared" si="8"/>
        <v>-0.5625</v>
      </c>
      <c r="K102" s="9">
        <f t="shared" si="9"/>
        <v>0.9135802469135802</v>
      </c>
    </row>
    <row r="103" spans="1:11" x14ac:dyDescent="0.25">
      <c r="A103" s="7" t="s">
        <v>426</v>
      </c>
      <c r="B103" s="65">
        <v>35</v>
      </c>
      <c r="C103" s="34">
        <f>IF(B117=0, "-", B103/B117)</f>
        <v>1.5112262521588947E-2</v>
      </c>
      <c r="D103" s="65">
        <v>8</v>
      </c>
      <c r="E103" s="9">
        <f>IF(D117=0, "-", D103/D117)</f>
        <v>1.3536379018612521E-2</v>
      </c>
      <c r="F103" s="81">
        <v>163</v>
      </c>
      <c r="G103" s="34">
        <f>IF(F117=0, "-", F103/F117)</f>
        <v>1.5994504955352762E-2</v>
      </c>
      <c r="H103" s="65">
        <v>11</v>
      </c>
      <c r="I103" s="9">
        <f>IF(H117=0, "-", H103/H117)</f>
        <v>1.3805220883534137E-3</v>
      </c>
      <c r="J103" s="8">
        <f t="shared" si="8"/>
        <v>3.375</v>
      </c>
      <c r="K103" s="9" t="str">
        <f t="shared" si="9"/>
        <v>&gt;999%</v>
      </c>
    </row>
    <row r="104" spans="1:11" x14ac:dyDescent="0.25">
      <c r="A104" s="7" t="s">
        <v>427</v>
      </c>
      <c r="B104" s="65">
        <v>0</v>
      </c>
      <c r="C104" s="34">
        <f>IF(B117=0, "-", B104/B117)</f>
        <v>0</v>
      </c>
      <c r="D104" s="65">
        <v>0</v>
      </c>
      <c r="E104" s="9">
        <f>IF(D117=0, "-", D104/D117)</f>
        <v>0</v>
      </c>
      <c r="F104" s="81">
        <v>1</v>
      </c>
      <c r="G104" s="34">
        <f>IF(F117=0, "-", F104/F117)</f>
        <v>9.8125797272102829E-5</v>
      </c>
      <c r="H104" s="65">
        <v>26</v>
      </c>
      <c r="I104" s="9">
        <f>IF(H117=0, "-", H104/H117)</f>
        <v>3.2630522088353412E-3</v>
      </c>
      <c r="J104" s="8" t="str">
        <f t="shared" si="8"/>
        <v>-</v>
      </c>
      <c r="K104" s="9">
        <f t="shared" si="9"/>
        <v>-0.96153846153846156</v>
      </c>
    </row>
    <row r="105" spans="1:11" x14ac:dyDescent="0.25">
      <c r="A105" s="7" t="s">
        <v>428</v>
      </c>
      <c r="B105" s="65">
        <v>6</v>
      </c>
      <c r="C105" s="34">
        <f>IF(B117=0, "-", B105/B117)</f>
        <v>2.5906735751295338E-3</v>
      </c>
      <c r="D105" s="65">
        <v>32</v>
      </c>
      <c r="E105" s="9">
        <f>IF(D117=0, "-", D105/D117)</f>
        <v>5.4145516074450083E-2</v>
      </c>
      <c r="F105" s="81">
        <v>169</v>
      </c>
      <c r="G105" s="34">
        <f>IF(F117=0, "-", F105/F117)</f>
        <v>1.6583259738985379E-2</v>
      </c>
      <c r="H105" s="65">
        <v>277</v>
      </c>
      <c r="I105" s="9">
        <f>IF(H117=0, "-", H105/H117)</f>
        <v>3.47640562248996E-2</v>
      </c>
      <c r="J105" s="8">
        <f t="shared" si="8"/>
        <v>-0.8125</v>
      </c>
      <c r="K105" s="9">
        <f t="shared" si="9"/>
        <v>-0.38989169675090252</v>
      </c>
    </row>
    <row r="106" spans="1:11" x14ac:dyDescent="0.25">
      <c r="A106" s="7" t="s">
        <v>429</v>
      </c>
      <c r="B106" s="65">
        <v>11</v>
      </c>
      <c r="C106" s="34">
        <f>IF(B117=0, "-", B106/B117)</f>
        <v>4.7495682210708118E-3</v>
      </c>
      <c r="D106" s="65">
        <v>26</v>
      </c>
      <c r="E106" s="9">
        <f>IF(D117=0, "-", D106/D117)</f>
        <v>4.3993231810490696E-2</v>
      </c>
      <c r="F106" s="81">
        <v>205</v>
      </c>
      <c r="G106" s="34">
        <f>IF(F117=0, "-", F106/F117)</f>
        <v>2.0115788440781081E-2</v>
      </c>
      <c r="H106" s="65">
        <v>377</v>
      </c>
      <c r="I106" s="9">
        <f>IF(H117=0, "-", H106/H117)</f>
        <v>4.7314257028112448E-2</v>
      </c>
      <c r="J106" s="8">
        <f t="shared" si="8"/>
        <v>-0.57692307692307687</v>
      </c>
      <c r="K106" s="9">
        <f t="shared" si="9"/>
        <v>-0.45623342175066312</v>
      </c>
    </row>
    <row r="107" spans="1:11" x14ac:dyDescent="0.25">
      <c r="A107" s="7" t="s">
        <v>430</v>
      </c>
      <c r="B107" s="65">
        <v>48</v>
      </c>
      <c r="C107" s="34">
        <f>IF(B117=0, "-", B107/B117)</f>
        <v>2.072538860103627E-2</v>
      </c>
      <c r="D107" s="65">
        <v>74</v>
      </c>
      <c r="E107" s="9">
        <f>IF(D117=0, "-", D107/D117)</f>
        <v>0.12521150592216582</v>
      </c>
      <c r="F107" s="81">
        <v>919</v>
      </c>
      <c r="G107" s="34">
        <f>IF(F117=0, "-", F107/F117)</f>
        <v>9.0177607693062503E-2</v>
      </c>
      <c r="H107" s="65">
        <v>983</v>
      </c>
      <c r="I107" s="9">
        <f>IF(H117=0, "-", H107/H117)</f>
        <v>0.12336847389558232</v>
      </c>
      <c r="J107" s="8">
        <f t="shared" si="8"/>
        <v>-0.35135135135135137</v>
      </c>
      <c r="K107" s="9">
        <f t="shared" si="9"/>
        <v>-6.5106815869786366E-2</v>
      </c>
    </row>
    <row r="108" spans="1:11" x14ac:dyDescent="0.25">
      <c r="A108" s="7" t="s">
        <v>431</v>
      </c>
      <c r="B108" s="65">
        <v>22</v>
      </c>
      <c r="C108" s="34">
        <f>IF(B117=0, "-", B108/B117)</f>
        <v>9.4991364421416237E-3</v>
      </c>
      <c r="D108" s="65">
        <v>0</v>
      </c>
      <c r="E108" s="9">
        <f>IF(D117=0, "-", D108/D117)</f>
        <v>0</v>
      </c>
      <c r="F108" s="81">
        <v>30</v>
      </c>
      <c r="G108" s="34">
        <f>IF(F117=0, "-", F108/F117)</f>
        <v>2.9437739181630853E-3</v>
      </c>
      <c r="H108" s="65">
        <v>0</v>
      </c>
      <c r="I108" s="9">
        <f>IF(H117=0, "-", H108/H117)</f>
        <v>0</v>
      </c>
      <c r="J108" s="8" t="str">
        <f t="shared" si="8"/>
        <v>-</v>
      </c>
      <c r="K108" s="9" t="str">
        <f t="shared" si="9"/>
        <v>-</v>
      </c>
    </row>
    <row r="109" spans="1:11" x14ac:dyDescent="0.25">
      <c r="A109" s="7" t="s">
        <v>432</v>
      </c>
      <c r="B109" s="65">
        <v>3</v>
      </c>
      <c r="C109" s="34">
        <f>IF(B117=0, "-", B109/B117)</f>
        <v>1.2953367875647669E-3</v>
      </c>
      <c r="D109" s="65">
        <v>0</v>
      </c>
      <c r="E109" s="9">
        <f>IF(D117=0, "-", D109/D117)</f>
        <v>0</v>
      </c>
      <c r="F109" s="81">
        <v>90</v>
      </c>
      <c r="G109" s="34">
        <f>IF(F117=0, "-", F109/F117)</f>
        <v>8.8313217544892554E-3</v>
      </c>
      <c r="H109" s="65">
        <v>42</v>
      </c>
      <c r="I109" s="9">
        <f>IF(H117=0, "-", H109/H117)</f>
        <v>5.2710843373493972E-3</v>
      </c>
      <c r="J109" s="8" t="str">
        <f t="shared" si="8"/>
        <v>-</v>
      </c>
      <c r="K109" s="9">
        <f t="shared" si="9"/>
        <v>1.1428571428571428</v>
      </c>
    </row>
    <row r="110" spans="1:11" x14ac:dyDescent="0.25">
      <c r="A110" s="7" t="s">
        <v>433</v>
      </c>
      <c r="B110" s="65">
        <v>70</v>
      </c>
      <c r="C110" s="34">
        <f>IF(B117=0, "-", B110/B117)</f>
        <v>3.0224525043177894E-2</v>
      </c>
      <c r="D110" s="65">
        <v>37</v>
      </c>
      <c r="E110" s="9">
        <f>IF(D117=0, "-", D110/D117)</f>
        <v>6.2605752961082908E-2</v>
      </c>
      <c r="F110" s="81">
        <v>420</v>
      </c>
      <c r="G110" s="34">
        <f>IF(F117=0, "-", F110/F117)</f>
        <v>4.121283485428319E-2</v>
      </c>
      <c r="H110" s="65">
        <v>936</v>
      </c>
      <c r="I110" s="9">
        <f>IF(H117=0, "-", H110/H117)</f>
        <v>0.11746987951807229</v>
      </c>
      <c r="J110" s="8">
        <f t="shared" si="8"/>
        <v>0.89189189189189189</v>
      </c>
      <c r="K110" s="9">
        <f t="shared" si="9"/>
        <v>-0.55128205128205132</v>
      </c>
    </row>
    <row r="111" spans="1:11" x14ac:dyDescent="0.25">
      <c r="A111" s="7" t="s">
        <v>434</v>
      </c>
      <c r="B111" s="65">
        <v>52</v>
      </c>
      <c r="C111" s="34">
        <f>IF(B117=0, "-", B111/B117)</f>
        <v>2.2452504317789293E-2</v>
      </c>
      <c r="D111" s="65">
        <v>22</v>
      </c>
      <c r="E111" s="9">
        <f>IF(D117=0, "-", D111/D117)</f>
        <v>3.7225042301184431E-2</v>
      </c>
      <c r="F111" s="81">
        <v>430</v>
      </c>
      <c r="G111" s="34">
        <f>IF(F117=0, "-", F111/F117)</f>
        <v>4.2194092827004218E-2</v>
      </c>
      <c r="H111" s="65">
        <v>210</v>
      </c>
      <c r="I111" s="9">
        <f>IF(H117=0, "-", H111/H117)</f>
        <v>2.635542168674699E-2</v>
      </c>
      <c r="J111" s="8">
        <f t="shared" si="8"/>
        <v>1.3636363636363635</v>
      </c>
      <c r="K111" s="9">
        <f t="shared" si="9"/>
        <v>1.0476190476190477</v>
      </c>
    </row>
    <row r="112" spans="1:11" x14ac:dyDescent="0.25">
      <c r="A112" s="7" t="s">
        <v>435</v>
      </c>
      <c r="B112" s="65">
        <v>99</v>
      </c>
      <c r="C112" s="34">
        <f>IF(B117=0, "-", B112/B117)</f>
        <v>4.2746113989637305E-2</v>
      </c>
      <c r="D112" s="65">
        <v>104</v>
      </c>
      <c r="E112" s="9">
        <f>IF(D117=0, "-", D112/D117)</f>
        <v>0.17597292724196278</v>
      </c>
      <c r="F112" s="81">
        <v>1063</v>
      </c>
      <c r="G112" s="34">
        <f>IF(F117=0, "-", F112/F117)</f>
        <v>0.10430772250024531</v>
      </c>
      <c r="H112" s="65">
        <v>716</v>
      </c>
      <c r="I112" s="9">
        <f>IF(H117=0, "-", H112/H117)</f>
        <v>8.9859437751004009E-2</v>
      </c>
      <c r="J112" s="8">
        <f t="shared" si="8"/>
        <v>-4.807692307692308E-2</v>
      </c>
      <c r="K112" s="9">
        <f t="shared" si="9"/>
        <v>0.48463687150837986</v>
      </c>
    </row>
    <row r="113" spans="1:11" x14ac:dyDescent="0.25">
      <c r="A113" s="7" t="s">
        <v>436</v>
      </c>
      <c r="B113" s="65">
        <v>45</v>
      </c>
      <c r="C113" s="34">
        <f>IF(B117=0, "-", B113/B117)</f>
        <v>1.9430051813471502E-2</v>
      </c>
      <c r="D113" s="65">
        <v>52</v>
      </c>
      <c r="E113" s="9">
        <f>IF(D117=0, "-", D113/D117)</f>
        <v>8.7986463620981392E-2</v>
      </c>
      <c r="F113" s="81">
        <v>727</v>
      </c>
      <c r="G113" s="34">
        <f>IF(F117=0, "-", F113/F117)</f>
        <v>7.1337454616818757E-2</v>
      </c>
      <c r="H113" s="65">
        <v>624</v>
      </c>
      <c r="I113" s="9">
        <f>IF(H117=0, "-", H113/H117)</f>
        <v>7.8313253012048195E-2</v>
      </c>
      <c r="J113" s="8">
        <f t="shared" si="8"/>
        <v>-0.13461538461538461</v>
      </c>
      <c r="K113" s="9">
        <f t="shared" si="9"/>
        <v>0.16506410256410256</v>
      </c>
    </row>
    <row r="114" spans="1:11" x14ac:dyDescent="0.25">
      <c r="A114" s="7" t="s">
        <v>437</v>
      </c>
      <c r="B114" s="65">
        <v>1554</v>
      </c>
      <c r="C114" s="34">
        <f>IF(B117=0, "-", B114/B117)</f>
        <v>0.67098445595854928</v>
      </c>
      <c r="D114" s="65">
        <v>0</v>
      </c>
      <c r="E114" s="9">
        <f>IF(D117=0, "-", D114/D117)</f>
        <v>0</v>
      </c>
      <c r="F114" s="81">
        <v>2005</v>
      </c>
      <c r="G114" s="34">
        <f>IF(F117=0, "-", F114/F117)</f>
        <v>0.1967422235305662</v>
      </c>
      <c r="H114" s="65">
        <v>0</v>
      </c>
      <c r="I114" s="9">
        <f>IF(H117=0, "-", H114/H117)</f>
        <v>0</v>
      </c>
      <c r="J114" s="8" t="str">
        <f t="shared" si="8"/>
        <v>-</v>
      </c>
      <c r="K114" s="9" t="str">
        <f t="shared" si="9"/>
        <v>-</v>
      </c>
    </row>
    <row r="115" spans="1:11" x14ac:dyDescent="0.25">
      <c r="A115" s="7" t="s">
        <v>438</v>
      </c>
      <c r="B115" s="65">
        <v>103</v>
      </c>
      <c r="C115" s="34">
        <f>IF(B117=0, "-", B115/B117)</f>
        <v>4.4473229706390331E-2</v>
      </c>
      <c r="D115" s="65">
        <v>49</v>
      </c>
      <c r="E115" s="9">
        <f>IF(D117=0, "-", D115/D117)</f>
        <v>8.2910321489001695E-2</v>
      </c>
      <c r="F115" s="81">
        <v>1113</v>
      </c>
      <c r="G115" s="34">
        <f>IF(F117=0, "-", F115/F117)</f>
        <v>0.10921401236385046</v>
      </c>
      <c r="H115" s="65">
        <v>1205</v>
      </c>
      <c r="I115" s="9">
        <f>IF(H117=0, "-", H115/H117)</f>
        <v>0.15122991967871485</v>
      </c>
      <c r="J115" s="8">
        <f t="shared" si="8"/>
        <v>1.1020408163265305</v>
      </c>
      <c r="K115" s="9">
        <f t="shared" si="9"/>
        <v>-7.634854771784233E-2</v>
      </c>
    </row>
    <row r="116" spans="1:11" x14ac:dyDescent="0.25">
      <c r="A116" s="2"/>
      <c r="B116" s="68"/>
      <c r="C116" s="33"/>
      <c r="D116" s="68"/>
      <c r="E116" s="6"/>
      <c r="F116" s="82"/>
      <c r="G116" s="33"/>
      <c r="H116" s="68"/>
      <c r="I116" s="6"/>
      <c r="J116" s="5"/>
      <c r="K116" s="6"/>
    </row>
    <row r="117" spans="1:11" s="43" customFormat="1" x14ac:dyDescent="0.25">
      <c r="A117" s="162" t="s">
        <v>621</v>
      </c>
      <c r="B117" s="71">
        <f>SUM(B96:B116)</f>
        <v>2316</v>
      </c>
      <c r="C117" s="40">
        <f>B117/28945</f>
        <v>8.0013819312489201E-2</v>
      </c>
      <c r="D117" s="71">
        <f>SUM(D96:D116)</f>
        <v>591</v>
      </c>
      <c r="E117" s="41">
        <f>D117/23965</f>
        <v>2.4660963905695808E-2</v>
      </c>
      <c r="F117" s="77">
        <f>SUM(F96:F116)</f>
        <v>10191</v>
      </c>
      <c r="G117" s="42">
        <f>F117/255800</f>
        <v>3.9839718530101639E-2</v>
      </c>
      <c r="H117" s="71">
        <f>SUM(H96:H116)</f>
        <v>7968</v>
      </c>
      <c r="I117" s="41">
        <f>H117/251582</f>
        <v>3.1671582227663343E-2</v>
      </c>
      <c r="J117" s="37">
        <f>IF(D117=0, "-", IF((B117-D117)/D117&lt;10, (B117-D117)/D117, "&gt;999%"))</f>
        <v>2.9187817258883251</v>
      </c>
      <c r="K117" s="38">
        <f>IF(H117=0, "-", IF((F117-H117)/H117&lt;10, (F117-H117)/H117, "&gt;999%"))</f>
        <v>0.27899096385542171</v>
      </c>
    </row>
    <row r="118" spans="1:11" x14ac:dyDescent="0.25">
      <c r="B118" s="83"/>
      <c r="D118" s="83"/>
      <c r="F118" s="83"/>
      <c r="H118" s="83"/>
    </row>
    <row r="119" spans="1:11" s="43" customFormat="1" x14ac:dyDescent="0.25">
      <c r="A119" s="162" t="s">
        <v>620</v>
      </c>
      <c r="B119" s="71">
        <v>6896</v>
      </c>
      <c r="C119" s="40">
        <f>B119/28945</f>
        <v>0.23824494731387114</v>
      </c>
      <c r="D119" s="71">
        <v>4271</v>
      </c>
      <c r="E119" s="41">
        <f>D119/23965</f>
        <v>0.17821823492593367</v>
      </c>
      <c r="F119" s="77">
        <v>51253</v>
      </c>
      <c r="G119" s="42">
        <f>F119/255800</f>
        <v>0.20036356528537921</v>
      </c>
      <c r="H119" s="71">
        <v>44345</v>
      </c>
      <c r="I119" s="41">
        <f>H119/251582</f>
        <v>0.17626459762622126</v>
      </c>
      <c r="J119" s="37">
        <f>IF(D119=0, "-", IF((B119-D119)/D119&lt;10, (B119-D119)/D119, "&gt;999%"))</f>
        <v>0.61461016155467108</v>
      </c>
      <c r="K119" s="38">
        <f>IF(H119=0, "-", IF((F119-H119)/H119&lt;10, (F119-H119)/H119, "&gt;999%"))</f>
        <v>0.15577855451572895</v>
      </c>
    </row>
    <row r="120" spans="1:11" x14ac:dyDescent="0.25">
      <c r="B120" s="83"/>
      <c r="D120" s="83"/>
      <c r="F120" s="83"/>
      <c r="H120" s="83"/>
    </row>
    <row r="121" spans="1:11" ht="15.6" x14ac:dyDescent="0.3">
      <c r="A121" s="164" t="s">
        <v>124</v>
      </c>
      <c r="B121" s="196" t="s">
        <v>1</v>
      </c>
      <c r="C121" s="200"/>
      <c r="D121" s="200"/>
      <c r="E121" s="197"/>
      <c r="F121" s="196" t="s">
        <v>14</v>
      </c>
      <c r="G121" s="200"/>
      <c r="H121" s="200"/>
      <c r="I121" s="197"/>
      <c r="J121" s="196" t="s">
        <v>15</v>
      </c>
      <c r="K121" s="197"/>
    </row>
    <row r="122" spans="1:11" x14ac:dyDescent="0.25">
      <c r="A122" s="22"/>
      <c r="B122" s="196">
        <f>VALUE(RIGHT($B$2, 4))</f>
        <v>2022</v>
      </c>
      <c r="C122" s="197"/>
      <c r="D122" s="196">
        <f>B122-1</f>
        <v>2021</v>
      </c>
      <c r="E122" s="204"/>
      <c r="F122" s="196">
        <f>B122</f>
        <v>2022</v>
      </c>
      <c r="G122" s="204"/>
      <c r="H122" s="196">
        <f>D122</f>
        <v>2021</v>
      </c>
      <c r="I122" s="204"/>
      <c r="J122" s="140" t="s">
        <v>4</v>
      </c>
      <c r="K122" s="141" t="s">
        <v>2</v>
      </c>
    </row>
    <row r="123" spans="1:11" x14ac:dyDescent="0.25">
      <c r="A123" s="163" t="s">
        <v>156</v>
      </c>
      <c r="B123" s="61" t="s">
        <v>12</v>
      </c>
      <c r="C123" s="62" t="s">
        <v>13</v>
      </c>
      <c r="D123" s="61" t="s">
        <v>12</v>
      </c>
      <c r="E123" s="63" t="s">
        <v>13</v>
      </c>
      <c r="F123" s="62" t="s">
        <v>12</v>
      </c>
      <c r="G123" s="62" t="s">
        <v>13</v>
      </c>
      <c r="H123" s="61" t="s">
        <v>12</v>
      </c>
      <c r="I123" s="63" t="s">
        <v>13</v>
      </c>
      <c r="J123" s="61"/>
      <c r="K123" s="63"/>
    </row>
    <row r="124" spans="1:11" x14ac:dyDescent="0.25">
      <c r="A124" s="7" t="s">
        <v>439</v>
      </c>
      <c r="B124" s="65">
        <v>0</v>
      </c>
      <c r="C124" s="34">
        <f>IF(B148=0, "-", B124/B148)</f>
        <v>0</v>
      </c>
      <c r="D124" s="65">
        <v>0</v>
      </c>
      <c r="E124" s="9">
        <f>IF(D148=0, "-", D124/D148)</f>
        <v>0</v>
      </c>
      <c r="F124" s="81">
        <v>0</v>
      </c>
      <c r="G124" s="34">
        <f>IF(F148=0, "-", F124/F148)</f>
        <v>0</v>
      </c>
      <c r="H124" s="65">
        <v>2</v>
      </c>
      <c r="I124" s="9">
        <f>IF(H148=0, "-", H124/H148)</f>
        <v>7.7651809287156392E-5</v>
      </c>
      <c r="J124" s="8" t="str">
        <f t="shared" ref="J124:J146" si="10">IF(D124=0, "-", IF((B124-D124)/D124&lt;10, (B124-D124)/D124, "&gt;999%"))</f>
        <v>-</v>
      </c>
      <c r="K124" s="9">
        <f t="shared" ref="K124:K146" si="11">IF(H124=0, "-", IF((F124-H124)/H124&lt;10, (F124-H124)/H124, "&gt;999%"))</f>
        <v>-1</v>
      </c>
    </row>
    <row r="125" spans="1:11" x14ac:dyDescent="0.25">
      <c r="A125" s="7" t="s">
        <v>440</v>
      </c>
      <c r="B125" s="65">
        <v>229</v>
      </c>
      <c r="C125" s="34">
        <f>IF(B148=0, "-", B125/B148)</f>
        <v>7.9902302861130495E-2</v>
      </c>
      <c r="D125" s="65">
        <v>181</v>
      </c>
      <c r="E125" s="9">
        <f>IF(D148=0, "-", D125/D148)</f>
        <v>6.6373303997066369E-2</v>
      </c>
      <c r="F125" s="81">
        <v>1595</v>
      </c>
      <c r="G125" s="34">
        <f>IF(F148=0, "-", F125/F148)</f>
        <v>5.8962700085024584E-2</v>
      </c>
      <c r="H125" s="65">
        <v>1462</v>
      </c>
      <c r="I125" s="9">
        <f>IF(H148=0, "-", H125/H148)</f>
        <v>5.6763472588911325E-2</v>
      </c>
      <c r="J125" s="8">
        <f t="shared" si="10"/>
        <v>0.26519337016574585</v>
      </c>
      <c r="K125" s="9">
        <f t="shared" si="11"/>
        <v>9.0971272229822167E-2</v>
      </c>
    </row>
    <row r="126" spans="1:11" x14ac:dyDescent="0.25">
      <c r="A126" s="7" t="s">
        <v>441</v>
      </c>
      <c r="B126" s="65">
        <v>0</v>
      </c>
      <c r="C126" s="34">
        <f>IF(B148=0, "-", B126/B148)</f>
        <v>0</v>
      </c>
      <c r="D126" s="65">
        <v>6</v>
      </c>
      <c r="E126" s="9">
        <f>IF(D148=0, "-", D126/D148)</f>
        <v>2.2002200220022001E-3</v>
      </c>
      <c r="F126" s="81">
        <v>0</v>
      </c>
      <c r="G126" s="34">
        <f>IF(F148=0, "-", F126/F148)</f>
        <v>0</v>
      </c>
      <c r="H126" s="65">
        <v>96</v>
      </c>
      <c r="I126" s="9">
        <f>IF(H148=0, "-", H126/H148)</f>
        <v>3.7272868457835068E-3</v>
      </c>
      <c r="J126" s="8">
        <f t="shared" si="10"/>
        <v>-1</v>
      </c>
      <c r="K126" s="9">
        <f t="shared" si="11"/>
        <v>-1</v>
      </c>
    </row>
    <row r="127" spans="1:11" x14ac:dyDescent="0.25">
      <c r="A127" s="7" t="s">
        <v>442</v>
      </c>
      <c r="B127" s="65">
        <v>75</v>
      </c>
      <c r="C127" s="34">
        <f>IF(B148=0, "-", B127/B148)</f>
        <v>2.6168876482902999E-2</v>
      </c>
      <c r="D127" s="65">
        <v>76</v>
      </c>
      <c r="E127" s="9">
        <f>IF(D148=0, "-", D127/D148)</f>
        <v>2.7869453612027868E-2</v>
      </c>
      <c r="F127" s="81">
        <v>1040</v>
      </c>
      <c r="G127" s="34">
        <f>IF(F148=0, "-", F127/F148)</f>
        <v>3.8445898488041107E-2</v>
      </c>
      <c r="H127" s="65">
        <v>821</v>
      </c>
      <c r="I127" s="9">
        <f>IF(H148=0, "-", H127/H148)</f>
        <v>3.1876067712377699E-2</v>
      </c>
      <c r="J127" s="8">
        <f t="shared" si="10"/>
        <v>-1.3157894736842105E-2</v>
      </c>
      <c r="K127" s="9">
        <f t="shared" si="11"/>
        <v>0.26674786845310594</v>
      </c>
    </row>
    <row r="128" spans="1:11" x14ac:dyDescent="0.25">
      <c r="A128" s="7" t="s">
        <v>443</v>
      </c>
      <c r="B128" s="65">
        <v>114</v>
      </c>
      <c r="C128" s="34">
        <f>IF(B148=0, "-", B128/B148)</f>
        <v>3.9776692254012563E-2</v>
      </c>
      <c r="D128" s="65">
        <v>105</v>
      </c>
      <c r="E128" s="9">
        <f>IF(D148=0, "-", D128/D148)</f>
        <v>3.8503850385038507E-2</v>
      </c>
      <c r="F128" s="81">
        <v>1037</v>
      </c>
      <c r="G128" s="34">
        <f>IF(F148=0, "-", F128/F148)</f>
        <v>3.8334996857787143E-2</v>
      </c>
      <c r="H128" s="65">
        <v>1275</v>
      </c>
      <c r="I128" s="9">
        <f>IF(H148=0, "-", H128/H148)</f>
        <v>4.9503028420562201E-2</v>
      </c>
      <c r="J128" s="8">
        <f t="shared" si="10"/>
        <v>8.5714285714285715E-2</v>
      </c>
      <c r="K128" s="9">
        <f t="shared" si="11"/>
        <v>-0.18666666666666668</v>
      </c>
    </row>
    <row r="129" spans="1:11" x14ac:dyDescent="0.25">
      <c r="A129" s="7" t="s">
        <v>444</v>
      </c>
      <c r="B129" s="65">
        <v>245</v>
      </c>
      <c r="C129" s="34">
        <f>IF(B148=0, "-", B129/B148)</f>
        <v>8.5484996510816466E-2</v>
      </c>
      <c r="D129" s="65">
        <v>329</v>
      </c>
      <c r="E129" s="9">
        <f>IF(D148=0, "-", D129/D148)</f>
        <v>0.12064539787312065</v>
      </c>
      <c r="F129" s="81">
        <v>2145</v>
      </c>
      <c r="G129" s="34">
        <f>IF(F148=0, "-", F129/F148)</f>
        <v>7.9294665631584785E-2</v>
      </c>
      <c r="H129" s="65">
        <v>2260</v>
      </c>
      <c r="I129" s="9">
        <f>IF(H148=0, "-", H129/H148)</f>
        <v>8.7746544494486725E-2</v>
      </c>
      <c r="J129" s="8">
        <f t="shared" si="10"/>
        <v>-0.25531914893617019</v>
      </c>
      <c r="K129" s="9">
        <f t="shared" si="11"/>
        <v>-5.0884955752212392E-2</v>
      </c>
    </row>
    <row r="130" spans="1:11" x14ac:dyDescent="0.25">
      <c r="A130" s="7" t="s">
        <v>445</v>
      </c>
      <c r="B130" s="65">
        <v>40</v>
      </c>
      <c r="C130" s="34">
        <f>IF(B148=0, "-", B130/B148)</f>
        <v>1.3956734124214934E-2</v>
      </c>
      <c r="D130" s="65">
        <v>76</v>
      </c>
      <c r="E130" s="9">
        <f>IF(D148=0, "-", D130/D148)</f>
        <v>2.7869453612027868E-2</v>
      </c>
      <c r="F130" s="81">
        <v>423</v>
      </c>
      <c r="G130" s="34">
        <f>IF(F148=0, "-", F130/F148)</f>
        <v>1.5637129865809028E-2</v>
      </c>
      <c r="H130" s="65">
        <v>710</v>
      </c>
      <c r="I130" s="9">
        <f>IF(H148=0, "-", H130/H148)</f>
        <v>2.7566392296940519E-2</v>
      </c>
      <c r="J130" s="8">
        <f t="shared" si="10"/>
        <v>-0.47368421052631576</v>
      </c>
      <c r="K130" s="9">
        <f t="shared" si="11"/>
        <v>-0.40422535211267607</v>
      </c>
    </row>
    <row r="131" spans="1:11" x14ac:dyDescent="0.25">
      <c r="A131" s="7" t="s">
        <v>446</v>
      </c>
      <c r="B131" s="65">
        <v>26</v>
      </c>
      <c r="C131" s="34">
        <f>IF(B148=0, "-", B131/B148)</f>
        <v>9.0718771807397069E-3</v>
      </c>
      <c r="D131" s="65">
        <v>45</v>
      </c>
      <c r="E131" s="9">
        <f>IF(D148=0, "-", D131/D148)</f>
        <v>1.65016501650165E-2</v>
      </c>
      <c r="F131" s="81">
        <v>304</v>
      </c>
      <c r="G131" s="34">
        <f>IF(F148=0, "-", F131/F148)</f>
        <v>1.1238031865735094E-2</v>
      </c>
      <c r="H131" s="65">
        <v>501</v>
      </c>
      <c r="I131" s="9">
        <f>IF(H148=0, "-", H131/H148)</f>
        <v>1.9451778226432678E-2</v>
      </c>
      <c r="J131" s="8">
        <f t="shared" si="10"/>
        <v>-0.42222222222222222</v>
      </c>
      <c r="K131" s="9">
        <f t="shared" si="11"/>
        <v>-0.39321357285429143</v>
      </c>
    </row>
    <row r="132" spans="1:11" x14ac:dyDescent="0.25">
      <c r="A132" s="7" t="s">
        <v>447</v>
      </c>
      <c r="B132" s="65">
        <v>181</v>
      </c>
      <c r="C132" s="34">
        <f>IF(B148=0, "-", B132/B148)</f>
        <v>6.3154221912072581E-2</v>
      </c>
      <c r="D132" s="65">
        <v>52</v>
      </c>
      <c r="E132" s="9">
        <f>IF(D148=0, "-", D132/D148)</f>
        <v>1.906857352401907E-2</v>
      </c>
      <c r="F132" s="81">
        <v>1688</v>
      </c>
      <c r="G132" s="34">
        <f>IF(F148=0, "-", F132/F148)</f>
        <v>6.2400650622897492E-2</v>
      </c>
      <c r="H132" s="65">
        <v>1386</v>
      </c>
      <c r="I132" s="9">
        <f>IF(H148=0, "-", H132/H148)</f>
        <v>5.3812703835999377E-2</v>
      </c>
      <c r="J132" s="8">
        <f t="shared" si="10"/>
        <v>2.4807692307692308</v>
      </c>
      <c r="K132" s="9">
        <f t="shared" si="11"/>
        <v>0.21789321789321789</v>
      </c>
    </row>
    <row r="133" spans="1:11" x14ac:dyDescent="0.25">
      <c r="A133" s="7" t="s">
        <v>448</v>
      </c>
      <c r="B133" s="65">
        <v>31</v>
      </c>
      <c r="C133" s="34">
        <f>IF(B148=0, "-", B133/B148)</f>
        <v>1.0816468946266573E-2</v>
      </c>
      <c r="D133" s="65">
        <v>34</v>
      </c>
      <c r="E133" s="9">
        <f>IF(D148=0, "-", D133/D148)</f>
        <v>1.2467913458012467E-2</v>
      </c>
      <c r="F133" s="81">
        <v>811</v>
      </c>
      <c r="G133" s="34">
        <f>IF(F148=0, "-", F133/F148)</f>
        <v>2.9980407378655132E-2</v>
      </c>
      <c r="H133" s="65">
        <v>423</v>
      </c>
      <c r="I133" s="9">
        <f>IF(H148=0, "-", H133/H148)</f>
        <v>1.6423357664233577E-2</v>
      </c>
      <c r="J133" s="8">
        <f t="shared" si="10"/>
        <v>-8.8235294117647065E-2</v>
      </c>
      <c r="K133" s="9">
        <f t="shared" si="11"/>
        <v>0.91725768321513002</v>
      </c>
    </row>
    <row r="134" spans="1:11" x14ac:dyDescent="0.25">
      <c r="A134" s="7" t="s">
        <v>449</v>
      </c>
      <c r="B134" s="65">
        <v>150</v>
      </c>
      <c r="C134" s="34">
        <f>IF(B148=0, "-", B134/B148)</f>
        <v>5.2337752965805999E-2</v>
      </c>
      <c r="D134" s="65">
        <v>84</v>
      </c>
      <c r="E134" s="9">
        <f>IF(D148=0, "-", D134/D148)</f>
        <v>3.0803080308030802E-2</v>
      </c>
      <c r="F134" s="81">
        <v>1269</v>
      </c>
      <c r="G134" s="34">
        <f>IF(F148=0, "-", F134/F148)</f>
        <v>4.6911389597427085E-2</v>
      </c>
      <c r="H134" s="65">
        <v>1450</v>
      </c>
      <c r="I134" s="9">
        <f>IF(H148=0, "-", H134/H148)</f>
        <v>5.6297561733188381E-2</v>
      </c>
      <c r="J134" s="8">
        <f t="shared" si="10"/>
        <v>0.7857142857142857</v>
      </c>
      <c r="K134" s="9">
        <f t="shared" si="11"/>
        <v>-0.12482758620689655</v>
      </c>
    </row>
    <row r="135" spans="1:11" x14ac:dyDescent="0.25">
      <c r="A135" s="7" t="s">
        <v>450</v>
      </c>
      <c r="B135" s="65">
        <v>186</v>
      </c>
      <c r="C135" s="34">
        <f>IF(B148=0, "-", B135/B148)</f>
        <v>6.4898813677599448E-2</v>
      </c>
      <c r="D135" s="65">
        <v>84</v>
      </c>
      <c r="E135" s="9">
        <f>IF(D148=0, "-", D135/D148)</f>
        <v>3.0803080308030802E-2</v>
      </c>
      <c r="F135" s="81">
        <v>1825</v>
      </c>
      <c r="G135" s="34">
        <f>IF(F148=0, "-", F135/F148)</f>
        <v>6.7465158404495212E-2</v>
      </c>
      <c r="H135" s="65">
        <v>1863</v>
      </c>
      <c r="I135" s="9">
        <f>IF(H148=0, "-", H135/H148)</f>
        <v>7.2332660350986178E-2</v>
      </c>
      <c r="J135" s="8">
        <f t="shared" si="10"/>
        <v>1.2142857142857142</v>
      </c>
      <c r="K135" s="9">
        <f t="shared" si="11"/>
        <v>-2.0397208803005905E-2</v>
      </c>
    </row>
    <row r="136" spans="1:11" x14ac:dyDescent="0.25">
      <c r="A136" s="7" t="s">
        <v>451</v>
      </c>
      <c r="B136" s="65">
        <v>20</v>
      </c>
      <c r="C136" s="34">
        <f>IF(B148=0, "-", B136/B148)</f>
        <v>6.9783670621074668E-3</v>
      </c>
      <c r="D136" s="65">
        <v>16</v>
      </c>
      <c r="E136" s="9">
        <f>IF(D148=0, "-", D136/D148)</f>
        <v>5.8672533920058672E-3</v>
      </c>
      <c r="F136" s="81">
        <v>112</v>
      </c>
      <c r="G136" s="34">
        <f>IF(F148=0, "-", F136/F148)</f>
        <v>4.1403275294813503E-3</v>
      </c>
      <c r="H136" s="65">
        <v>565</v>
      </c>
      <c r="I136" s="9">
        <f>IF(H148=0, "-", H136/H148)</f>
        <v>2.1936636123621681E-2</v>
      </c>
      <c r="J136" s="8">
        <f t="shared" si="10"/>
        <v>0.25</v>
      </c>
      <c r="K136" s="9">
        <f t="shared" si="11"/>
        <v>-0.80176991150442478</v>
      </c>
    </row>
    <row r="137" spans="1:11" x14ac:dyDescent="0.25">
      <c r="A137" s="7" t="s">
        <v>452</v>
      </c>
      <c r="B137" s="65">
        <v>225</v>
      </c>
      <c r="C137" s="34">
        <f>IF(B148=0, "-", B137/B148)</f>
        <v>7.8506629448709009E-2</v>
      </c>
      <c r="D137" s="65">
        <v>122</v>
      </c>
      <c r="E137" s="9">
        <f>IF(D148=0, "-", D137/D148)</f>
        <v>4.4737807114044736E-2</v>
      </c>
      <c r="F137" s="81">
        <v>1969</v>
      </c>
      <c r="G137" s="34">
        <f>IF(F148=0, "-", F137/F148)</f>
        <v>7.2788436656685523E-2</v>
      </c>
      <c r="H137" s="65">
        <v>1366</v>
      </c>
      <c r="I137" s="9">
        <f>IF(H148=0, "-", H137/H148)</f>
        <v>5.3036185743127816E-2</v>
      </c>
      <c r="J137" s="8">
        <f t="shared" si="10"/>
        <v>0.84426229508196726</v>
      </c>
      <c r="K137" s="9">
        <f t="shared" si="11"/>
        <v>0.44143484626647145</v>
      </c>
    </row>
    <row r="138" spans="1:11" x14ac:dyDescent="0.25">
      <c r="A138" s="7" t="s">
        <v>453</v>
      </c>
      <c r="B138" s="65">
        <v>0</v>
      </c>
      <c r="C138" s="34">
        <f>IF(B148=0, "-", B138/B148)</f>
        <v>0</v>
      </c>
      <c r="D138" s="65">
        <v>5</v>
      </c>
      <c r="E138" s="9">
        <f>IF(D148=0, "-", D138/D148)</f>
        <v>1.8335166850018336E-3</v>
      </c>
      <c r="F138" s="81">
        <v>0</v>
      </c>
      <c r="G138" s="34">
        <f>IF(F148=0, "-", F138/F148)</f>
        <v>0</v>
      </c>
      <c r="H138" s="65">
        <v>30</v>
      </c>
      <c r="I138" s="9">
        <f>IF(H148=0, "-", H138/H148)</f>
        <v>1.1647771393073459E-3</v>
      </c>
      <c r="J138" s="8">
        <f t="shared" si="10"/>
        <v>-1</v>
      </c>
      <c r="K138" s="9">
        <f t="shared" si="11"/>
        <v>-1</v>
      </c>
    </row>
    <row r="139" spans="1:11" x14ac:dyDescent="0.25">
      <c r="A139" s="7" t="s">
        <v>454</v>
      </c>
      <c r="B139" s="65">
        <v>33</v>
      </c>
      <c r="C139" s="34">
        <f>IF(B148=0, "-", B139/B148)</f>
        <v>1.1514305652477321E-2</v>
      </c>
      <c r="D139" s="65">
        <v>39</v>
      </c>
      <c r="E139" s="9">
        <f>IF(D148=0, "-", D139/D148)</f>
        <v>1.4301430143014302E-2</v>
      </c>
      <c r="F139" s="81">
        <v>352</v>
      </c>
      <c r="G139" s="34">
        <f>IF(F148=0, "-", F139/F148)</f>
        <v>1.3012457949798528E-2</v>
      </c>
      <c r="H139" s="65">
        <v>575</v>
      </c>
      <c r="I139" s="9">
        <f>IF(H148=0, "-", H139/H148)</f>
        <v>2.2324895170057462E-2</v>
      </c>
      <c r="J139" s="8">
        <f t="shared" si="10"/>
        <v>-0.15384615384615385</v>
      </c>
      <c r="K139" s="9">
        <f t="shared" si="11"/>
        <v>-0.38782608695652177</v>
      </c>
    </row>
    <row r="140" spans="1:11" x14ac:dyDescent="0.25">
      <c r="A140" s="7" t="s">
        <v>455</v>
      </c>
      <c r="B140" s="65">
        <v>29</v>
      </c>
      <c r="C140" s="34">
        <f>IF(B148=0, "-", B140/B148)</f>
        <v>1.0118632240055827E-2</v>
      </c>
      <c r="D140" s="65">
        <v>16</v>
      </c>
      <c r="E140" s="9">
        <f>IF(D148=0, "-", D140/D148)</f>
        <v>5.8672533920058672E-3</v>
      </c>
      <c r="F140" s="81">
        <v>199</v>
      </c>
      <c r="G140" s="34">
        <f>IF(F148=0, "-", F140/F148)</f>
        <v>7.3564748068463276E-3</v>
      </c>
      <c r="H140" s="65">
        <v>111</v>
      </c>
      <c r="I140" s="9">
        <f>IF(H148=0, "-", H140/H148)</f>
        <v>4.3096754154371801E-3</v>
      </c>
      <c r="J140" s="8">
        <f t="shared" si="10"/>
        <v>0.8125</v>
      </c>
      <c r="K140" s="9">
        <f t="shared" si="11"/>
        <v>0.7927927927927928</v>
      </c>
    </row>
    <row r="141" spans="1:11" x14ac:dyDescent="0.25">
      <c r="A141" s="7" t="s">
        <v>456</v>
      </c>
      <c r="B141" s="65">
        <v>247</v>
      </c>
      <c r="C141" s="34">
        <f>IF(B148=0, "-", B141/B148)</f>
        <v>8.6182833217027216E-2</v>
      </c>
      <c r="D141" s="65">
        <v>402</v>
      </c>
      <c r="E141" s="9">
        <f>IF(D148=0, "-", D141/D148)</f>
        <v>0.1474147414741474</v>
      </c>
      <c r="F141" s="81">
        <v>2283</v>
      </c>
      <c r="G141" s="34">
        <f>IF(F148=0, "-", F141/F148)</f>
        <v>8.4396140623267168E-2</v>
      </c>
      <c r="H141" s="65">
        <v>2748</v>
      </c>
      <c r="I141" s="9">
        <f>IF(H148=0, "-", H141/H148)</f>
        <v>0.10669358596055288</v>
      </c>
      <c r="J141" s="8">
        <f t="shared" si="10"/>
        <v>-0.38557213930348261</v>
      </c>
      <c r="K141" s="9">
        <f t="shared" si="11"/>
        <v>-0.16921397379912664</v>
      </c>
    </row>
    <row r="142" spans="1:11" x14ac:dyDescent="0.25">
      <c r="A142" s="7" t="s">
        <v>457</v>
      </c>
      <c r="B142" s="65">
        <v>63</v>
      </c>
      <c r="C142" s="34">
        <f>IF(B148=0, "-", B142/B148)</f>
        <v>2.1981856245638521E-2</v>
      </c>
      <c r="D142" s="65">
        <v>88</v>
      </c>
      <c r="E142" s="9">
        <f>IF(D148=0, "-", D142/D148)</f>
        <v>3.2269893656032271E-2</v>
      </c>
      <c r="F142" s="81">
        <v>958</v>
      </c>
      <c r="G142" s="34">
        <f>IF(F148=0, "-", F142/F148)</f>
        <v>3.5414587261099403E-2</v>
      </c>
      <c r="H142" s="65">
        <v>844</v>
      </c>
      <c r="I142" s="9">
        <f>IF(H148=0, "-", H142/H148)</f>
        <v>3.2769063519179999E-2</v>
      </c>
      <c r="J142" s="8">
        <f t="shared" si="10"/>
        <v>-0.28409090909090912</v>
      </c>
      <c r="K142" s="9">
        <f t="shared" si="11"/>
        <v>0.13507109004739337</v>
      </c>
    </row>
    <row r="143" spans="1:11" x14ac:dyDescent="0.25">
      <c r="A143" s="7" t="s">
        <v>458</v>
      </c>
      <c r="B143" s="65">
        <v>200</v>
      </c>
      <c r="C143" s="34">
        <f>IF(B148=0, "-", B143/B148)</f>
        <v>6.978367062107467E-2</v>
      </c>
      <c r="D143" s="65">
        <v>364</v>
      </c>
      <c r="E143" s="9">
        <f>IF(D148=0, "-", D143/D148)</f>
        <v>0.13348001466813347</v>
      </c>
      <c r="F143" s="81">
        <v>3673</v>
      </c>
      <c r="G143" s="34">
        <f>IF(F148=0, "-", F143/F148)</f>
        <v>0.13578056264093749</v>
      </c>
      <c r="H143" s="65">
        <v>1792</v>
      </c>
      <c r="I143" s="9">
        <f>IF(H148=0, "-", H143/H148)</f>
        <v>6.9576021121292131E-2</v>
      </c>
      <c r="J143" s="8">
        <f t="shared" si="10"/>
        <v>-0.45054945054945056</v>
      </c>
      <c r="K143" s="9">
        <f t="shared" si="11"/>
        <v>1.0496651785714286</v>
      </c>
    </row>
    <row r="144" spans="1:11" x14ac:dyDescent="0.25">
      <c r="A144" s="7" t="s">
        <v>459</v>
      </c>
      <c r="B144" s="65">
        <v>504</v>
      </c>
      <c r="C144" s="34">
        <f>IF(B148=0, "-", B144/B148)</f>
        <v>0.17585484996510817</v>
      </c>
      <c r="D144" s="65">
        <v>551</v>
      </c>
      <c r="E144" s="9">
        <f>IF(D148=0, "-", D144/D148)</f>
        <v>0.20205353868720205</v>
      </c>
      <c r="F144" s="81">
        <v>4566</v>
      </c>
      <c r="G144" s="34">
        <f>IF(F148=0, "-", F144/F148)</f>
        <v>0.16879228124653434</v>
      </c>
      <c r="H144" s="65">
        <v>4202</v>
      </c>
      <c r="I144" s="9">
        <f>IF(H148=0, "-", H144/H148)</f>
        <v>0.16314645131231559</v>
      </c>
      <c r="J144" s="8">
        <f t="shared" si="10"/>
        <v>-8.5299455535390201E-2</v>
      </c>
      <c r="K144" s="9">
        <f t="shared" si="11"/>
        <v>8.6625416468348412E-2</v>
      </c>
    </row>
    <row r="145" spans="1:11" x14ac:dyDescent="0.25">
      <c r="A145" s="7" t="s">
        <v>460</v>
      </c>
      <c r="B145" s="65">
        <v>4</v>
      </c>
      <c r="C145" s="34">
        <f>IF(B148=0, "-", B145/B148)</f>
        <v>1.3956734124214933E-3</v>
      </c>
      <c r="D145" s="65">
        <v>9</v>
      </c>
      <c r="E145" s="9">
        <f>IF(D148=0, "-", D145/D148)</f>
        <v>3.3003300330033004E-3</v>
      </c>
      <c r="F145" s="81">
        <v>41</v>
      </c>
      <c r="G145" s="34">
        <f>IF(F148=0, "-", F145/F148)</f>
        <v>1.5156556134708515E-3</v>
      </c>
      <c r="H145" s="65">
        <v>72</v>
      </c>
      <c r="I145" s="9">
        <f>IF(H148=0, "-", H145/H148)</f>
        <v>2.79546513433763E-3</v>
      </c>
      <c r="J145" s="8">
        <f t="shared" si="10"/>
        <v>-0.55555555555555558</v>
      </c>
      <c r="K145" s="9">
        <f t="shared" si="11"/>
        <v>-0.43055555555555558</v>
      </c>
    </row>
    <row r="146" spans="1:11" x14ac:dyDescent="0.25">
      <c r="A146" s="7" t="s">
        <v>461</v>
      </c>
      <c r="B146" s="65">
        <v>264</v>
      </c>
      <c r="C146" s="34">
        <f>IF(B148=0, "-", B146/B148)</f>
        <v>9.2114445219818569E-2</v>
      </c>
      <c r="D146" s="65">
        <v>43</v>
      </c>
      <c r="E146" s="9">
        <f>IF(D148=0, "-", D146/D148)</f>
        <v>1.5768243491015767E-2</v>
      </c>
      <c r="F146" s="81">
        <v>761</v>
      </c>
      <c r="G146" s="34">
        <f>IF(F148=0, "-", F146/F148)</f>
        <v>2.8132046874422386E-2</v>
      </c>
      <c r="H146" s="65">
        <v>1202</v>
      </c>
      <c r="I146" s="9">
        <f>IF(H148=0, "-", H146/H148)</f>
        <v>4.6668737381580991E-2</v>
      </c>
      <c r="J146" s="8">
        <f t="shared" si="10"/>
        <v>5.1395348837209305</v>
      </c>
      <c r="K146" s="9">
        <f t="shared" si="11"/>
        <v>-0.36688851913477538</v>
      </c>
    </row>
    <row r="147" spans="1:11" x14ac:dyDescent="0.25">
      <c r="A147" s="2"/>
      <c r="B147" s="68"/>
      <c r="C147" s="33"/>
      <c r="D147" s="68"/>
      <c r="E147" s="6"/>
      <c r="F147" s="82"/>
      <c r="G147" s="33"/>
      <c r="H147" s="68"/>
      <c r="I147" s="6"/>
      <c r="J147" s="5"/>
      <c r="K147" s="6"/>
    </row>
    <row r="148" spans="1:11" s="43" customFormat="1" x14ac:dyDescent="0.25">
      <c r="A148" s="162" t="s">
        <v>619</v>
      </c>
      <c r="B148" s="71">
        <f>SUM(B124:B147)</f>
        <v>2866</v>
      </c>
      <c r="C148" s="40">
        <f>B148/28945</f>
        <v>9.9015373985144234E-2</v>
      </c>
      <c r="D148" s="71">
        <f>SUM(D124:D147)</f>
        <v>2727</v>
      </c>
      <c r="E148" s="41">
        <f>D148/23965</f>
        <v>0.11379094512831212</v>
      </c>
      <c r="F148" s="77">
        <f>SUM(F124:F147)</f>
        <v>27051</v>
      </c>
      <c r="G148" s="42">
        <f>F148/255800</f>
        <v>0.10575058639562158</v>
      </c>
      <c r="H148" s="71">
        <f>SUM(H124:H147)</f>
        <v>25756</v>
      </c>
      <c r="I148" s="41">
        <f>H148/251582</f>
        <v>0.10237616363650817</v>
      </c>
      <c r="J148" s="37">
        <f>IF(D148=0, "-", IF((B148-D148)/D148&lt;10, (B148-D148)/D148, "&gt;999%"))</f>
        <v>5.0971763843050973E-2</v>
      </c>
      <c r="K148" s="38">
        <f>IF(H148=0, "-", IF((F148-H148)/H148&lt;10, (F148-H148)/H148, "&gt;999%"))</f>
        <v>5.0279546513433762E-2</v>
      </c>
    </row>
    <row r="149" spans="1:11" x14ac:dyDescent="0.25">
      <c r="B149" s="83"/>
      <c r="D149" s="83"/>
      <c r="F149" s="83"/>
      <c r="H149" s="83"/>
    </row>
    <row r="150" spans="1:11" x14ac:dyDescent="0.25">
      <c r="A150" s="163" t="s">
        <v>157</v>
      </c>
      <c r="B150" s="61" t="s">
        <v>12</v>
      </c>
      <c r="C150" s="62" t="s">
        <v>13</v>
      </c>
      <c r="D150" s="61" t="s">
        <v>12</v>
      </c>
      <c r="E150" s="63" t="s">
        <v>13</v>
      </c>
      <c r="F150" s="62" t="s">
        <v>12</v>
      </c>
      <c r="G150" s="62" t="s">
        <v>13</v>
      </c>
      <c r="H150" s="61" t="s">
        <v>12</v>
      </c>
      <c r="I150" s="63" t="s">
        <v>13</v>
      </c>
      <c r="J150" s="61"/>
      <c r="K150" s="63"/>
    </row>
    <row r="151" spans="1:11" x14ac:dyDescent="0.25">
      <c r="A151" s="7" t="s">
        <v>462</v>
      </c>
      <c r="B151" s="65">
        <v>5</v>
      </c>
      <c r="C151" s="34">
        <f>IF(B172=0, "-", B151/B172)</f>
        <v>8.7412587412587419E-3</v>
      </c>
      <c r="D151" s="65">
        <v>0</v>
      </c>
      <c r="E151" s="9">
        <f>IF(D172=0, "-", D151/D172)</f>
        <v>0</v>
      </c>
      <c r="F151" s="81">
        <v>45</v>
      </c>
      <c r="G151" s="34">
        <f>IF(F172=0, "-", F151/F172)</f>
        <v>8.3814490594151612E-3</v>
      </c>
      <c r="H151" s="65">
        <v>31</v>
      </c>
      <c r="I151" s="9">
        <f>IF(H172=0, "-", H151/H172)</f>
        <v>5.0919842312746382E-3</v>
      </c>
      <c r="J151" s="8" t="str">
        <f t="shared" ref="J151:J170" si="12">IF(D151=0, "-", IF((B151-D151)/D151&lt;10, (B151-D151)/D151, "&gt;999%"))</f>
        <v>-</v>
      </c>
      <c r="K151" s="9">
        <f t="shared" ref="K151:K170" si="13">IF(H151=0, "-", IF((F151-H151)/H151&lt;10, (F151-H151)/H151, "&gt;999%"))</f>
        <v>0.45161290322580644</v>
      </c>
    </row>
    <row r="152" spans="1:11" x14ac:dyDescent="0.25">
      <c r="A152" s="7" t="s">
        <v>463</v>
      </c>
      <c r="B152" s="65">
        <v>29</v>
      </c>
      <c r="C152" s="34">
        <f>IF(B172=0, "-", B152/B172)</f>
        <v>5.0699300699300696E-2</v>
      </c>
      <c r="D152" s="65">
        <v>43</v>
      </c>
      <c r="E152" s="9">
        <f>IF(D172=0, "-", D152/D172)</f>
        <v>0.10436893203883495</v>
      </c>
      <c r="F152" s="81">
        <v>370</v>
      </c>
      <c r="G152" s="34">
        <f>IF(F172=0, "-", F152/F172)</f>
        <v>6.8914136710746879E-2</v>
      </c>
      <c r="H152" s="65">
        <v>578</v>
      </c>
      <c r="I152" s="9">
        <f>IF(H172=0, "-", H152/H172)</f>
        <v>9.4940867279894869E-2</v>
      </c>
      <c r="J152" s="8">
        <f t="shared" si="12"/>
        <v>-0.32558139534883723</v>
      </c>
      <c r="K152" s="9">
        <f t="shared" si="13"/>
        <v>-0.35986159169550175</v>
      </c>
    </row>
    <row r="153" spans="1:11" x14ac:dyDescent="0.25">
      <c r="A153" s="7" t="s">
        <v>464</v>
      </c>
      <c r="B153" s="65">
        <v>25</v>
      </c>
      <c r="C153" s="34">
        <f>IF(B172=0, "-", B153/B172)</f>
        <v>4.3706293706293704E-2</v>
      </c>
      <c r="D153" s="65">
        <v>0</v>
      </c>
      <c r="E153" s="9">
        <f>IF(D172=0, "-", D153/D172)</f>
        <v>0</v>
      </c>
      <c r="F153" s="81">
        <v>96</v>
      </c>
      <c r="G153" s="34">
        <f>IF(F172=0, "-", F153/F172)</f>
        <v>1.7880424660085676E-2</v>
      </c>
      <c r="H153" s="65">
        <v>0</v>
      </c>
      <c r="I153" s="9">
        <f>IF(H172=0, "-", H153/H172)</f>
        <v>0</v>
      </c>
      <c r="J153" s="8" t="str">
        <f t="shared" si="12"/>
        <v>-</v>
      </c>
      <c r="K153" s="9" t="str">
        <f t="shared" si="13"/>
        <v>-</v>
      </c>
    </row>
    <row r="154" spans="1:11" x14ac:dyDescent="0.25">
      <c r="A154" s="7" t="s">
        <v>465</v>
      </c>
      <c r="B154" s="65">
        <v>100</v>
      </c>
      <c r="C154" s="34">
        <f>IF(B172=0, "-", B154/B172)</f>
        <v>0.17482517482517482</v>
      </c>
      <c r="D154" s="65">
        <v>35</v>
      </c>
      <c r="E154" s="9">
        <f>IF(D172=0, "-", D154/D172)</f>
        <v>8.4951456310679616E-2</v>
      </c>
      <c r="F154" s="81">
        <v>850</v>
      </c>
      <c r="G154" s="34">
        <f>IF(F172=0, "-", F154/F172)</f>
        <v>0.15831626001117527</v>
      </c>
      <c r="H154" s="65">
        <v>842</v>
      </c>
      <c r="I154" s="9">
        <f>IF(H172=0, "-", H154/H172)</f>
        <v>0.13830486202365308</v>
      </c>
      <c r="J154" s="8">
        <f t="shared" si="12"/>
        <v>1.8571428571428572</v>
      </c>
      <c r="K154" s="9">
        <f t="shared" si="13"/>
        <v>9.5011876484560574E-3</v>
      </c>
    </row>
    <row r="155" spans="1:11" x14ac:dyDescent="0.25">
      <c r="A155" s="7" t="s">
        <v>466</v>
      </c>
      <c r="B155" s="65">
        <v>21</v>
      </c>
      <c r="C155" s="34">
        <f>IF(B172=0, "-", B155/B172)</f>
        <v>3.6713286713286712E-2</v>
      </c>
      <c r="D155" s="65">
        <v>15</v>
      </c>
      <c r="E155" s="9">
        <f>IF(D172=0, "-", D155/D172)</f>
        <v>3.640776699029126E-2</v>
      </c>
      <c r="F155" s="81">
        <v>239</v>
      </c>
      <c r="G155" s="34">
        <f>IF(F172=0, "-", F155/F172)</f>
        <v>4.4514807226671636E-2</v>
      </c>
      <c r="H155" s="65">
        <v>159</v>
      </c>
      <c r="I155" s="9">
        <f>IF(H172=0, "-", H155/H172)</f>
        <v>2.611695137976347E-2</v>
      </c>
      <c r="J155" s="8">
        <f t="shared" si="12"/>
        <v>0.4</v>
      </c>
      <c r="K155" s="9">
        <f t="shared" si="13"/>
        <v>0.50314465408805031</v>
      </c>
    </row>
    <row r="156" spans="1:11" x14ac:dyDescent="0.25">
      <c r="A156" s="7" t="s">
        <v>467</v>
      </c>
      <c r="B156" s="65">
        <v>9</v>
      </c>
      <c r="C156" s="34">
        <f>IF(B172=0, "-", B156/B172)</f>
        <v>1.5734265734265736E-2</v>
      </c>
      <c r="D156" s="65">
        <v>4</v>
      </c>
      <c r="E156" s="9">
        <f>IF(D172=0, "-", D156/D172)</f>
        <v>9.7087378640776691E-3</v>
      </c>
      <c r="F156" s="81">
        <v>107</v>
      </c>
      <c r="G156" s="34">
        <f>IF(F172=0, "-", F156/F172)</f>
        <v>1.9929223319053828E-2</v>
      </c>
      <c r="H156" s="65">
        <v>143</v>
      </c>
      <c r="I156" s="9">
        <f>IF(H172=0, "-", H156/H172)</f>
        <v>2.3488830486202365E-2</v>
      </c>
      <c r="J156" s="8">
        <f t="shared" si="12"/>
        <v>1.25</v>
      </c>
      <c r="K156" s="9">
        <f t="shared" si="13"/>
        <v>-0.25174825174825177</v>
      </c>
    </row>
    <row r="157" spans="1:11" x14ac:dyDescent="0.25">
      <c r="A157" s="7" t="s">
        <v>468</v>
      </c>
      <c r="B157" s="65">
        <v>7</v>
      </c>
      <c r="C157" s="34">
        <f>IF(B172=0, "-", B157/B172)</f>
        <v>1.2237762237762238E-2</v>
      </c>
      <c r="D157" s="65">
        <v>19</v>
      </c>
      <c r="E157" s="9">
        <f>IF(D172=0, "-", D157/D172)</f>
        <v>4.6116504854368932E-2</v>
      </c>
      <c r="F157" s="81">
        <v>98</v>
      </c>
      <c r="G157" s="34">
        <f>IF(F172=0, "-", F157/F172)</f>
        <v>1.8252933507170794E-2</v>
      </c>
      <c r="H157" s="65">
        <v>155</v>
      </c>
      <c r="I157" s="9">
        <f>IF(H172=0, "-", H157/H172)</f>
        <v>2.5459921156373192E-2</v>
      </c>
      <c r="J157" s="8">
        <f t="shared" si="12"/>
        <v>-0.63157894736842102</v>
      </c>
      <c r="K157" s="9">
        <f t="shared" si="13"/>
        <v>-0.36774193548387096</v>
      </c>
    </row>
    <row r="158" spans="1:11" x14ac:dyDescent="0.25">
      <c r="A158" s="7" t="s">
        <v>469</v>
      </c>
      <c r="B158" s="65">
        <v>0</v>
      </c>
      <c r="C158" s="34">
        <f>IF(B172=0, "-", B158/B172)</f>
        <v>0</v>
      </c>
      <c r="D158" s="65">
        <v>1</v>
      </c>
      <c r="E158" s="9">
        <f>IF(D172=0, "-", D158/D172)</f>
        <v>2.4271844660194173E-3</v>
      </c>
      <c r="F158" s="81">
        <v>6</v>
      </c>
      <c r="G158" s="34">
        <f>IF(F172=0, "-", F158/F172)</f>
        <v>1.1175265412553548E-3</v>
      </c>
      <c r="H158" s="65">
        <v>16</v>
      </c>
      <c r="I158" s="9">
        <f>IF(H172=0, "-", H158/H172)</f>
        <v>2.6281208935611039E-3</v>
      </c>
      <c r="J158" s="8">
        <f t="shared" si="12"/>
        <v>-1</v>
      </c>
      <c r="K158" s="9">
        <f t="shared" si="13"/>
        <v>-0.625</v>
      </c>
    </row>
    <row r="159" spans="1:11" x14ac:dyDescent="0.25">
      <c r="A159" s="7" t="s">
        <v>470</v>
      </c>
      <c r="B159" s="65">
        <v>17</v>
      </c>
      <c r="C159" s="34">
        <f>IF(B172=0, "-", B159/B172)</f>
        <v>2.972027972027972E-2</v>
      </c>
      <c r="D159" s="65">
        <v>0</v>
      </c>
      <c r="E159" s="9">
        <f>IF(D172=0, "-", D159/D172)</f>
        <v>0</v>
      </c>
      <c r="F159" s="81">
        <v>153</v>
      </c>
      <c r="G159" s="34">
        <f>IF(F172=0, "-", F159/F172)</f>
        <v>2.8496926802011546E-2</v>
      </c>
      <c r="H159" s="65">
        <v>0</v>
      </c>
      <c r="I159" s="9">
        <f>IF(H172=0, "-", H159/H172)</f>
        <v>0</v>
      </c>
      <c r="J159" s="8" t="str">
        <f t="shared" si="12"/>
        <v>-</v>
      </c>
      <c r="K159" s="9" t="str">
        <f t="shared" si="13"/>
        <v>-</v>
      </c>
    </row>
    <row r="160" spans="1:11" x14ac:dyDescent="0.25">
      <c r="A160" s="7" t="s">
        <v>471</v>
      </c>
      <c r="B160" s="65">
        <v>24</v>
      </c>
      <c r="C160" s="34">
        <f>IF(B172=0, "-", B160/B172)</f>
        <v>4.195804195804196E-2</v>
      </c>
      <c r="D160" s="65">
        <v>55</v>
      </c>
      <c r="E160" s="9">
        <f>IF(D172=0, "-", D160/D172)</f>
        <v>0.13349514563106796</v>
      </c>
      <c r="F160" s="81">
        <v>406</v>
      </c>
      <c r="G160" s="34">
        <f>IF(F172=0, "-", F160/F172)</f>
        <v>7.5619295958279015E-2</v>
      </c>
      <c r="H160" s="65">
        <v>542</v>
      </c>
      <c r="I160" s="9">
        <f>IF(H172=0, "-", H160/H172)</f>
        <v>8.9027595269382392E-2</v>
      </c>
      <c r="J160" s="8">
        <f t="shared" si="12"/>
        <v>-0.5636363636363636</v>
      </c>
      <c r="K160" s="9">
        <f t="shared" si="13"/>
        <v>-0.25092250922509224</v>
      </c>
    </row>
    <row r="161" spans="1:11" x14ac:dyDescent="0.25">
      <c r="A161" s="7" t="s">
        <v>472</v>
      </c>
      <c r="B161" s="65">
        <v>3</v>
      </c>
      <c r="C161" s="34">
        <f>IF(B172=0, "-", B161/B172)</f>
        <v>5.244755244755245E-3</v>
      </c>
      <c r="D161" s="65">
        <v>6</v>
      </c>
      <c r="E161" s="9">
        <f>IF(D172=0, "-", D161/D172)</f>
        <v>1.4563106796116505E-2</v>
      </c>
      <c r="F161" s="81">
        <v>261</v>
      </c>
      <c r="G161" s="34">
        <f>IF(F172=0, "-", F161/F172)</f>
        <v>4.8612404544607933E-2</v>
      </c>
      <c r="H161" s="65">
        <v>513</v>
      </c>
      <c r="I161" s="9">
        <f>IF(H172=0, "-", H161/H172)</f>
        <v>8.4264126149802887E-2</v>
      </c>
      <c r="J161" s="8">
        <f t="shared" si="12"/>
        <v>-0.5</v>
      </c>
      <c r="K161" s="9">
        <f t="shared" si="13"/>
        <v>-0.49122807017543857</v>
      </c>
    </row>
    <row r="162" spans="1:11" x14ac:dyDescent="0.25">
      <c r="A162" s="7" t="s">
        <v>473</v>
      </c>
      <c r="B162" s="65">
        <v>3</v>
      </c>
      <c r="C162" s="34">
        <f>IF(B172=0, "-", B162/B172)</f>
        <v>5.244755244755245E-3</v>
      </c>
      <c r="D162" s="65">
        <v>13</v>
      </c>
      <c r="E162" s="9">
        <f>IF(D172=0, "-", D162/D172)</f>
        <v>3.1553398058252427E-2</v>
      </c>
      <c r="F162" s="81">
        <v>109</v>
      </c>
      <c r="G162" s="34">
        <f>IF(F172=0, "-", F162/F172)</f>
        <v>2.0301732166138946E-2</v>
      </c>
      <c r="H162" s="65">
        <v>202</v>
      </c>
      <c r="I162" s="9">
        <f>IF(H172=0, "-", H162/H172)</f>
        <v>3.3180026281208932E-2</v>
      </c>
      <c r="J162" s="8">
        <f t="shared" si="12"/>
        <v>-0.76923076923076927</v>
      </c>
      <c r="K162" s="9">
        <f t="shared" si="13"/>
        <v>-0.46039603960396042</v>
      </c>
    </row>
    <row r="163" spans="1:11" x14ac:dyDescent="0.25">
      <c r="A163" s="7" t="s">
        <v>474</v>
      </c>
      <c r="B163" s="65">
        <v>33</v>
      </c>
      <c r="C163" s="34">
        <f>IF(B172=0, "-", B163/B172)</f>
        <v>5.7692307692307696E-2</v>
      </c>
      <c r="D163" s="65">
        <v>65</v>
      </c>
      <c r="E163" s="9">
        <f>IF(D172=0, "-", D163/D172)</f>
        <v>0.15776699029126215</v>
      </c>
      <c r="F163" s="81">
        <v>524</v>
      </c>
      <c r="G163" s="34">
        <f>IF(F172=0, "-", F163/F172)</f>
        <v>9.7597317936300984E-2</v>
      </c>
      <c r="H163" s="65">
        <v>586</v>
      </c>
      <c r="I163" s="9">
        <f>IF(H172=0, "-", H163/H172)</f>
        <v>9.6254927726675432E-2</v>
      </c>
      <c r="J163" s="8">
        <f t="shared" si="12"/>
        <v>-0.49230769230769234</v>
      </c>
      <c r="K163" s="9">
        <f t="shared" si="13"/>
        <v>-0.10580204778156997</v>
      </c>
    </row>
    <row r="164" spans="1:11" x14ac:dyDescent="0.25">
      <c r="A164" s="7" t="s">
        <v>475</v>
      </c>
      <c r="B164" s="65">
        <v>24</v>
      </c>
      <c r="C164" s="34">
        <f>IF(B172=0, "-", B164/B172)</f>
        <v>4.195804195804196E-2</v>
      </c>
      <c r="D164" s="65">
        <v>5</v>
      </c>
      <c r="E164" s="9">
        <f>IF(D172=0, "-", D164/D172)</f>
        <v>1.2135922330097087E-2</v>
      </c>
      <c r="F164" s="81">
        <v>130</v>
      </c>
      <c r="G164" s="34">
        <f>IF(F172=0, "-", F164/F172)</f>
        <v>2.4213075060532687E-2</v>
      </c>
      <c r="H164" s="65">
        <v>108</v>
      </c>
      <c r="I164" s="9">
        <f>IF(H172=0, "-", H164/H172)</f>
        <v>1.7739816031537452E-2</v>
      </c>
      <c r="J164" s="8">
        <f t="shared" si="12"/>
        <v>3.8</v>
      </c>
      <c r="K164" s="9">
        <f t="shared" si="13"/>
        <v>0.20370370370370369</v>
      </c>
    </row>
    <row r="165" spans="1:11" x14ac:dyDescent="0.25">
      <c r="A165" s="7" t="s">
        <v>476</v>
      </c>
      <c r="B165" s="65">
        <v>29</v>
      </c>
      <c r="C165" s="34">
        <f>IF(B172=0, "-", B165/B172)</f>
        <v>5.0699300699300696E-2</v>
      </c>
      <c r="D165" s="65">
        <v>18</v>
      </c>
      <c r="E165" s="9">
        <f>IF(D172=0, "-", D165/D172)</f>
        <v>4.3689320388349516E-2</v>
      </c>
      <c r="F165" s="81">
        <v>191</v>
      </c>
      <c r="G165" s="34">
        <f>IF(F172=0, "-", F165/F172)</f>
        <v>3.5574594896628793E-2</v>
      </c>
      <c r="H165" s="65">
        <v>293</v>
      </c>
      <c r="I165" s="9">
        <f>IF(H172=0, "-", H165/H172)</f>
        <v>4.8127463863337716E-2</v>
      </c>
      <c r="J165" s="8">
        <f t="shared" si="12"/>
        <v>0.61111111111111116</v>
      </c>
      <c r="K165" s="9">
        <f t="shared" si="13"/>
        <v>-0.34812286689419797</v>
      </c>
    </row>
    <row r="166" spans="1:11" x14ac:dyDescent="0.25">
      <c r="A166" s="7" t="s">
        <v>477</v>
      </c>
      <c r="B166" s="65">
        <v>88</v>
      </c>
      <c r="C166" s="34">
        <f>IF(B172=0, "-", B166/B172)</f>
        <v>0.15384615384615385</v>
      </c>
      <c r="D166" s="65">
        <v>66</v>
      </c>
      <c r="E166" s="9">
        <f>IF(D172=0, "-", D166/D172)</f>
        <v>0.16019417475728157</v>
      </c>
      <c r="F166" s="81">
        <v>649</v>
      </c>
      <c r="G166" s="34">
        <f>IF(F172=0, "-", F166/F172)</f>
        <v>0.12087912087912088</v>
      </c>
      <c r="H166" s="65">
        <v>824</v>
      </c>
      <c r="I166" s="9">
        <f>IF(H172=0, "-", H166/H172)</f>
        <v>0.13534822601839686</v>
      </c>
      <c r="J166" s="8">
        <f t="shared" si="12"/>
        <v>0.33333333333333331</v>
      </c>
      <c r="K166" s="9">
        <f t="shared" si="13"/>
        <v>-0.21237864077669902</v>
      </c>
    </row>
    <row r="167" spans="1:11" x14ac:dyDescent="0.25">
      <c r="A167" s="7" t="s">
        <v>478</v>
      </c>
      <c r="B167" s="65">
        <v>15</v>
      </c>
      <c r="C167" s="34">
        <f>IF(B172=0, "-", B167/B172)</f>
        <v>2.6223776223776224E-2</v>
      </c>
      <c r="D167" s="65">
        <v>10</v>
      </c>
      <c r="E167" s="9">
        <f>IF(D172=0, "-", D167/D172)</f>
        <v>2.4271844660194174E-2</v>
      </c>
      <c r="F167" s="81">
        <v>174</v>
      </c>
      <c r="G167" s="34">
        <f>IF(F172=0, "-", F167/F172)</f>
        <v>3.2408269696405291E-2</v>
      </c>
      <c r="H167" s="65">
        <v>132</v>
      </c>
      <c r="I167" s="9">
        <f>IF(H172=0, "-", H167/H172)</f>
        <v>2.1681997371879105E-2</v>
      </c>
      <c r="J167" s="8">
        <f t="shared" si="12"/>
        <v>0.5</v>
      </c>
      <c r="K167" s="9">
        <f t="shared" si="13"/>
        <v>0.31818181818181818</v>
      </c>
    </row>
    <row r="168" spans="1:11" x14ac:dyDescent="0.25">
      <c r="A168" s="7" t="s">
        <v>479</v>
      </c>
      <c r="B168" s="65">
        <v>16</v>
      </c>
      <c r="C168" s="34">
        <f>IF(B172=0, "-", B168/B172)</f>
        <v>2.7972027972027972E-2</v>
      </c>
      <c r="D168" s="65">
        <v>9</v>
      </c>
      <c r="E168" s="9">
        <f>IF(D172=0, "-", D168/D172)</f>
        <v>2.1844660194174758E-2</v>
      </c>
      <c r="F168" s="81">
        <v>202</v>
      </c>
      <c r="G168" s="34">
        <f>IF(F172=0, "-", F168/F172)</f>
        <v>3.7623393555596948E-2</v>
      </c>
      <c r="H168" s="65">
        <v>112</v>
      </c>
      <c r="I168" s="9">
        <f>IF(H172=0, "-", H168/H172)</f>
        <v>1.8396846254927726E-2</v>
      </c>
      <c r="J168" s="8">
        <f t="shared" si="12"/>
        <v>0.77777777777777779</v>
      </c>
      <c r="K168" s="9">
        <f t="shared" si="13"/>
        <v>0.8035714285714286</v>
      </c>
    </row>
    <row r="169" spans="1:11" x14ac:dyDescent="0.25">
      <c r="A169" s="7" t="s">
        <v>480</v>
      </c>
      <c r="B169" s="65">
        <v>40</v>
      </c>
      <c r="C169" s="34">
        <f>IF(B172=0, "-", B169/B172)</f>
        <v>6.9930069930069935E-2</v>
      </c>
      <c r="D169" s="65">
        <v>21</v>
      </c>
      <c r="E169" s="9">
        <f>IF(D172=0, "-", D169/D172)</f>
        <v>5.0970873786407765E-2</v>
      </c>
      <c r="F169" s="81">
        <v>256</v>
      </c>
      <c r="G169" s="34">
        <f>IF(F172=0, "-", F169/F172)</f>
        <v>4.7681132426895138E-2</v>
      </c>
      <c r="H169" s="65">
        <v>352</v>
      </c>
      <c r="I169" s="9">
        <f>IF(H172=0, "-", H169/H172)</f>
        <v>5.7818659658344283E-2</v>
      </c>
      <c r="J169" s="8">
        <f t="shared" si="12"/>
        <v>0.90476190476190477</v>
      </c>
      <c r="K169" s="9">
        <f t="shared" si="13"/>
        <v>-0.27272727272727271</v>
      </c>
    </row>
    <row r="170" spans="1:11" x14ac:dyDescent="0.25">
      <c r="A170" s="7" t="s">
        <v>481</v>
      </c>
      <c r="B170" s="65">
        <v>84</v>
      </c>
      <c r="C170" s="34">
        <f>IF(B172=0, "-", B170/B172)</f>
        <v>0.14685314685314685</v>
      </c>
      <c r="D170" s="65">
        <v>27</v>
      </c>
      <c r="E170" s="9">
        <f>IF(D172=0, "-", D170/D172)</f>
        <v>6.553398058252427E-2</v>
      </c>
      <c r="F170" s="81">
        <v>503</v>
      </c>
      <c r="G170" s="34">
        <f>IF(F172=0, "-", F170/F172)</f>
        <v>9.3685975041907246E-2</v>
      </c>
      <c r="H170" s="65">
        <v>500</v>
      </c>
      <c r="I170" s="9">
        <f>IF(H172=0, "-", H170/H172)</f>
        <v>8.2128777923784493E-2</v>
      </c>
      <c r="J170" s="8">
        <f t="shared" si="12"/>
        <v>2.1111111111111112</v>
      </c>
      <c r="K170" s="9">
        <f t="shared" si="13"/>
        <v>6.0000000000000001E-3</v>
      </c>
    </row>
    <row r="171" spans="1:11" x14ac:dyDescent="0.25">
      <c r="A171" s="2"/>
      <c r="B171" s="68"/>
      <c r="C171" s="33"/>
      <c r="D171" s="68"/>
      <c r="E171" s="6"/>
      <c r="F171" s="82"/>
      <c r="G171" s="33"/>
      <c r="H171" s="68"/>
      <c r="I171" s="6"/>
      <c r="J171" s="5"/>
      <c r="K171" s="6"/>
    </row>
    <row r="172" spans="1:11" s="43" customFormat="1" x14ac:dyDescent="0.25">
      <c r="A172" s="162" t="s">
        <v>618</v>
      </c>
      <c r="B172" s="71">
        <f>SUM(B151:B171)</f>
        <v>572</v>
      </c>
      <c r="C172" s="40">
        <f>B172/28945</f>
        <v>1.9761616859561237E-2</v>
      </c>
      <c r="D172" s="71">
        <f>SUM(D151:D171)</f>
        <v>412</v>
      </c>
      <c r="E172" s="41">
        <f>D172/23965</f>
        <v>1.7191737951178801E-2</v>
      </c>
      <c r="F172" s="77">
        <f>SUM(F151:F171)</f>
        <v>5369</v>
      </c>
      <c r="G172" s="42">
        <f>F172/255800</f>
        <v>2.0989053948397184E-2</v>
      </c>
      <c r="H172" s="71">
        <f>SUM(H151:H171)</f>
        <v>6088</v>
      </c>
      <c r="I172" s="41">
        <f>H172/251582</f>
        <v>2.419886955346567E-2</v>
      </c>
      <c r="J172" s="37">
        <f>IF(D172=0, "-", IF((B172-D172)/D172&lt;10, (B172-D172)/D172, "&gt;999%"))</f>
        <v>0.38834951456310679</v>
      </c>
      <c r="K172" s="38">
        <f>IF(H172=0, "-", IF((F172-H172)/H172&lt;10, (F172-H172)/H172, "&gt;999%"))</f>
        <v>-0.1181011826544021</v>
      </c>
    </row>
    <row r="173" spans="1:11" x14ac:dyDescent="0.25">
      <c r="B173" s="83"/>
      <c r="D173" s="83"/>
      <c r="F173" s="83"/>
      <c r="H173" s="83"/>
    </row>
    <row r="174" spans="1:11" s="43" customFormat="1" x14ac:dyDescent="0.25">
      <c r="A174" s="162" t="s">
        <v>617</v>
      </c>
      <c r="B174" s="71">
        <v>3438</v>
      </c>
      <c r="C174" s="40">
        <f>B174/28945</f>
        <v>0.11877699084470547</v>
      </c>
      <c r="D174" s="71">
        <v>3139</v>
      </c>
      <c r="E174" s="41">
        <f>D174/23965</f>
        <v>0.13098268307949093</v>
      </c>
      <c r="F174" s="77">
        <v>32420</v>
      </c>
      <c r="G174" s="42">
        <f>F174/255800</f>
        <v>0.12673964034401877</v>
      </c>
      <c r="H174" s="71">
        <v>31844</v>
      </c>
      <c r="I174" s="41">
        <f>H174/251582</f>
        <v>0.12657503318997385</v>
      </c>
      <c r="J174" s="37">
        <f>IF(D174=0, "-", IF((B174-D174)/D174&lt;10, (B174-D174)/D174, "&gt;999%"))</f>
        <v>9.5253265371137305E-2</v>
      </c>
      <c r="K174" s="38">
        <f>IF(H174=0, "-", IF((F174-H174)/H174&lt;10, (F174-H174)/H174, "&gt;999%"))</f>
        <v>1.8088179876899885E-2</v>
      </c>
    </row>
    <row r="175" spans="1:11" x14ac:dyDescent="0.25">
      <c r="B175" s="83"/>
      <c r="D175" s="83"/>
      <c r="F175" s="83"/>
      <c r="H175" s="83"/>
    </row>
    <row r="176" spans="1:11" ht="15.6" x14ac:dyDescent="0.3">
      <c r="A176" s="164" t="s">
        <v>125</v>
      </c>
      <c r="B176" s="196" t="s">
        <v>1</v>
      </c>
      <c r="C176" s="200"/>
      <c r="D176" s="200"/>
      <c r="E176" s="197"/>
      <c r="F176" s="196" t="s">
        <v>14</v>
      </c>
      <c r="G176" s="200"/>
      <c r="H176" s="200"/>
      <c r="I176" s="197"/>
      <c r="J176" s="196" t="s">
        <v>15</v>
      </c>
      <c r="K176" s="197"/>
    </row>
    <row r="177" spans="1:11" x14ac:dyDescent="0.25">
      <c r="A177" s="22"/>
      <c r="B177" s="196">
        <f>VALUE(RIGHT($B$2, 4))</f>
        <v>2022</v>
      </c>
      <c r="C177" s="197"/>
      <c r="D177" s="196">
        <f>B177-1</f>
        <v>2021</v>
      </c>
      <c r="E177" s="204"/>
      <c r="F177" s="196">
        <f>B177</f>
        <v>2022</v>
      </c>
      <c r="G177" s="204"/>
      <c r="H177" s="196">
        <f>D177</f>
        <v>2021</v>
      </c>
      <c r="I177" s="204"/>
      <c r="J177" s="140" t="s">
        <v>4</v>
      </c>
      <c r="K177" s="141" t="s">
        <v>2</v>
      </c>
    </row>
    <row r="178" spans="1:11" x14ac:dyDescent="0.25">
      <c r="A178" s="163" t="s">
        <v>158</v>
      </c>
      <c r="B178" s="61" t="s">
        <v>12</v>
      </c>
      <c r="C178" s="62" t="s">
        <v>13</v>
      </c>
      <c r="D178" s="61" t="s">
        <v>12</v>
      </c>
      <c r="E178" s="63" t="s">
        <v>13</v>
      </c>
      <c r="F178" s="62" t="s">
        <v>12</v>
      </c>
      <c r="G178" s="62" t="s">
        <v>13</v>
      </c>
      <c r="H178" s="61" t="s">
        <v>12</v>
      </c>
      <c r="I178" s="63" t="s">
        <v>13</v>
      </c>
      <c r="J178" s="61"/>
      <c r="K178" s="63"/>
    </row>
    <row r="179" spans="1:11" x14ac:dyDescent="0.25">
      <c r="A179" s="7" t="s">
        <v>482</v>
      </c>
      <c r="B179" s="65">
        <v>95</v>
      </c>
      <c r="C179" s="34">
        <f>IF(B182=0, "-", B179/B182)</f>
        <v>0.30448717948717946</v>
      </c>
      <c r="D179" s="65">
        <v>184</v>
      </c>
      <c r="E179" s="9">
        <f>IF(D182=0, "-", D179/D182)</f>
        <v>0.69961977186311786</v>
      </c>
      <c r="F179" s="81">
        <v>1089</v>
      </c>
      <c r="G179" s="34">
        <f>IF(F182=0, "-", F179/F182)</f>
        <v>0.28771466314398941</v>
      </c>
      <c r="H179" s="65">
        <v>687</v>
      </c>
      <c r="I179" s="9">
        <f>IF(H182=0, "-", H179/H182)</f>
        <v>0.17357251136937848</v>
      </c>
      <c r="J179" s="8">
        <f>IF(D179=0, "-", IF((B179-D179)/D179&lt;10, (B179-D179)/D179, "&gt;999%"))</f>
        <v>-0.48369565217391303</v>
      </c>
      <c r="K179" s="9">
        <f>IF(H179=0, "-", IF((F179-H179)/H179&lt;10, (F179-H179)/H179, "&gt;999%"))</f>
        <v>0.58515283842794763</v>
      </c>
    </row>
    <row r="180" spans="1:11" x14ac:dyDescent="0.25">
      <c r="A180" s="7" t="s">
        <v>483</v>
      </c>
      <c r="B180" s="65">
        <v>217</v>
      </c>
      <c r="C180" s="34">
        <f>IF(B182=0, "-", B180/B182)</f>
        <v>0.69551282051282048</v>
      </c>
      <c r="D180" s="65">
        <v>79</v>
      </c>
      <c r="E180" s="9">
        <f>IF(D182=0, "-", D180/D182)</f>
        <v>0.30038022813688214</v>
      </c>
      <c r="F180" s="81">
        <v>2696</v>
      </c>
      <c r="G180" s="34">
        <f>IF(F182=0, "-", F180/F182)</f>
        <v>0.71228533685601059</v>
      </c>
      <c r="H180" s="65">
        <v>3271</v>
      </c>
      <c r="I180" s="9">
        <f>IF(H182=0, "-", H180/H182)</f>
        <v>0.82642748863062154</v>
      </c>
      <c r="J180" s="8">
        <f>IF(D180=0, "-", IF((B180-D180)/D180&lt;10, (B180-D180)/D180, "&gt;999%"))</f>
        <v>1.7468354430379747</v>
      </c>
      <c r="K180" s="9">
        <f>IF(H180=0, "-", IF((F180-H180)/H180&lt;10, (F180-H180)/H180, "&gt;999%"))</f>
        <v>-0.17578722103332314</v>
      </c>
    </row>
    <row r="181" spans="1:11" x14ac:dyDescent="0.25">
      <c r="A181" s="2"/>
      <c r="B181" s="68"/>
      <c r="C181" s="33"/>
      <c r="D181" s="68"/>
      <c r="E181" s="6"/>
      <c r="F181" s="82"/>
      <c r="G181" s="33"/>
      <c r="H181" s="68"/>
      <c r="I181" s="6"/>
      <c r="J181" s="5"/>
      <c r="K181" s="6"/>
    </row>
    <row r="182" spans="1:11" s="43" customFormat="1" x14ac:dyDescent="0.25">
      <c r="A182" s="162" t="s">
        <v>616</v>
      </c>
      <c r="B182" s="71">
        <f>SUM(B179:B181)</f>
        <v>312</v>
      </c>
      <c r="C182" s="40">
        <f>B182/28945</f>
        <v>1.0779063741578856E-2</v>
      </c>
      <c r="D182" s="71">
        <f>SUM(D179:D181)</f>
        <v>263</v>
      </c>
      <c r="E182" s="41">
        <f>D182/23965</f>
        <v>1.0974337575631129E-2</v>
      </c>
      <c r="F182" s="77">
        <f>SUM(F179:F181)</f>
        <v>3785</v>
      </c>
      <c r="G182" s="42">
        <f>F182/255800</f>
        <v>1.4796716184519155E-2</v>
      </c>
      <c r="H182" s="71">
        <f>SUM(H179:H181)</f>
        <v>3958</v>
      </c>
      <c r="I182" s="41">
        <f>H182/251582</f>
        <v>1.5732445087486387E-2</v>
      </c>
      <c r="J182" s="37">
        <f>IF(D182=0, "-", IF((B182-D182)/D182&lt;10, (B182-D182)/D182, "&gt;999%"))</f>
        <v>0.18631178707224336</v>
      </c>
      <c r="K182" s="38">
        <f>IF(H182=0, "-", IF((F182-H182)/H182&lt;10, (F182-H182)/H182, "&gt;999%"))</f>
        <v>-4.3708943911066195E-2</v>
      </c>
    </row>
    <row r="183" spans="1:11" x14ac:dyDescent="0.25">
      <c r="B183" s="83"/>
      <c r="D183" s="83"/>
      <c r="F183" s="83"/>
      <c r="H183" s="83"/>
    </row>
    <row r="184" spans="1:11" x14ac:dyDescent="0.25">
      <c r="A184" s="163" t="s">
        <v>159</v>
      </c>
      <c r="B184" s="61" t="s">
        <v>12</v>
      </c>
      <c r="C184" s="62" t="s">
        <v>13</v>
      </c>
      <c r="D184" s="61" t="s">
        <v>12</v>
      </c>
      <c r="E184" s="63" t="s">
        <v>13</v>
      </c>
      <c r="F184" s="62" t="s">
        <v>12</v>
      </c>
      <c r="G184" s="62" t="s">
        <v>13</v>
      </c>
      <c r="H184" s="61" t="s">
        <v>12</v>
      </c>
      <c r="I184" s="63" t="s">
        <v>13</v>
      </c>
      <c r="J184" s="61"/>
      <c r="K184" s="63"/>
    </row>
    <row r="185" spans="1:11" x14ac:dyDescent="0.25">
      <c r="A185" s="7" t="s">
        <v>484</v>
      </c>
      <c r="B185" s="65">
        <v>4</v>
      </c>
      <c r="C185" s="34">
        <f>IF(B197=0, "-", B185/B197)</f>
        <v>4.7619047619047616E-2</v>
      </c>
      <c r="D185" s="65">
        <v>1</v>
      </c>
      <c r="E185" s="9">
        <f>IF(D197=0, "-", D185/D197)</f>
        <v>8.3333333333333332E-3</v>
      </c>
      <c r="F185" s="81">
        <v>15</v>
      </c>
      <c r="G185" s="34">
        <f>IF(F197=0, "-", F185/F197)</f>
        <v>1.4763779527559055E-2</v>
      </c>
      <c r="H185" s="65">
        <v>15</v>
      </c>
      <c r="I185" s="9">
        <f>IF(H197=0, "-", H185/H197)</f>
        <v>1.1961722488038277E-2</v>
      </c>
      <c r="J185" s="8">
        <f t="shared" ref="J185:J195" si="14">IF(D185=0, "-", IF((B185-D185)/D185&lt;10, (B185-D185)/D185, "&gt;999%"))</f>
        <v>3</v>
      </c>
      <c r="K185" s="9">
        <f t="shared" ref="K185:K195" si="15">IF(H185=0, "-", IF((F185-H185)/H185&lt;10, (F185-H185)/H185, "&gt;999%"))</f>
        <v>0</v>
      </c>
    </row>
    <row r="186" spans="1:11" x14ac:dyDescent="0.25">
      <c r="A186" s="7" t="s">
        <v>485</v>
      </c>
      <c r="B186" s="65">
        <v>12</v>
      </c>
      <c r="C186" s="34">
        <f>IF(B197=0, "-", B186/B197)</f>
        <v>0.14285714285714285</v>
      </c>
      <c r="D186" s="65">
        <v>13</v>
      </c>
      <c r="E186" s="9">
        <f>IF(D197=0, "-", D186/D197)</f>
        <v>0.10833333333333334</v>
      </c>
      <c r="F186" s="81">
        <v>160</v>
      </c>
      <c r="G186" s="34">
        <f>IF(F197=0, "-", F186/F197)</f>
        <v>0.15748031496062992</v>
      </c>
      <c r="H186" s="65">
        <v>142</v>
      </c>
      <c r="I186" s="9">
        <f>IF(H197=0, "-", H186/H197)</f>
        <v>0.11323763955342903</v>
      </c>
      <c r="J186" s="8">
        <f t="shared" si="14"/>
        <v>-7.6923076923076927E-2</v>
      </c>
      <c r="K186" s="9">
        <f t="shared" si="15"/>
        <v>0.12676056338028169</v>
      </c>
    </row>
    <row r="187" spans="1:11" x14ac:dyDescent="0.25">
      <c r="A187" s="7" t="s">
        <v>486</v>
      </c>
      <c r="B187" s="65">
        <v>7</v>
      </c>
      <c r="C187" s="34">
        <f>IF(B197=0, "-", B187/B197)</f>
        <v>8.3333333333333329E-2</v>
      </c>
      <c r="D187" s="65">
        <v>4</v>
      </c>
      <c r="E187" s="9">
        <f>IF(D197=0, "-", D187/D197)</f>
        <v>3.3333333333333333E-2</v>
      </c>
      <c r="F187" s="81">
        <v>30</v>
      </c>
      <c r="G187" s="34">
        <f>IF(F197=0, "-", F187/F197)</f>
        <v>2.952755905511811E-2</v>
      </c>
      <c r="H187" s="65">
        <v>27</v>
      </c>
      <c r="I187" s="9">
        <f>IF(H197=0, "-", H187/H197)</f>
        <v>2.1531100478468901E-2</v>
      </c>
      <c r="J187" s="8">
        <f t="shared" si="14"/>
        <v>0.75</v>
      </c>
      <c r="K187" s="9">
        <f t="shared" si="15"/>
        <v>0.1111111111111111</v>
      </c>
    </row>
    <row r="188" spans="1:11" x14ac:dyDescent="0.25">
      <c r="A188" s="7" t="s">
        <v>487</v>
      </c>
      <c r="B188" s="65">
        <v>18</v>
      </c>
      <c r="C188" s="34">
        <f>IF(B197=0, "-", B188/B197)</f>
        <v>0.21428571428571427</v>
      </c>
      <c r="D188" s="65">
        <v>18</v>
      </c>
      <c r="E188" s="9">
        <f>IF(D197=0, "-", D188/D197)</f>
        <v>0.15</v>
      </c>
      <c r="F188" s="81">
        <v>266</v>
      </c>
      <c r="G188" s="34">
        <f>IF(F197=0, "-", F188/F197)</f>
        <v>0.26181102362204722</v>
      </c>
      <c r="H188" s="65">
        <v>230</v>
      </c>
      <c r="I188" s="9">
        <f>IF(H197=0, "-", H188/H197)</f>
        <v>0.18341307814992025</v>
      </c>
      <c r="J188" s="8">
        <f t="shared" si="14"/>
        <v>0</v>
      </c>
      <c r="K188" s="9">
        <f t="shared" si="15"/>
        <v>0.15652173913043479</v>
      </c>
    </row>
    <row r="189" spans="1:11" x14ac:dyDescent="0.25">
      <c r="A189" s="7" t="s">
        <v>488</v>
      </c>
      <c r="B189" s="65">
        <v>2</v>
      </c>
      <c r="C189" s="34">
        <f>IF(B197=0, "-", B189/B197)</f>
        <v>2.3809523809523808E-2</v>
      </c>
      <c r="D189" s="65">
        <v>1</v>
      </c>
      <c r="E189" s="9">
        <f>IF(D197=0, "-", D189/D197)</f>
        <v>8.3333333333333332E-3</v>
      </c>
      <c r="F189" s="81">
        <v>18</v>
      </c>
      <c r="G189" s="34">
        <f>IF(F197=0, "-", F189/F197)</f>
        <v>1.7716535433070866E-2</v>
      </c>
      <c r="H189" s="65">
        <v>14</v>
      </c>
      <c r="I189" s="9">
        <f>IF(H197=0, "-", H189/H197)</f>
        <v>1.1164274322169059E-2</v>
      </c>
      <c r="J189" s="8">
        <f t="shared" si="14"/>
        <v>1</v>
      </c>
      <c r="K189" s="9">
        <f t="shared" si="15"/>
        <v>0.2857142857142857</v>
      </c>
    </row>
    <row r="190" spans="1:11" x14ac:dyDescent="0.25">
      <c r="A190" s="7" t="s">
        <v>489</v>
      </c>
      <c r="B190" s="65">
        <v>2</v>
      </c>
      <c r="C190" s="34">
        <f>IF(B197=0, "-", B190/B197)</f>
        <v>2.3809523809523808E-2</v>
      </c>
      <c r="D190" s="65">
        <v>19</v>
      </c>
      <c r="E190" s="9">
        <f>IF(D197=0, "-", D190/D197)</f>
        <v>0.15833333333333333</v>
      </c>
      <c r="F190" s="81">
        <v>35</v>
      </c>
      <c r="G190" s="34">
        <f>IF(F197=0, "-", F190/F197)</f>
        <v>3.4448818897637797E-2</v>
      </c>
      <c r="H190" s="65">
        <v>194</v>
      </c>
      <c r="I190" s="9">
        <f>IF(H197=0, "-", H190/H197)</f>
        <v>0.1547049441786284</v>
      </c>
      <c r="J190" s="8">
        <f t="shared" si="14"/>
        <v>-0.89473684210526316</v>
      </c>
      <c r="K190" s="9">
        <f t="shared" si="15"/>
        <v>-0.81958762886597936</v>
      </c>
    </row>
    <row r="191" spans="1:11" x14ac:dyDescent="0.25">
      <c r="A191" s="7" t="s">
        <v>490</v>
      </c>
      <c r="B191" s="65">
        <v>6</v>
      </c>
      <c r="C191" s="34">
        <f>IF(B197=0, "-", B191/B197)</f>
        <v>7.1428571428571425E-2</v>
      </c>
      <c r="D191" s="65">
        <v>1</v>
      </c>
      <c r="E191" s="9">
        <f>IF(D197=0, "-", D191/D197)</f>
        <v>8.3333333333333332E-3</v>
      </c>
      <c r="F191" s="81">
        <v>42</v>
      </c>
      <c r="G191" s="34">
        <f>IF(F197=0, "-", F191/F197)</f>
        <v>4.1338582677165357E-2</v>
      </c>
      <c r="H191" s="65">
        <v>64</v>
      </c>
      <c r="I191" s="9">
        <f>IF(H197=0, "-", H191/H197)</f>
        <v>5.1036682615629984E-2</v>
      </c>
      <c r="J191" s="8">
        <f t="shared" si="14"/>
        <v>5</v>
      </c>
      <c r="K191" s="9">
        <f t="shared" si="15"/>
        <v>-0.34375</v>
      </c>
    </row>
    <row r="192" spans="1:11" x14ac:dyDescent="0.25">
      <c r="A192" s="7" t="s">
        <v>491</v>
      </c>
      <c r="B192" s="65">
        <v>1</v>
      </c>
      <c r="C192" s="34">
        <f>IF(B197=0, "-", B192/B197)</f>
        <v>1.1904761904761904E-2</v>
      </c>
      <c r="D192" s="65">
        <v>14</v>
      </c>
      <c r="E192" s="9">
        <f>IF(D197=0, "-", D192/D197)</f>
        <v>0.11666666666666667</v>
      </c>
      <c r="F192" s="81">
        <v>93</v>
      </c>
      <c r="G192" s="34">
        <f>IF(F197=0, "-", F192/F197)</f>
        <v>9.1535433070866146E-2</v>
      </c>
      <c r="H192" s="65">
        <v>107</v>
      </c>
      <c r="I192" s="9">
        <f>IF(H197=0, "-", H192/H197)</f>
        <v>8.5326953748006376E-2</v>
      </c>
      <c r="J192" s="8">
        <f t="shared" si="14"/>
        <v>-0.9285714285714286</v>
      </c>
      <c r="K192" s="9">
        <f t="shared" si="15"/>
        <v>-0.13084112149532709</v>
      </c>
    </row>
    <row r="193" spans="1:11" x14ac:dyDescent="0.25">
      <c r="A193" s="7" t="s">
        <v>492</v>
      </c>
      <c r="B193" s="65">
        <v>6</v>
      </c>
      <c r="C193" s="34">
        <f>IF(B197=0, "-", B193/B197)</f>
        <v>7.1428571428571425E-2</v>
      </c>
      <c r="D193" s="65">
        <v>20</v>
      </c>
      <c r="E193" s="9">
        <f>IF(D197=0, "-", D193/D197)</f>
        <v>0.16666666666666666</v>
      </c>
      <c r="F193" s="81">
        <v>148</v>
      </c>
      <c r="G193" s="34">
        <f>IF(F197=0, "-", F193/F197)</f>
        <v>0.14566929133858267</v>
      </c>
      <c r="H193" s="65">
        <v>188</v>
      </c>
      <c r="I193" s="9">
        <f>IF(H197=0, "-", H193/H197)</f>
        <v>0.14992025518341306</v>
      </c>
      <c r="J193" s="8">
        <f t="shared" si="14"/>
        <v>-0.7</v>
      </c>
      <c r="K193" s="9">
        <f t="shared" si="15"/>
        <v>-0.21276595744680851</v>
      </c>
    </row>
    <row r="194" spans="1:11" x14ac:dyDescent="0.25">
      <c r="A194" s="7" t="s">
        <v>493</v>
      </c>
      <c r="B194" s="65">
        <v>23</v>
      </c>
      <c r="C194" s="34">
        <f>IF(B197=0, "-", B194/B197)</f>
        <v>0.27380952380952384</v>
      </c>
      <c r="D194" s="65">
        <v>29</v>
      </c>
      <c r="E194" s="9">
        <f>IF(D197=0, "-", D194/D197)</f>
        <v>0.24166666666666667</v>
      </c>
      <c r="F194" s="81">
        <v>199</v>
      </c>
      <c r="G194" s="34">
        <f>IF(F197=0, "-", F194/F197)</f>
        <v>0.19586614173228348</v>
      </c>
      <c r="H194" s="65">
        <v>267</v>
      </c>
      <c r="I194" s="9">
        <f>IF(H197=0, "-", H194/H197)</f>
        <v>0.21291866028708134</v>
      </c>
      <c r="J194" s="8">
        <f t="shared" si="14"/>
        <v>-0.20689655172413793</v>
      </c>
      <c r="K194" s="9">
        <f t="shared" si="15"/>
        <v>-0.25468164794007492</v>
      </c>
    </row>
    <row r="195" spans="1:11" x14ac:dyDescent="0.25">
      <c r="A195" s="7" t="s">
        <v>494</v>
      </c>
      <c r="B195" s="65">
        <v>3</v>
      </c>
      <c r="C195" s="34">
        <f>IF(B197=0, "-", B195/B197)</f>
        <v>3.5714285714285712E-2</v>
      </c>
      <c r="D195" s="65">
        <v>0</v>
      </c>
      <c r="E195" s="9">
        <f>IF(D197=0, "-", D195/D197)</f>
        <v>0</v>
      </c>
      <c r="F195" s="81">
        <v>10</v>
      </c>
      <c r="G195" s="34">
        <f>IF(F197=0, "-", F195/F197)</f>
        <v>9.8425196850393699E-3</v>
      </c>
      <c r="H195" s="65">
        <v>6</v>
      </c>
      <c r="I195" s="9">
        <f>IF(H197=0, "-", H195/H197)</f>
        <v>4.7846889952153108E-3</v>
      </c>
      <c r="J195" s="8" t="str">
        <f t="shared" si="14"/>
        <v>-</v>
      </c>
      <c r="K195" s="9">
        <f t="shared" si="15"/>
        <v>0.66666666666666663</v>
      </c>
    </row>
    <row r="196" spans="1:11" x14ac:dyDescent="0.25">
      <c r="A196" s="2"/>
      <c r="B196" s="68"/>
      <c r="C196" s="33"/>
      <c r="D196" s="68"/>
      <c r="E196" s="6"/>
      <c r="F196" s="82"/>
      <c r="G196" s="33"/>
      <c r="H196" s="68"/>
      <c r="I196" s="6"/>
      <c r="J196" s="5"/>
      <c r="K196" s="6"/>
    </row>
    <row r="197" spans="1:11" s="43" customFormat="1" x14ac:dyDescent="0.25">
      <c r="A197" s="162" t="s">
        <v>615</v>
      </c>
      <c r="B197" s="71">
        <f>SUM(B185:B196)</f>
        <v>84</v>
      </c>
      <c r="C197" s="40">
        <f>B197/28945</f>
        <v>2.9020556227327692E-3</v>
      </c>
      <c r="D197" s="71">
        <f>SUM(D185:D196)</f>
        <v>120</v>
      </c>
      <c r="E197" s="41">
        <f>D197/23965</f>
        <v>5.0073023158773208E-3</v>
      </c>
      <c r="F197" s="77">
        <f>SUM(F185:F196)</f>
        <v>1016</v>
      </c>
      <c r="G197" s="42">
        <f>F197/255800</f>
        <v>3.9718530101641907E-3</v>
      </c>
      <c r="H197" s="71">
        <f>SUM(H185:H196)</f>
        <v>1254</v>
      </c>
      <c r="I197" s="41">
        <f>H197/251582</f>
        <v>4.9844583475765359E-3</v>
      </c>
      <c r="J197" s="37">
        <f>IF(D197=0, "-", IF((B197-D197)/D197&lt;10, (B197-D197)/D197, "&gt;999%"))</f>
        <v>-0.3</v>
      </c>
      <c r="K197" s="38">
        <f>IF(H197=0, "-", IF((F197-H197)/H197&lt;10, (F197-H197)/H197, "&gt;999%"))</f>
        <v>-0.18979266347687401</v>
      </c>
    </row>
    <row r="198" spans="1:11" x14ac:dyDescent="0.25">
      <c r="B198" s="83"/>
      <c r="D198" s="83"/>
      <c r="F198" s="83"/>
      <c r="H198" s="83"/>
    </row>
    <row r="199" spans="1:11" s="43" customFormat="1" x14ac:dyDescent="0.25">
      <c r="A199" s="162" t="s">
        <v>614</v>
      </c>
      <c r="B199" s="71">
        <v>396</v>
      </c>
      <c r="C199" s="40">
        <f>B199/28945</f>
        <v>1.3681119364311626E-2</v>
      </c>
      <c r="D199" s="71">
        <v>383</v>
      </c>
      <c r="E199" s="41">
        <f>D199/23965</f>
        <v>1.5981639891508449E-2</v>
      </c>
      <c r="F199" s="77">
        <v>4801</v>
      </c>
      <c r="G199" s="42">
        <f>F199/255800</f>
        <v>1.8768569194683345E-2</v>
      </c>
      <c r="H199" s="71">
        <v>5212</v>
      </c>
      <c r="I199" s="41">
        <f>H199/251582</f>
        <v>2.0716903435062922E-2</v>
      </c>
      <c r="J199" s="37">
        <f>IF(D199=0, "-", IF((B199-D199)/D199&lt;10, (B199-D199)/D199, "&gt;999%"))</f>
        <v>3.3942558746736295E-2</v>
      </c>
      <c r="K199" s="38">
        <f>IF(H199=0, "-", IF((F199-H199)/H199&lt;10, (F199-H199)/H199, "&gt;999%"))</f>
        <v>-7.8856485034535684E-2</v>
      </c>
    </row>
    <row r="200" spans="1:11" x14ac:dyDescent="0.25">
      <c r="B200" s="83"/>
      <c r="D200" s="83"/>
      <c r="F200" s="83"/>
      <c r="H200" s="83"/>
    </row>
    <row r="201" spans="1:11" x14ac:dyDescent="0.25">
      <c r="A201" s="27" t="s">
        <v>612</v>
      </c>
      <c r="B201" s="71">
        <f>B205-B203</f>
        <v>11931</v>
      </c>
      <c r="C201" s="40">
        <f>B201/28945</f>
        <v>0.41219554327172225</v>
      </c>
      <c r="D201" s="71">
        <f>D205-D203</f>
        <v>9879</v>
      </c>
      <c r="E201" s="41">
        <f>D201/23965</f>
        <v>0.41222616315460048</v>
      </c>
      <c r="F201" s="77">
        <f>F205-F203</f>
        <v>112446</v>
      </c>
      <c r="G201" s="42">
        <f>F201/255800</f>
        <v>0.43958561376075056</v>
      </c>
      <c r="H201" s="71">
        <f>H205-H203</f>
        <v>106516</v>
      </c>
      <c r="I201" s="41">
        <f>H201/251582</f>
        <v>0.42338482085363816</v>
      </c>
      <c r="J201" s="37">
        <f>IF(D201=0, "-", IF((B201-D201)/D201&lt;10, (B201-D201)/D201, "&gt;999%"))</f>
        <v>0.20771333130883693</v>
      </c>
      <c r="K201" s="38">
        <f>IF(H201=0, "-", IF((F201-H201)/H201&lt;10, (F201-H201)/H201, "&gt;999%"))</f>
        <v>5.5672387246986366E-2</v>
      </c>
    </row>
    <row r="202" spans="1:11" x14ac:dyDescent="0.25">
      <c r="A202" s="27"/>
      <c r="B202" s="71"/>
      <c r="C202" s="40"/>
      <c r="D202" s="71"/>
      <c r="E202" s="41"/>
      <c r="F202" s="77"/>
      <c r="G202" s="42"/>
      <c r="H202" s="71"/>
      <c r="I202" s="41"/>
      <c r="J202" s="37"/>
      <c r="K202" s="38"/>
    </row>
    <row r="203" spans="1:11" x14ac:dyDescent="0.25">
      <c r="A203" s="27" t="s">
        <v>613</v>
      </c>
      <c r="B203" s="71">
        <v>3705</v>
      </c>
      <c r="C203" s="40">
        <f>B203/28945</f>
        <v>0.12800138193124891</v>
      </c>
      <c r="D203" s="71">
        <v>1674</v>
      </c>
      <c r="E203" s="41">
        <f>D203/23965</f>
        <v>6.9851867306488624E-2</v>
      </c>
      <c r="F203" s="77">
        <v>22428</v>
      </c>
      <c r="G203" s="42">
        <f>F203/255800</f>
        <v>8.7677873338545737E-2</v>
      </c>
      <c r="H203" s="71">
        <v>21734</v>
      </c>
      <c r="I203" s="41">
        <f>H203/251582</f>
        <v>8.6389328330325699E-2</v>
      </c>
      <c r="J203" s="37">
        <f>IF(D203=0, "-", IF((B203-D203)/D203&lt;10, (B203-D203)/D203, "&gt;999%"))</f>
        <v>1.2132616487455197</v>
      </c>
      <c r="K203" s="38">
        <f>IF(H203=0, "-", IF((F203-H203)/H203&lt;10, (F203-H203)/H203, "&gt;999%"))</f>
        <v>3.1931535842458822E-2</v>
      </c>
    </row>
    <row r="204" spans="1:11" x14ac:dyDescent="0.25">
      <c r="A204" s="27"/>
      <c r="B204" s="71"/>
      <c r="C204" s="40"/>
      <c r="D204" s="71"/>
      <c r="E204" s="41"/>
      <c r="F204" s="77"/>
      <c r="G204" s="42"/>
      <c r="H204" s="71"/>
      <c r="I204" s="41"/>
      <c r="J204" s="37"/>
      <c r="K204" s="38"/>
    </row>
    <row r="205" spans="1:11" x14ac:dyDescent="0.25">
      <c r="A205" s="27" t="s">
        <v>611</v>
      </c>
      <c r="B205" s="71">
        <v>15636</v>
      </c>
      <c r="C205" s="40">
        <f>B205/28945</f>
        <v>0.54019692520297113</v>
      </c>
      <c r="D205" s="71">
        <v>11553</v>
      </c>
      <c r="E205" s="41">
        <f>D205/23965</f>
        <v>0.4820780304610891</v>
      </c>
      <c r="F205" s="77">
        <v>134874</v>
      </c>
      <c r="G205" s="42">
        <f>F205/255800</f>
        <v>0.52726348709929638</v>
      </c>
      <c r="H205" s="71">
        <v>128250</v>
      </c>
      <c r="I205" s="41">
        <f>H205/251582</f>
        <v>0.50977414918396391</v>
      </c>
      <c r="J205" s="37">
        <f>IF(D205=0, "-", IF((B205-D205)/D205&lt;10, (B205-D205)/D205, "&gt;999%"))</f>
        <v>0.35341469748117371</v>
      </c>
      <c r="K205" s="38">
        <f>IF(H205=0, "-", IF((F205-H205)/H205&lt;10, (F205-H205)/H205, "&gt;999%"))</f>
        <v>5.1649122807017542E-2</v>
      </c>
    </row>
  </sheetData>
  <mergeCells count="37">
    <mergeCell ref="B1:K1"/>
    <mergeCell ref="B2:K2"/>
    <mergeCell ref="B176:E176"/>
    <mergeCell ref="F176:I176"/>
    <mergeCell ref="J176:K176"/>
    <mergeCell ref="B177:C177"/>
    <mergeCell ref="D177:E177"/>
    <mergeCell ref="F177:G177"/>
    <mergeCell ref="H177:I177"/>
    <mergeCell ref="B121:E121"/>
    <mergeCell ref="F121:I121"/>
    <mergeCell ref="J121:K121"/>
    <mergeCell ref="B122:C122"/>
    <mergeCell ref="D122:E122"/>
    <mergeCell ref="F122:G122"/>
    <mergeCell ref="H122:I122"/>
    <mergeCell ref="B68:E68"/>
    <mergeCell ref="F68:I68"/>
    <mergeCell ref="J68:K68"/>
    <mergeCell ref="B69:C69"/>
    <mergeCell ref="D69:E69"/>
    <mergeCell ref="F69:G69"/>
    <mergeCell ref="H69:I69"/>
    <mergeCell ref="B23:E23"/>
    <mergeCell ref="F23:I23"/>
    <mergeCell ref="J23:K23"/>
    <mergeCell ref="B24:C24"/>
    <mergeCell ref="D24:E24"/>
    <mergeCell ref="F24:G24"/>
    <mergeCell ref="H24:I24"/>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rowBreaks count="3" manualBreakCount="3">
    <brk id="66" max="16383" man="1"/>
    <brk id="120" max="16383" man="1"/>
    <brk id="175"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7"/>
  <dimension ref="A1:K47"/>
  <sheetViews>
    <sheetView tabSelected="1" workbookViewId="0">
      <selection activeCell="M1" sqref="M1"/>
    </sheetView>
  </sheetViews>
  <sheetFormatPr defaultRowHeight="13.2" x14ac:dyDescent="0.25"/>
  <cols>
    <col min="1" max="1" width="18.44140625" bestFit="1" customWidth="1"/>
    <col min="2" max="11" width="8.44140625" customWidth="1"/>
  </cols>
  <sheetData>
    <row r="1" spans="1:11" s="52" customFormat="1" ht="20.399999999999999" x14ac:dyDescent="0.35">
      <c r="A1" s="4" t="s">
        <v>10</v>
      </c>
      <c r="B1" s="198" t="s">
        <v>639</v>
      </c>
      <c r="C1" s="198"/>
      <c r="D1" s="198"/>
      <c r="E1" s="199"/>
      <c r="F1" s="199"/>
      <c r="G1" s="199"/>
      <c r="H1" s="199"/>
      <c r="I1" s="199"/>
      <c r="J1" s="199"/>
      <c r="K1" s="199"/>
    </row>
    <row r="2" spans="1:11" s="52" customFormat="1" ht="20.399999999999999" x14ac:dyDescent="0.35">
      <c r="A2" s="4" t="s">
        <v>110</v>
      </c>
      <c r="B2" s="202" t="s">
        <v>101</v>
      </c>
      <c r="C2" s="198"/>
      <c r="D2" s="198"/>
      <c r="E2" s="203"/>
      <c r="F2" s="203"/>
      <c r="G2" s="203"/>
      <c r="H2" s="203"/>
      <c r="I2" s="203"/>
      <c r="J2" s="203"/>
      <c r="K2" s="203"/>
    </row>
    <row r="4" spans="1:11" ht="15.6" x14ac:dyDescent="0.3">
      <c r="A4" s="56"/>
      <c r="B4" s="196" t="s">
        <v>1</v>
      </c>
      <c r="C4" s="200"/>
      <c r="D4" s="200"/>
      <c r="E4" s="197"/>
      <c r="F4" s="196" t="s">
        <v>14</v>
      </c>
      <c r="G4" s="200"/>
      <c r="H4" s="200"/>
      <c r="I4" s="197"/>
      <c r="J4" s="196" t="s">
        <v>15</v>
      </c>
      <c r="K4" s="197"/>
    </row>
    <row r="5" spans="1:11" x14ac:dyDescent="0.25">
      <c r="A5" s="27"/>
      <c r="B5" s="196">
        <f>VALUE(RIGHT($B$2, 4))</f>
        <v>2022</v>
      </c>
      <c r="C5" s="197"/>
      <c r="D5" s="196">
        <f>B5-1</f>
        <v>2021</v>
      </c>
      <c r="E5" s="204"/>
      <c r="F5" s="196">
        <f>B5</f>
        <v>2022</v>
      </c>
      <c r="G5" s="204"/>
      <c r="H5" s="196">
        <f>D5</f>
        <v>2021</v>
      </c>
      <c r="I5" s="204"/>
      <c r="J5" s="140" t="s">
        <v>4</v>
      </c>
      <c r="K5" s="141" t="s">
        <v>2</v>
      </c>
    </row>
    <row r="6" spans="1:11" x14ac:dyDescent="0.25">
      <c r="A6" s="22"/>
      <c r="B6" s="61" t="s">
        <v>12</v>
      </c>
      <c r="C6" s="62" t="s">
        <v>13</v>
      </c>
      <c r="D6" s="61" t="s">
        <v>12</v>
      </c>
      <c r="E6" s="63" t="s">
        <v>13</v>
      </c>
      <c r="F6" s="84" t="s">
        <v>12</v>
      </c>
      <c r="G6" s="62" t="s">
        <v>13</v>
      </c>
      <c r="H6" s="85" t="s">
        <v>12</v>
      </c>
      <c r="I6" s="63" t="s">
        <v>13</v>
      </c>
      <c r="J6" s="61"/>
      <c r="K6" s="63"/>
    </row>
    <row r="7" spans="1:11" x14ac:dyDescent="0.25">
      <c r="A7" s="7" t="s">
        <v>31</v>
      </c>
      <c r="B7" s="65">
        <v>8</v>
      </c>
      <c r="C7" s="39">
        <f>IF(B47=0, "-", B7/B47)</f>
        <v>5.1163980557687391E-4</v>
      </c>
      <c r="D7" s="65">
        <v>5</v>
      </c>
      <c r="E7" s="21">
        <f>IF(D47=0, "-", D7/D47)</f>
        <v>4.3278802042759454E-4</v>
      </c>
      <c r="F7" s="81">
        <v>55</v>
      </c>
      <c r="G7" s="39">
        <f>IF(F47=0, "-", F7/F47)</f>
        <v>4.0778800954965373E-4</v>
      </c>
      <c r="H7" s="65">
        <v>26</v>
      </c>
      <c r="I7" s="21">
        <f>IF(H47=0, "-", H7/H47)</f>
        <v>2.02729044834308E-4</v>
      </c>
      <c r="J7" s="20">
        <f t="shared" ref="J7:J45" si="0">IF(D7=0, "-", IF((B7-D7)/D7&lt;10, (B7-D7)/D7, "&gt;999%"))</f>
        <v>0.6</v>
      </c>
      <c r="K7" s="21">
        <f t="shared" ref="K7:K45" si="1">IF(H7=0, "-", IF((F7-H7)/H7&lt;10, (F7-H7)/H7, "&gt;999%"))</f>
        <v>1.1153846153846154</v>
      </c>
    </row>
    <row r="8" spans="1:11" x14ac:dyDescent="0.25">
      <c r="A8" s="7" t="s">
        <v>33</v>
      </c>
      <c r="B8" s="65">
        <v>4</v>
      </c>
      <c r="C8" s="39">
        <f>IF(B47=0, "-", B8/B47)</f>
        <v>2.5581990278843696E-4</v>
      </c>
      <c r="D8" s="65">
        <v>1</v>
      </c>
      <c r="E8" s="21">
        <f>IF(D47=0, "-", D8/D47)</f>
        <v>8.6557604085518917E-5</v>
      </c>
      <c r="F8" s="81">
        <v>15</v>
      </c>
      <c r="G8" s="39">
        <f>IF(F47=0, "-", F8/F47)</f>
        <v>1.1121491169536011E-4</v>
      </c>
      <c r="H8" s="65">
        <v>15</v>
      </c>
      <c r="I8" s="21">
        <f>IF(H47=0, "-", H8/H47)</f>
        <v>1.1695906432748539E-4</v>
      </c>
      <c r="J8" s="20">
        <f t="shared" si="0"/>
        <v>3</v>
      </c>
      <c r="K8" s="21">
        <f t="shared" si="1"/>
        <v>0</v>
      </c>
    </row>
    <row r="9" spans="1:11" x14ac:dyDescent="0.25">
      <c r="A9" s="7" t="s">
        <v>34</v>
      </c>
      <c r="B9" s="65">
        <v>413</v>
      </c>
      <c r="C9" s="39">
        <f>IF(B47=0, "-", B9/B47)</f>
        <v>2.6413404962906114E-2</v>
      </c>
      <c r="D9" s="65">
        <v>338</v>
      </c>
      <c r="E9" s="21">
        <f>IF(D47=0, "-", D9/D47)</f>
        <v>2.9256470180905391E-2</v>
      </c>
      <c r="F9" s="81">
        <v>3382</v>
      </c>
      <c r="G9" s="39">
        <f>IF(F47=0, "-", F9/F47)</f>
        <v>2.5075255423580526E-2</v>
      </c>
      <c r="H9" s="65">
        <v>4313</v>
      </c>
      <c r="I9" s="21">
        <f>IF(H47=0, "-", H9/H47)</f>
        <v>3.3629629629629627E-2</v>
      </c>
      <c r="J9" s="20">
        <f t="shared" si="0"/>
        <v>0.22189349112426035</v>
      </c>
      <c r="K9" s="21">
        <f t="shared" si="1"/>
        <v>-0.21585903083700442</v>
      </c>
    </row>
    <row r="10" spans="1:11" x14ac:dyDescent="0.25">
      <c r="A10" s="7" t="s">
        <v>35</v>
      </c>
      <c r="B10" s="65">
        <v>7</v>
      </c>
      <c r="C10" s="39">
        <f>IF(B47=0, "-", B10/B47)</f>
        <v>4.4768482987976463E-4</v>
      </c>
      <c r="D10" s="65">
        <v>4</v>
      </c>
      <c r="E10" s="21">
        <f>IF(D47=0, "-", D10/D47)</f>
        <v>3.4623041634207567E-4</v>
      </c>
      <c r="F10" s="81">
        <v>30</v>
      </c>
      <c r="G10" s="39">
        <f>IF(F47=0, "-", F10/F47)</f>
        <v>2.2242982339072022E-4</v>
      </c>
      <c r="H10" s="65">
        <v>27</v>
      </c>
      <c r="I10" s="21">
        <f>IF(H47=0, "-", H10/H47)</f>
        <v>2.105263157894737E-4</v>
      </c>
      <c r="J10" s="20">
        <f t="shared" si="0"/>
        <v>0.75</v>
      </c>
      <c r="K10" s="21">
        <f t="shared" si="1"/>
        <v>0.1111111111111111</v>
      </c>
    </row>
    <row r="11" spans="1:11" x14ac:dyDescent="0.25">
      <c r="A11" s="7" t="s">
        <v>36</v>
      </c>
      <c r="B11" s="65">
        <v>324</v>
      </c>
      <c r="C11" s="39">
        <f>IF(B47=0, "-", B11/B47)</f>
        <v>2.0721412125863391E-2</v>
      </c>
      <c r="D11" s="65">
        <v>214</v>
      </c>
      <c r="E11" s="21">
        <f>IF(D47=0, "-", D11/D47)</f>
        <v>1.8523327274301046E-2</v>
      </c>
      <c r="F11" s="81">
        <v>3885</v>
      </c>
      <c r="G11" s="39">
        <f>IF(F47=0, "-", F11/F47)</f>
        <v>2.8804662129098269E-2</v>
      </c>
      <c r="H11" s="65">
        <v>3416</v>
      </c>
      <c r="I11" s="21">
        <f>IF(H47=0, "-", H11/H47)</f>
        <v>2.6635477582846005E-2</v>
      </c>
      <c r="J11" s="20">
        <f t="shared" si="0"/>
        <v>0.51401869158878499</v>
      </c>
      <c r="K11" s="21">
        <f t="shared" si="1"/>
        <v>0.13729508196721313</v>
      </c>
    </row>
    <row r="12" spans="1:11" x14ac:dyDescent="0.25">
      <c r="A12" s="7" t="s">
        <v>39</v>
      </c>
      <c r="B12" s="65">
        <v>1</v>
      </c>
      <c r="C12" s="39">
        <f>IF(B47=0, "-", B12/B47)</f>
        <v>6.3954975697109239E-5</v>
      </c>
      <c r="D12" s="65">
        <v>0</v>
      </c>
      <c r="E12" s="21">
        <f>IF(D47=0, "-", D12/D47)</f>
        <v>0</v>
      </c>
      <c r="F12" s="81">
        <v>42</v>
      </c>
      <c r="G12" s="39">
        <f>IF(F47=0, "-", F12/F47)</f>
        <v>3.1140175274700833E-4</v>
      </c>
      <c r="H12" s="65">
        <v>15</v>
      </c>
      <c r="I12" s="21">
        <f>IF(H47=0, "-", H12/H47)</f>
        <v>1.1695906432748539E-4</v>
      </c>
      <c r="J12" s="20" t="str">
        <f t="shared" si="0"/>
        <v>-</v>
      </c>
      <c r="K12" s="21">
        <f t="shared" si="1"/>
        <v>1.8</v>
      </c>
    </row>
    <row r="13" spans="1:11" x14ac:dyDescent="0.25">
      <c r="A13" s="7" t="s">
        <v>40</v>
      </c>
      <c r="B13" s="65">
        <v>47</v>
      </c>
      <c r="C13" s="39">
        <f>IF(B47=0, "-", B13/B47)</f>
        <v>3.005883857764134E-3</v>
      </c>
      <c r="D13" s="65">
        <v>0</v>
      </c>
      <c r="E13" s="21">
        <f>IF(D47=0, "-", D13/D47)</f>
        <v>0</v>
      </c>
      <c r="F13" s="81">
        <v>120</v>
      </c>
      <c r="G13" s="39">
        <f>IF(F47=0, "-", F13/F47)</f>
        <v>8.897192935628809E-4</v>
      </c>
      <c r="H13" s="65">
        <v>0</v>
      </c>
      <c r="I13" s="21">
        <f>IF(H47=0, "-", H13/H47)</f>
        <v>0</v>
      </c>
      <c r="J13" s="20" t="str">
        <f t="shared" si="0"/>
        <v>-</v>
      </c>
      <c r="K13" s="21" t="str">
        <f t="shared" si="1"/>
        <v>-</v>
      </c>
    </row>
    <row r="14" spans="1:11" x14ac:dyDescent="0.25">
      <c r="A14" s="7" t="s">
        <v>46</v>
      </c>
      <c r="B14" s="65">
        <v>326</v>
      </c>
      <c r="C14" s="39">
        <f>IF(B47=0, "-", B14/B47)</f>
        <v>2.084932207725761E-2</v>
      </c>
      <c r="D14" s="65">
        <v>222</v>
      </c>
      <c r="E14" s="21">
        <f>IF(D47=0, "-", D14/D47)</f>
        <v>1.9215788106985199E-2</v>
      </c>
      <c r="F14" s="81">
        <v>2449</v>
      </c>
      <c r="G14" s="39">
        <f>IF(F47=0, "-", F14/F47)</f>
        <v>1.815768791612913E-2</v>
      </c>
      <c r="H14" s="65">
        <v>2355</v>
      </c>
      <c r="I14" s="21">
        <f>IF(H47=0, "-", H14/H47)</f>
        <v>1.8362573099415205E-2</v>
      </c>
      <c r="J14" s="20">
        <f t="shared" si="0"/>
        <v>0.46846846846846846</v>
      </c>
      <c r="K14" s="21">
        <f t="shared" si="1"/>
        <v>3.9915074309978767E-2</v>
      </c>
    </row>
    <row r="15" spans="1:11" x14ac:dyDescent="0.25">
      <c r="A15" s="7" t="s">
        <v>49</v>
      </c>
      <c r="B15" s="65">
        <v>35</v>
      </c>
      <c r="C15" s="39">
        <f>IF(B47=0, "-", B15/B47)</f>
        <v>2.2384241493988233E-3</v>
      </c>
      <c r="D15" s="65">
        <v>20</v>
      </c>
      <c r="E15" s="21">
        <f>IF(D47=0, "-", D15/D47)</f>
        <v>1.7311520817103782E-3</v>
      </c>
      <c r="F15" s="81">
        <v>290</v>
      </c>
      <c r="G15" s="39">
        <f>IF(F47=0, "-", F15/F47)</f>
        <v>2.1501549594436288E-3</v>
      </c>
      <c r="H15" s="65">
        <v>224</v>
      </c>
      <c r="I15" s="21">
        <f>IF(H47=0, "-", H15/H47)</f>
        <v>1.746588693957115E-3</v>
      </c>
      <c r="J15" s="20">
        <f t="shared" si="0"/>
        <v>0.75</v>
      </c>
      <c r="K15" s="21">
        <f t="shared" si="1"/>
        <v>0.29464285714285715</v>
      </c>
    </row>
    <row r="16" spans="1:11" x14ac:dyDescent="0.25">
      <c r="A16" s="7" t="s">
        <v>50</v>
      </c>
      <c r="B16" s="65">
        <v>602</v>
      </c>
      <c r="C16" s="39">
        <f>IF(B47=0, "-", B16/B47)</f>
        <v>3.8500895369659761E-2</v>
      </c>
      <c r="D16" s="65">
        <v>156</v>
      </c>
      <c r="E16" s="21">
        <f>IF(D47=0, "-", D16/D47)</f>
        <v>1.3502986237340951E-2</v>
      </c>
      <c r="F16" s="81">
        <v>2908</v>
      </c>
      <c r="G16" s="39">
        <f>IF(F47=0, "-", F16/F47)</f>
        <v>2.1560864214007148E-2</v>
      </c>
      <c r="H16" s="65">
        <v>1878</v>
      </c>
      <c r="I16" s="21">
        <f>IF(H47=0, "-", H16/H47)</f>
        <v>1.464327485380117E-2</v>
      </c>
      <c r="J16" s="20">
        <f t="shared" si="0"/>
        <v>2.858974358974359</v>
      </c>
      <c r="K16" s="21">
        <f t="shared" si="1"/>
        <v>0.54845580404685834</v>
      </c>
    </row>
    <row r="17" spans="1:11" x14ac:dyDescent="0.25">
      <c r="A17" s="7" t="s">
        <v>52</v>
      </c>
      <c r="B17" s="65">
        <v>318</v>
      </c>
      <c r="C17" s="39">
        <f>IF(B47=0, "-", B17/B47)</f>
        <v>2.0337682271680736E-2</v>
      </c>
      <c r="D17" s="65">
        <v>98</v>
      </c>
      <c r="E17" s="21">
        <f>IF(D47=0, "-", D17/D47)</f>
        <v>8.482645200380853E-3</v>
      </c>
      <c r="F17" s="81">
        <v>2986</v>
      </c>
      <c r="G17" s="39">
        <f>IF(F47=0, "-", F17/F47)</f>
        <v>2.2139181754823021E-2</v>
      </c>
      <c r="H17" s="65">
        <v>2886</v>
      </c>
      <c r="I17" s="21">
        <f>IF(H47=0, "-", H17/H47)</f>
        <v>2.2502923976608188E-2</v>
      </c>
      <c r="J17" s="20">
        <f t="shared" si="0"/>
        <v>2.2448979591836733</v>
      </c>
      <c r="K17" s="21">
        <f t="shared" si="1"/>
        <v>3.4650034650034647E-2</v>
      </c>
    </row>
    <row r="18" spans="1:11" x14ac:dyDescent="0.25">
      <c r="A18" s="7" t="s">
        <v>53</v>
      </c>
      <c r="B18" s="65">
        <v>1105</v>
      </c>
      <c r="C18" s="39">
        <f>IF(B47=0, "-", B18/B47)</f>
        <v>7.0670248145305703E-2</v>
      </c>
      <c r="D18" s="65">
        <v>698</v>
      </c>
      <c r="E18" s="21">
        <f>IF(D47=0, "-", D18/D47)</f>
        <v>6.0417207651692201E-2</v>
      </c>
      <c r="F18" s="81">
        <v>10690</v>
      </c>
      <c r="G18" s="39">
        <f>IF(F47=0, "-", F18/F47)</f>
        <v>7.9259160401559975E-2</v>
      </c>
      <c r="H18" s="65">
        <v>8692</v>
      </c>
      <c r="I18" s="21">
        <f>IF(H47=0, "-", H18/H47)</f>
        <v>6.7773879142300195E-2</v>
      </c>
      <c r="J18" s="20">
        <f t="shared" si="0"/>
        <v>0.58309455587392545</v>
      </c>
      <c r="K18" s="21">
        <f t="shared" si="1"/>
        <v>0.22986654394845835</v>
      </c>
    </row>
    <row r="19" spans="1:11" x14ac:dyDescent="0.25">
      <c r="A19" s="7" t="s">
        <v>57</v>
      </c>
      <c r="B19" s="65">
        <v>245</v>
      </c>
      <c r="C19" s="39">
        <f>IF(B47=0, "-", B19/B47)</f>
        <v>1.5668969045791764E-2</v>
      </c>
      <c r="D19" s="65">
        <v>329</v>
      </c>
      <c r="E19" s="21">
        <f>IF(D47=0, "-", D19/D47)</f>
        <v>2.8477451744135723E-2</v>
      </c>
      <c r="F19" s="81">
        <v>2145</v>
      </c>
      <c r="G19" s="39">
        <f>IF(F47=0, "-", F19/F47)</f>
        <v>1.5903732372436495E-2</v>
      </c>
      <c r="H19" s="65">
        <v>2260</v>
      </c>
      <c r="I19" s="21">
        <f>IF(H47=0, "-", H19/H47)</f>
        <v>1.7621832358674466E-2</v>
      </c>
      <c r="J19" s="20">
        <f t="shared" si="0"/>
        <v>-0.25531914893617019</v>
      </c>
      <c r="K19" s="21">
        <f t="shared" si="1"/>
        <v>-5.0884955752212392E-2</v>
      </c>
    </row>
    <row r="20" spans="1:11" x14ac:dyDescent="0.25">
      <c r="A20" s="7" t="s">
        <v>60</v>
      </c>
      <c r="B20" s="65">
        <v>14</v>
      </c>
      <c r="C20" s="39">
        <f>IF(B47=0, "-", B20/B47)</f>
        <v>8.9536965975952926E-4</v>
      </c>
      <c r="D20" s="65">
        <v>29</v>
      </c>
      <c r="E20" s="21">
        <f>IF(D47=0, "-", D20/D47)</f>
        <v>2.5101705184800483E-3</v>
      </c>
      <c r="F20" s="81">
        <v>179</v>
      </c>
      <c r="G20" s="39">
        <f>IF(F47=0, "-", F20/F47)</f>
        <v>1.327164612897964E-3</v>
      </c>
      <c r="H20" s="65">
        <v>333</v>
      </c>
      <c r="I20" s="21">
        <f>IF(H47=0, "-", H20/H47)</f>
        <v>2.5964912280701754E-3</v>
      </c>
      <c r="J20" s="20">
        <f t="shared" si="0"/>
        <v>-0.51724137931034486</v>
      </c>
      <c r="K20" s="21">
        <f t="shared" si="1"/>
        <v>-0.46246246246246248</v>
      </c>
    </row>
    <row r="21" spans="1:11" x14ac:dyDescent="0.25">
      <c r="A21" s="7" t="s">
        <v>61</v>
      </c>
      <c r="B21" s="65">
        <v>138</v>
      </c>
      <c r="C21" s="39">
        <f>IF(B47=0, "-", B21/B47)</f>
        <v>8.8257866462010739E-3</v>
      </c>
      <c r="D21" s="65">
        <v>169</v>
      </c>
      <c r="E21" s="21">
        <f>IF(D47=0, "-", D21/D47)</f>
        <v>1.4628235090452696E-2</v>
      </c>
      <c r="F21" s="81">
        <v>1233</v>
      </c>
      <c r="G21" s="39">
        <f>IF(F47=0, "-", F21/F47)</f>
        <v>9.141865741358602E-3</v>
      </c>
      <c r="H21" s="65">
        <v>1510</v>
      </c>
      <c r="I21" s="21">
        <f>IF(H47=0, "-", H21/H47)</f>
        <v>1.1773879142300195E-2</v>
      </c>
      <c r="J21" s="20">
        <f t="shared" si="0"/>
        <v>-0.18343195266272189</v>
      </c>
      <c r="K21" s="21">
        <f t="shared" si="1"/>
        <v>-0.18344370860927153</v>
      </c>
    </row>
    <row r="22" spans="1:11" x14ac:dyDescent="0.25">
      <c r="A22" s="7" t="s">
        <v>63</v>
      </c>
      <c r="B22" s="65">
        <v>1479</v>
      </c>
      <c r="C22" s="39">
        <f>IF(B47=0, "-", B22/B47)</f>
        <v>9.4589409056024559E-2</v>
      </c>
      <c r="D22" s="65">
        <v>657</v>
      </c>
      <c r="E22" s="21">
        <f>IF(D47=0, "-", D22/D47)</f>
        <v>5.6868345884185927E-2</v>
      </c>
      <c r="F22" s="81">
        <v>11814</v>
      </c>
      <c r="G22" s="39">
        <f>IF(F47=0, "-", F22/F47)</f>
        <v>8.7592864451265628E-2</v>
      </c>
      <c r="H22" s="65">
        <v>7332</v>
      </c>
      <c r="I22" s="21">
        <f>IF(H47=0, "-", H22/H47)</f>
        <v>5.7169590643274856E-2</v>
      </c>
      <c r="J22" s="20">
        <f t="shared" si="0"/>
        <v>1.2511415525114156</v>
      </c>
      <c r="K22" s="21">
        <f t="shared" si="1"/>
        <v>0.61129296235679209</v>
      </c>
    </row>
    <row r="23" spans="1:11" x14ac:dyDescent="0.25">
      <c r="A23" s="7" t="s">
        <v>64</v>
      </c>
      <c r="B23" s="65">
        <v>2</v>
      </c>
      <c r="C23" s="39">
        <f>IF(B47=0, "-", B23/B47)</f>
        <v>1.2790995139421848E-4</v>
      </c>
      <c r="D23" s="65">
        <v>1</v>
      </c>
      <c r="E23" s="21">
        <f>IF(D47=0, "-", D23/D47)</f>
        <v>8.6557604085518917E-5</v>
      </c>
      <c r="F23" s="81">
        <v>18</v>
      </c>
      <c r="G23" s="39">
        <f>IF(F47=0, "-", F23/F47)</f>
        <v>1.3345789403443215E-4</v>
      </c>
      <c r="H23" s="65">
        <v>14</v>
      </c>
      <c r="I23" s="21">
        <f>IF(H47=0, "-", H23/H47)</f>
        <v>1.0916179337231968E-4</v>
      </c>
      <c r="J23" s="20">
        <f t="shared" si="0"/>
        <v>1</v>
      </c>
      <c r="K23" s="21">
        <f t="shared" si="1"/>
        <v>0.2857142857142857</v>
      </c>
    </row>
    <row r="24" spans="1:11" x14ac:dyDescent="0.25">
      <c r="A24" s="7" t="s">
        <v>65</v>
      </c>
      <c r="B24" s="65">
        <v>55</v>
      </c>
      <c r="C24" s="39">
        <f>IF(B47=0, "-", B24/B47)</f>
        <v>3.5175236633410078E-3</v>
      </c>
      <c r="D24" s="65">
        <v>152</v>
      </c>
      <c r="E24" s="21">
        <f>IF(D47=0, "-", D24/D47)</f>
        <v>1.3156755820998874E-2</v>
      </c>
      <c r="F24" s="81">
        <v>1227</v>
      </c>
      <c r="G24" s="39">
        <f>IF(F47=0, "-", F24/F47)</f>
        <v>9.097379776680457E-3</v>
      </c>
      <c r="H24" s="65">
        <v>2169</v>
      </c>
      <c r="I24" s="21">
        <f>IF(H47=0, "-", H24/H47)</f>
        <v>1.6912280701754386E-2</v>
      </c>
      <c r="J24" s="20">
        <f t="shared" si="0"/>
        <v>-0.63815789473684215</v>
      </c>
      <c r="K24" s="21">
        <f t="shared" si="1"/>
        <v>-0.43430152143845091</v>
      </c>
    </row>
    <row r="25" spans="1:11" x14ac:dyDescent="0.25">
      <c r="A25" s="7" t="s">
        <v>66</v>
      </c>
      <c r="B25" s="65">
        <v>31</v>
      </c>
      <c r="C25" s="39">
        <f>IF(B47=0, "-", B25/B47)</f>
        <v>1.9826042466103864E-3</v>
      </c>
      <c r="D25" s="65">
        <v>34</v>
      </c>
      <c r="E25" s="21">
        <f>IF(D47=0, "-", D25/D47)</f>
        <v>2.9429585389076432E-3</v>
      </c>
      <c r="F25" s="81">
        <v>811</v>
      </c>
      <c r="G25" s="39">
        <f>IF(F47=0, "-", F25/F47)</f>
        <v>6.0130195589958033E-3</v>
      </c>
      <c r="H25" s="65">
        <v>423</v>
      </c>
      <c r="I25" s="21">
        <f>IF(H47=0, "-", H25/H47)</f>
        <v>3.2982456140350875E-3</v>
      </c>
      <c r="J25" s="20">
        <f t="shared" si="0"/>
        <v>-8.8235294117647065E-2</v>
      </c>
      <c r="K25" s="21">
        <f t="shared" si="1"/>
        <v>0.91725768321513002</v>
      </c>
    </row>
    <row r="26" spans="1:11" x14ac:dyDescent="0.25">
      <c r="A26" s="7" t="s">
        <v>67</v>
      </c>
      <c r="B26" s="65">
        <v>139</v>
      </c>
      <c r="C26" s="39">
        <f>IF(B47=0, "-", B26/B47)</f>
        <v>8.8897416218981836E-3</v>
      </c>
      <c r="D26" s="65">
        <v>188</v>
      </c>
      <c r="E26" s="21">
        <f>IF(D47=0, "-", D26/D47)</f>
        <v>1.6272829568077556E-2</v>
      </c>
      <c r="F26" s="81">
        <v>1916</v>
      </c>
      <c r="G26" s="39">
        <f>IF(F47=0, "-", F26/F47)</f>
        <v>1.4205851387220665E-2</v>
      </c>
      <c r="H26" s="65">
        <v>2211</v>
      </c>
      <c r="I26" s="21">
        <f>IF(H47=0, "-", H26/H47)</f>
        <v>1.7239766081871347E-2</v>
      </c>
      <c r="J26" s="20">
        <f t="shared" si="0"/>
        <v>-0.26063829787234044</v>
      </c>
      <c r="K26" s="21">
        <f t="shared" si="1"/>
        <v>-0.13342379014020805</v>
      </c>
    </row>
    <row r="27" spans="1:11" x14ac:dyDescent="0.25">
      <c r="A27" s="7" t="s">
        <v>71</v>
      </c>
      <c r="B27" s="65">
        <v>24</v>
      </c>
      <c r="C27" s="39">
        <f>IF(B47=0, "-", B27/B47)</f>
        <v>1.5349194167306216E-3</v>
      </c>
      <c r="D27" s="65">
        <v>5</v>
      </c>
      <c r="E27" s="21">
        <f>IF(D47=0, "-", D27/D47)</f>
        <v>4.3278802042759454E-4</v>
      </c>
      <c r="F27" s="81">
        <v>130</v>
      </c>
      <c r="G27" s="39">
        <f>IF(F47=0, "-", F27/F47)</f>
        <v>9.6386256802645433E-4</v>
      </c>
      <c r="H27" s="65">
        <v>108</v>
      </c>
      <c r="I27" s="21">
        <f>IF(H47=0, "-", H27/H47)</f>
        <v>8.4210526315789478E-4</v>
      </c>
      <c r="J27" s="20">
        <f t="shared" si="0"/>
        <v>3.8</v>
      </c>
      <c r="K27" s="21">
        <f t="shared" si="1"/>
        <v>0.20370370370370369</v>
      </c>
    </row>
    <row r="28" spans="1:11" x14ac:dyDescent="0.25">
      <c r="A28" s="7" t="s">
        <v>72</v>
      </c>
      <c r="B28" s="65">
        <v>1701</v>
      </c>
      <c r="C28" s="39">
        <f>IF(B47=0, "-", B28/B47)</f>
        <v>0.1087874136607828</v>
      </c>
      <c r="D28" s="65">
        <v>1024</v>
      </c>
      <c r="E28" s="21">
        <f>IF(D47=0, "-", D28/D47)</f>
        <v>8.8634986583571371E-2</v>
      </c>
      <c r="F28" s="81">
        <v>16118</v>
      </c>
      <c r="G28" s="39">
        <f>IF(F47=0, "-", F28/F47)</f>
        <v>0.11950412978038762</v>
      </c>
      <c r="H28" s="65">
        <v>16710</v>
      </c>
      <c r="I28" s="21">
        <f>IF(H47=0, "-", H28/H47)</f>
        <v>0.13029239766081871</v>
      </c>
      <c r="J28" s="20">
        <f t="shared" si="0"/>
        <v>0.6611328125</v>
      </c>
      <c r="K28" s="21">
        <f t="shared" si="1"/>
        <v>-3.5427887492519447E-2</v>
      </c>
    </row>
    <row r="29" spans="1:11" x14ac:dyDescent="0.25">
      <c r="A29" s="7" t="s">
        <v>74</v>
      </c>
      <c r="B29" s="65">
        <v>475</v>
      </c>
      <c r="C29" s="39">
        <f>IF(B47=0, "-", B29/B47)</f>
        <v>3.0378613456126885E-2</v>
      </c>
      <c r="D29" s="65">
        <v>360</v>
      </c>
      <c r="E29" s="21">
        <f>IF(D47=0, "-", D29/D47)</f>
        <v>3.116073747078681E-2</v>
      </c>
      <c r="F29" s="81">
        <v>4221</v>
      </c>
      <c r="G29" s="39">
        <f>IF(F47=0, "-", F29/F47)</f>
        <v>3.1295876151074334E-2</v>
      </c>
      <c r="H29" s="65">
        <v>4280</v>
      </c>
      <c r="I29" s="21">
        <f>IF(H47=0, "-", H29/H47)</f>
        <v>3.3372319688109164E-2</v>
      </c>
      <c r="J29" s="20">
        <f t="shared" si="0"/>
        <v>0.31944444444444442</v>
      </c>
      <c r="K29" s="21">
        <f t="shared" si="1"/>
        <v>-1.3785046728971963E-2</v>
      </c>
    </row>
    <row r="30" spans="1:11" x14ac:dyDescent="0.25">
      <c r="A30" s="7" t="s">
        <v>77</v>
      </c>
      <c r="B30" s="65">
        <v>412</v>
      </c>
      <c r="C30" s="39">
        <f>IF(B47=0, "-", B30/B47)</f>
        <v>2.6349449987209006E-2</v>
      </c>
      <c r="D30" s="65">
        <v>563</v>
      </c>
      <c r="E30" s="21">
        <f>IF(D47=0, "-", D30/D47)</f>
        <v>4.8731931100147147E-2</v>
      </c>
      <c r="F30" s="81">
        <v>6723</v>
      </c>
      <c r="G30" s="39">
        <f>IF(F47=0, "-", F30/F47)</f>
        <v>4.9846523421860404E-2</v>
      </c>
      <c r="H30" s="65">
        <v>6281</v>
      </c>
      <c r="I30" s="21">
        <f>IF(H47=0, "-", H30/H47)</f>
        <v>4.8974658869395712E-2</v>
      </c>
      <c r="J30" s="20">
        <f t="shared" si="0"/>
        <v>-0.26820603907637658</v>
      </c>
      <c r="K30" s="21">
        <f t="shared" si="1"/>
        <v>7.0370960038210473E-2</v>
      </c>
    </row>
    <row r="31" spans="1:11" x14ac:dyDescent="0.25">
      <c r="A31" s="7" t="s">
        <v>78</v>
      </c>
      <c r="B31" s="65">
        <v>42</v>
      </c>
      <c r="C31" s="39">
        <f>IF(B47=0, "-", B31/B47)</f>
        <v>2.6861089792785879E-3</v>
      </c>
      <c r="D31" s="65">
        <v>22</v>
      </c>
      <c r="E31" s="21">
        <f>IF(D47=0, "-", D31/D47)</f>
        <v>1.904267289881416E-3</v>
      </c>
      <c r="F31" s="81">
        <v>268</v>
      </c>
      <c r="G31" s="39">
        <f>IF(F47=0, "-", F31/F47)</f>
        <v>1.9870397556237675E-3</v>
      </c>
      <c r="H31" s="65">
        <v>347</v>
      </c>
      <c r="I31" s="21">
        <f>IF(H47=0, "-", H31/H47)</f>
        <v>2.7056530214424951E-3</v>
      </c>
      <c r="J31" s="20">
        <f t="shared" si="0"/>
        <v>0.90909090909090906</v>
      </c>
      <c r="K31" s="21">
        <f t="shared" si="1"/>
        <v>-0.2276657060518732</v>
      </c>
    </row>
    <row r="32" spans="1:11" x14ac:dyDescent="0.25">
      <c r="A32" s="7" t="s">
        <v>79</v>
      </c>
      <c r="B32" s="65">
        <v>1314</v>
      </c>
      <c r="C32" s="39">
        <f>IF(B47=0, "-", B32/B47)</f>
        <v>8.403683806600154E-2</v>
      </c>
      <c r="D32" s="65">
        <v>881</v>
      </c>
      <c r="E32" s="21">
        <f>IF(D47=0, "-", D32/D47)</f>
        <v>7.6257249199342167E-2</v>
      </c>
      <c r="F32" s="81">
        <v>10385</v>
      </c>
      <c r="G32" s="39">
        <f>IF(F47=0, "-", F32/F47)</f>
        <v>7.6997790530420981E-2</v>
      </c>
      <c r="H32" s="65">
        <v>8964</v>
      </c>
      <c r="I32" s="21">
        <f>IF(H47=0, "-", H32/H47)</f>
        <v>6.989473684210526E-2</v>
      </c>
      <c r="J32" s="20">
        <f t="shared" si="0"/>
        <v>0.49148694665153236</v>
      </c>
      <c r="K32" s="21">
        <f t="shared" si="1"/>
        <v>0.15852298081213745</v>
      </c>
    </row>
    <row r="33" spans="1:11" x14ac:dyDescent="0.25">
      <c r="A33" s="7" t="s">
        <v>80</v>
      </c>
      <c r="B33" s="65">
        <v>219</v>
      </c>
      <c r="C33" s="39">
        <f>IF(B47=0, "-", B33/B47)</f>
        <v>1.4006139677666922E-2</v>
      </c>
      <c r="D33" s="65">
        <v>421</v>
      </c>
      <c r="E33" s="21">
        <f>IF(D47=0, "-", D33/D47)</f>
        <v>3.6440751320003462E-2</v>
      </c>
      <c r="F33" s="81">
        <v>3090</v>
      </c>
      <c r="G33" s="39">
        <f>IF(F47=0, "-", F33/F47)</f>
        <v>2.2910271809244185E-2</v>
      </c>
      <c r="H33" s="65">
        <v>5213</v>
      </c>
      <c r="I33" s="21">
        <f>IF(H47=0, "-", H33/H47)</f>
        <v>4.0647173489278751E-2</v>
      </c>
      <c r="J33" s="20">
        <f t="shared" si="0"/>
        <v>-0.47980997624703087</v>
      </c>
      <c r="K33" s="21">
        <f t="shared" si="1"/>
        <v>-0.40725110301170153</v>
      </c>
    </row>
    <row r="34" spans="1:11" x14ac:dyDescent="0.25">
      <c r="A34" s="7" t="s">
        <v>81</v>
      </c>
      <c r="B34" s="65">
        <v>36</v>
      </c>
      <c r="C34" s="39">
        <f>IF(B47=0, "-", B34/B47)</f>
        <v>2.3023791250959325E-3</v>
      </c>
      <c r="D34" s="65">
        <v>318</v>
      </c>
      <c r="E34" s="21">
        <f>IF(D47=0, "-", D34/D47)</f>
        <v>2.7525318099195013E-2</v>
      </c>
      <c r="F34" s="81">
        <v>357</v>
      </c>
      <c r="G34" s="39">
        <f>IF(F47=0, "-", F34/F47)</f>
        <v>2.6469148983495707E-3</v>
      </c>
      <c r="H34" s="65">
        <v>732</v>
      </c>
      <c r="I34" s="21">
        <f>IF(H47=0, "-", H34/H47)</f>
        <v>5.7076023391812863E-3</v>
      </c>
      <c r="J34" s="20">
        <f t="shared" si="0"/>
        <v>-0.8867924528301887</v>
      </c>
      <c r="K34" s="21">
        <f t="shared" si="1"/>
        <v>-0.51229508196721307</v>
      </c>
    </row>
    <row r="35" spans="1:11" x14ac:dyDescent="0.25">
      <c r="A35" s="7" t="s">
        <v>83</v>
      </c>
      <c r="B35" s="65">
        <v>76</v>
      </c>
      <c r="C35" s="39">
        <f>IF(B47=0, "-", B35/B47)</f>
        <v>4.860578152980302E-3</v>
      </c>
      <c r="D35" s="65">
        <v>71</v>
      </c>
      <c r="E35" s="21">
        <f>IF(D47=0, "-", D35/D47)</f>
        <v>6.1455898900718425E-3</v>
      </c>
      <c r="F35" s="81">
        <v>1103</v>
      </c>
      <c r="G35" s="39">
        <f>IF(F47=0, "-", F35/F47)</f>
        <v>8.1780031733321469E-3</v>
      </c>
      <c r="H35" s="65">
        <v>868</v>
      </c>
      <c r="I35" s="21">
        <f>IF(H47=0, "-", H35/H47)</f>
        <v>6.7680311890838205E-3</v>
      </c>
      <c r="J35" s="20">
        <f t="shared" si="0"/>
        <v>7.0422535211267609E-2</v>
      </c>
      <c r="K35" s="21">
        <f t="shared" si="1"/>
        <v>0.27073732718894011</v>
      </c>
    </row>
    <row r="36" spans="1:11" x14ac:dyDescent="0.25">
      <c r="A36" s="7" t="s">
        <v>85</v>
      </c>
      <c r="B36" s="65">
        <v>158</v>
      </c>
      <c r="C36" s="39">
        <f>IF(B47=0, "-", B36/B47)</f>
        <v>1.0104886160143258E-2</v>
      </c>
      <c r="D36" s="65">
        <v>26</v>
      </c>
      <c r="E36" s="21">
        <f>IF(D47=0, "-", D36/D47)</f>
        <v>2.2504977062234918E-3</v>
      </c>
      <c r="F36" s="81">
        <v>1233</v>
      </c>
      <c r="G36" s="39">
        <f>IF(F47=0, "-", F36/F47)</f>
        <v>9.141865741358602E-3</v>
      </c>
      <c r="H36" s="65">
        <v>297</v>
      </c>
      <c r="I36" s="21">
        <f>IF(H47=0, "-", H36/H47)</f>
        <v>2.3157894736842107E-3</v>
      </c>
      <c r="J36" s="20">
        <f t="shared" si="0"/>
        <v>5.0769230769230766</v>
      </c>
      <c r="K36" s="21">
        <f t="shared" si="1"/>
        <v>3.1515151515151514</v>
      </c>
    </row>
    <row r="37" spans="1:11" x14ac:dyDescent="0.25">
      <c r="A37" s="7" t="s">
        <v>86</v>
      </c>
      <c r="B37" s="65">
        <v>3</v>
      </c>
      <c r="C37" s="39">
        <f>IF(B47=0, "-", B37/B47)</f>
        <v>1.918649270913277E-4</v>
      </c>
      <c r="D37" s="65">
        <v>0</v>
      </c>
      <c r="E37" s="21">
        <f>IF(D47=0, "-", D37/D47)</f>
        <v>0</v>
      </c>
      <c r="F37" s="81">
        <v>10</v>
      </c>
      <c r="G37" s="39">
        <f>IF(F47=0, "-", F37/F47)</f>
        <v>7.4143274463573408E-5</v>
      </c>
      <c r="H37" s="65">
        <v>6</v>
      </c>
      <c r="I37" s="21">
        <f>IF(H47=0, "-", H37/H47)</f>
        <v>4.6783625730994155E-5</v>
      </c>
      <c r="J37" s="20" t="str">
        <f t="shared" si="0"/>
        <v>-</v>
      </c>
      <c r="K37" s="21">
        <f t="shared" si="1"/>
        <v>0.66666666666666663</v>
      </c>
    </row>
    <row r="38" spans="1:11" x14ac:dyDescent="0.25">
      <c r="A38" s="7" t="s">
        <v>89</v>
      </c>
      <c r="B38" s="65">
        <v>141</v>
      </c>
      <c r="C38" s="39">
        <f>IF(B47=0, "-", B38/B47)</f>
        <v>9.0176515732924029E-3</v>
      </c>
      <c r="D38" s="65">
        <v>109</v>
      </c>
      <c r="E38" s="21">
        <f>IF(D47=0, "-", D38/D47)</f>
        <v>9.4347788453215623E-3</v>
      </c>
      <c r="F38" s="81">
        <v>1008</v>
      </c>
      <c r="G38" s="39">
        <f>IF(F47=0, "-", F38/F47)</f>
        <v>7.4736420659281995E-3</v>
      </c>
      <c r="H38" s="65">
        <v>1480</v>
      </c>
      <c r="I38" s="21">
        <f>IF(H47=0, "-", H38/H47)</f>
        <v>1.1539961013645223E-2</v>
      </c>
      <c r="J38" s="20">
        <f t="shared" si="0"/>
        <v>0.29357798165137616</v>
      </c>
      <c r="K38" s="21">
        <f t="shared" si="1"/>
        <v>-0.31891891891891894</v>
      </c>
    </row>
    <row r="39" spans="1:11" x14ac:dyDescent="0.25">
      <c r="A39" s="7" t="s">
        <v>90</v>
      </c>
      <c r="B39" s="65">
        <v>40</v>
      </c>
      <c r="C39" s="39">
        <f>IF(B47=0, "-", B39/B47)</f>
        <v>2.5581990278843694E-3</v>
      </c>
      <c r="D39" s="65">
        <v>18</v>
      </c>
      <c r="E39" s="21">
        <f>IF(D47=0, "-", D39/D47)</f>
        <v>1.5580368735393405E-3</v>
      </c>
      <c r="F39" s="81">
        <v>282</v>
      </c>
      <c r="G39" s="39">
        <f>IF(F47=0, "-", F39/F47)</f>
        <v>2.0908403398727702E-3</v>
      </c>
      <c r="H39" s="65">
        <v>169</v>
      </c>
      <c r="I39" s="21">
        <f>IF(H47=0, "-", H39/H47)</f>
        <v>1.3177387914230019E-3</v>
      </c>
      <c r="J39" s="20">
        <f t="shared" si="0"/>
        <v>1.2222222222222223</v>
      </c>
      <c r="K39" s="21">
        <f t="shared" si="1"/>
        <v>0.66863905325443784</v>
      </c>
    </row>
    <row r="40" spans="1:11" x14ac:dyDescent="0.25">
      <c r="A40" s="7" t="s">
        <v>91</v>
      </c>
      <c r="B40" s="65">
        <v>764</v>
      </c>
      <c r="C40" s="39">
        <f>IF(B47=0, "-", B40/B47)</f>
        <v>4.8861601432591453E-2</v>
      </c>
      <c r="D40" s="65">
        <v>935</v>
      </c>
      <c r="E40" s="21">
        <f>IF(D47=0, "-", D40/D47)</f>
        <v>8.0931359819960177E-2</v>
      </c>
      <c r="F40" s="81">
        <v>7147</v>
      </c>
      <c r="G40" s="39">
        <f>IF(F47=0, "-", F40/F47)</f>
        <v>5.2990198259115918E-2</v>
      </c>
      <c r="H40" s="65">
        <v>8654</v>
      </c>
      <c r="I40" s="21">
        <f>IF(H47=0, "-", H40/H47)</f>
        <v>6.74775828460039E-2</v>
      </c>
      <c r="J40" s="20">
        <f t="shared" si="0"/>
        <v>-0.18288770053475936</v>
      </c>
      <c r="K40" s="21">
        <f t="shared" si="1"/>
        <v>-0.17413912641553039</v>
      </c>
    </row>
    <row r="41" spans="1:11" x14ac:dyDescent="0.25">
      <c r="A41" s="7" t="s">
        <v>92</v>
      </c>
      <c r="B41" s="65">
        <v>343</v>
      </c>
      <c r="C41" s="39">
        <f>IF(B47=0, "-", B41/B47)</f>
        <v>2.1936556664108469E-2</v>
      </c>
      <c r="D41" s="65">
        <v>168</v>
      </c>
      <c r="E41" s="21">
        <f>IF(D47=0, "-", D41/D47)</f>
        <v>1.4541677486367177E-2</v>
      </c>
      <c r="F41" s="81">
        <v>2380</v>
      </c>
      <c r="G41" s="39">
        <f>IF(F47=0, "-", F41/F47)</f>
        <v>1.764609932233047E-2</v>
      </c>
      <c r="H41" s="65">
        <v>1823</v>
      </c>
      <c r="I41" s="21">
        <f>IF(H47=0, "-", H41/H47)</f>
        <v>1.4214424951267056E-2</v>
      </c>
      <c r="J41" s="20">
        <f t="shared" si="0"/>
        <v>1.0416666666666667</v>
      </c>
      <c r="K41" s="21">
        <f t="shared" si="1"/>
        <v>0.30554031815688426</v>
      </c>
    </row>
    <row r="42" spans="1:11" x14ac:dyDescent="0.25">
      <c r="A42" s="7" t="s">
        <v>93</v>
      </c>
      <c r="B42" s="65">
        <v>1554</v>
      </c>
      <c r="C42" s="39">
        <f>IF(B47=0, "-", B42/B47)</f>
        <v>9.9386032233307747E-2</v>
      </c>
      <c r="D42" s="65">
        <v>0</v>
      </c>
      <c r="E42" s="21">
        <f>IF(D47=0, "-", D42/D47)</f>
        <v>0</v>
      </c>
      <c r="F42" s="81">
        <v>2005</v>
      </c>
      <c r="G42" s="39">
        <f>IF(F47=0, "-", F42/F47)</f>
        <v>1.4865726529946468E-2</v>
      </c>
      <c r="H42" s="65">
        <v>0</v>
      </c>
      <c r="I42" s="21">
        <f>IF(H47=0, "-", H42/H47)</f>
        <v>0</v>
      </c>
      <c r="J42" s="20" t="str">
        <f t="shared" si="0"/>
        <v>-</v>
      </c>
      <c r="K42" s="21" t="str">
        <f t="shared" si="1"/>
        <v>-</v>
      </c>
    </row>
    <row r="43" spans="1:11" x14ac:dyDescent="0.25">
      <c r="A43" s="7" t="s">
        <v>94</v>
      </c>
      <c r="B43" s="65">
        <v>1826</v>
      </c>
      <c r="C43" s="39">
        <f>IF(B47=0, "-", B43/B47)</f>
        <v>0.11678178562292146</v>
      </c>
      <c r="D43" s="65">
        <v>2554</v>
      </c>
      <c r="E43" s="21">
        <f>IF(D47=0, "-", D43/D47)</f>
        <v>0.22106812083441529</v>
      </c>
      <c r="F43" s="81">
        <v>25054</v>
      </c>
      <c r="G43" s="39">
        <f>IF(F47=0, "-", F43/F47)</f>
        <v>0.18575855984103681</v>
      </c>
      <c r="H43" s="65">
        <v>23721</v>
      </c>
      <c r="I43" s="21">
        <f>IF(H47=0, "-", H43/H47)</f>
        <v>0.18495906432748538</v>
      </c>
      <c r="J43" s="20">
        <f t="shared" si="0"/>
        <v>-0.2850430696945967</v>
      </c>
      <c r="K43" s="21">
        <f t="shared" si="1"/>
        <v>5.619493276000169E-2</v>
      </c>
    </row>
    <row r="44" spans="1:11" x14ac:dyDescent="0.25">
      <c r="A44" s="7" t="s">
        <v>96</v>
      </c>
      <c r="B44" s="65">
        <v>784</v>
      </c>
      <c r="C44" s="39">
        <f>IF(B47=0, "-", B44/B47)</f>
        <v>5.014070094653364E-2</v>
      </c>
      <c r="D44" s="65">
        <v>528</v>
      </c>
      <c r="E44" s="21">
        <f>IF(D47=0, "-", D44/D47)</f>
        <v>4.5702414957153985E-2</v>
      </c>
      <c r="F44" s="81">
        <v>4070</v>
      </c>
      <c r="G44" s="39">
        <f>IF(F47=0, "-", F44/F47)</f>
        <v>3.0176312706674379E-2</v>
      </c>
      <c r="H44" s="65">
        <v>5510</v>
      </c>
      <c r="I44" s="21">
        <f>IF(H47=0, "-", H44/H47)</f>
        <v>4.296296296296296E-2</v>
      </c>
      <c r="J44" s="20">
        <f t="shared" si="0"/>
        <v>0.48484848484848486</v>
      </c>
      <c r="K44" s="21">
        <f t="shared" si="1"/>
        <v>-0.2613430127041742</v>
      </c>
    </row>
    <row r="45" spans="1:11" x14ac:dyDescent="0.25">
      <c r="A45" s="7" t="s">
        <v>97</v>
      </c>
      <c r="B45" s="65">
        <v>431</v>
      </c>
      <c r="C45" s="39">
        <f>IF(B47=0, "-", B45/B47)</f>
        <v>2.7564594525454081E-2</v>
      </c>
      <c r="D45" s="65">
        <v>235</v>
      </c>
      <c r="E45" s="21">
        <f>IF(D47=0, "-", D45/D47)</f>
        <v>2.0341036960096946E-2</v>
      </c>
      <c r="F45" s="81">
        <v>3095</v>
      </c>
      <c r="G45" s="39">
        <f>IF(F47=0, "-", F45/F47)</f>
        <v>2.2947343446475969E-2</v>
      </c>
      <c r="H45" s="65">
        <v>2988</v>
      </c>
      <c r="I45" s="21">
        <f>IF(H47=0, "-", H45/H47)</f>
        <v>2.3298245614035089E-2</v>
      </c>
      <c r="J45" s="20">
        <f t="shared" si="0"/>
        <v>0.83404255319148934</v>
      </c>
      <c r="K45" s="21">
        <f t="shared" si="1"/>
        <v>3.5809906291834004E-2</v>
      </c>
    </row>
    <row r="46" spans="1:11" x14ac:dyDescent="0.25">
      <c r="A46" s="2"/>
      <c r="B46" s="68"/>
      <c r="C46" s="33"/>
      <c r="D46" s="68"/>
      <c r="E46" s="6"/>
      <c r="F46" s="82"/>
      <c r="G46" s="33"/>
      <c r="H46" s="68"/>
      <c r="I46" s="6"/>
      <c r="J46" s="5"/>
      <c r="K46" s="6"/>
    </row>
    <row r="47" spans="1:11" s="43" customFormat="1" x14ac:dyDescent="0.25">
      <c r="A47" s="162" t="s">
        <v>611</v>
      </c>
      <c r="B47" s="71">
        <f>SUM(B7:B46)</f>
        <v>15636</v>
      </c>
      <c r="C47" s="40">
        <v>1</v>
      </c>
      <c r="D47" s="71">
        <f>SUM(D7:D46)</f>
        <v>11553</v>
      </c>
      <c r="E47" s="41">
        <v>1</v>
      </c>
      <c r="F47" s="77">
        <f>SUM(F7:F46)</f>
        <v>134874</v>
      </c>
      <c r="G47" s="42">
        <v>1</v>
      </c>
      <c r="H47" s="71">
        <f>SUM(H7:H46)</f>
        <v>128250</v>
      </c>
      <c r="I47" s="41">
        <v>1</v>
      </c>
      <c r="J47" s="37">
        <f>IF(D47=0, "-", (B47-D47)/D47)</f>
        <v>0.35341469748117371</v>
      </c>
      <c r="K47" s="38">
        <f>IF(H47=0, "-", (F47-H47)/H47)</f>
        <v>5.1649122807017542E-2</v>
      </c>
    </row>
  </sheetData>
  <mergeCells count="9">
    <mergeCell ref="B1:K1"/>
    <mergeCell ref="B2:K2"/>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K79"/>
  <sheetViews>
    <sheetView tabSelected="1" workbookViewId="0">
      <selection activeCell="M1" sqref="M1"/>
    </sheetView>
  </sheetViews>
  <sheetFormatPr defaultRowHeight="13.2" x14ac:dyDescent="0.25"/>
  <cols>
    <col min="1" max="1" width="30" bestFit="1" customWidth="1"/>
    <col min="2" max="2" width="7.33203125" bestFit="1" customWidth="1"/>
    <col min="3" max="3" width="7.33203125" customWidth="1"/>
    <col min="4" max="4" width="7.33203125" bestFit="1" customWidth="1"/>
    <col min="5" max="5" width="7.33203125" customWidth="1"/>
    <col min="6" max="6" width="7.33203125" bestFit="1" customWidth="1"/>
    <col min="7" max="7" width="7.33203125" customWidth="1"/>
    <col min="8" max="8" width="7.33203125" bestFit="1" customWidth="1"/>
    <col min="9" max="9" width="7.33203125" customWidth="1"/>
    <col min="10" max="11" width="7.6640625" customWidth="1"/>
  </cols>
  <sheetData>
    <row r="1" spans="1:11" s="52" customFormat="1" ht="20.399999999999999" x14ac:dyDescent="0.35">
      <c r="A1" s="4" t="s">
        <v>10</v>
      </c>
      <c r="B1" s="198" t="s">
        <v>17</v>
      </c>
      <c r="C1" s="198"/>
      <c r="D1" s="198"/>
      <c r="E1" s="199"/>
      <c r="F1" s="199"/>
      <c r="G1" s="199"/>
      <c r="H1" s="199"/>
      <c r="I1" s="199"/>
      <c r="J1" s="199"/>
      <c r="K1" s="199"/>
    </row>
    <row r="2" spans="1:11" s="52" customFormat="1" ht="20.399999999999999" x14ac:dyDescent="0.35">
      <c r="A2" s="4" t="s">
        <v>110</v>
      </c>
      <c r="B2" s="202" t="s">
        <v>101</v>
      </c>
      <c r="C2" s="198"/>
      <c r="D2" s="198"/>
      <c r="E2" s="203"/>
      <c r="F2" s="203"/>
      <c r="G2" s="203"/>
      <c r="H2" s="203"/>
      <c r="I2" s="203"/>
      <c r="J2" s="203"/>
      <c r="K2" s="203"/>
    </row>
    <row r="4" spans="1:11" ht="15.6" x14ac:dyDescent="0.3">
      <c r="A4" s="164" t="s">
        <v>126</v>
      </c>
      <c r="B4" s="196" t="s">
        <v>1</v>
      </c>
      <c r="C4" s="200"/>
      <c r="D4" s="200"/>
      <c r="E4" s="197"/>
      <c r="F4" s="196" t="s">
        <v>14</v>
      </c>
      <c r="G4" s="200"/>
      <c r="H4" s="200"/>
      <c r="I4" s="197"/>
      <c r="J4" s="196" t="s">
        <v>15</v>
      </c>
      <c r="K4" s="197"/>
    </row>
    <row r="5" spans="1:11" x14ac:dyDescent="0.25">
      <c r="A5" s="22"/>
      <c r="B5" s="196">
        <f>VALUE(RIGHT($B$2, 4))</f>
        <v>2022</v>
      </c>
      <c r="C5" s="197"/>
      <c r="D5" s="196">
        <f>B5-1</f>
        <v>2021</v>
      </c>
      <c r="E5" s="204"/>
      <c r="F5" s="196">
        <f>B5</f>
        <v>2022</v>
      </c>
      <c r="G5" s="204"/>
      <c r="H5" s="196">
        <f>D5</f>
        <v>2021</v>
      </c>
      <c r="I5" s="204"/>
      <c r="J5" s="140" t="s">
        <v>4</v>
      </c>
      <c r="K5" s="141" t="s">
        <v>2</v>
      </c>
    </row>
    <row r="6" spans="1:11" x14ac:dyDescent="0.25">
      <c r="A6" s="163" t="s">
        <v>128</v>
      </c>
      <c r="B6" s="61" t="s">
        <v>12</v>
      </c>
      <c r="C6" s="62" t="s">
        <v>13</v>
      </c>
      <c r="D6" s="61" t="s">
        <v>12</v>
      </c>
      <c r="E6" s="63" t="s">
        <v>13</v>
      </c>
      <c r="F6" s="62" t="s">
        <v>12</v>
      </c>
      <c r="G6" s="62" t="s">
        <v>13</v>
      </c>
      <c r="H6" s="61" t="s">
        <v>12</v>
      </c>
      <c r="I6" s="63" t="s">
        <v>13</v>
      </c>
      <c r="J6" s="61"/>
      <c r="K6" s="63"/>
    </row>
    <row r="7" spans="1:11" x14ac:dyDescent="0.25">
      <c r="A7" s="7" t="s">
        <v>495</v>
      </c>
      <c r="B7" s="65">
        <v>0</v>
      </c>
      <c r="C7" s="34">
        <f>IF(B15=0, "-", B7/B15)</f>
        <v>0</v>
      </c>
      <c r="D7" s="65">
        <v>4</v>
      </c>
      <c r="E7" s="9">
        <f>IF(D15=0, "-", D7/D15)</f>
        <v>7.407407407407407E-2</v>
      </c>
      <c r="F7" s="81">
        <v>0</v>
      </c>
      <c r="G7" s="34">
        <f>IF(F15=0, "-", F7/F15)</f>
        <v>0</v>
      </c>
      <c r="H7" s="65">
        <v>19</v>
      </c>
      <c r="I7" s="9">
        <f>IF(H15=0, "-", H7/H15)</f>
        <v>3.5781544256120526E-2</v>
      </c>
      <c r="J7" s="8">
        <f t="shared" ref="J7:J13" si="0">IF(D7=0, "-", IF((B7-D7)/D7&lt;10, (B7-D7)/D7, "&gt;999%"))</f>
        <v>-1</v>
      </c>
      <c r="K7" s="9">
        <f t="shared" ref="K7:K13" si="1">IF(H7=0, "-", IF((F7-H7)/H7&lt;10, (F7-H7)/H7, "&gt;999%"))</f>
        <v>-1</v>
      </c>
    </row>
    <row r="8" spans="1:11" x14ac:dyDescent="0.25">
      <c r="A8" s="7" t="s">
        <v>496</v>
      </c>
      <c r="B8" s="65">
        <v>2</v>
      </c>
      <c r="C8" s="34">
        <f>IF(B15=0, "-", B8/B15)</f>
        <v>5.4054054054054057E-2</v>
      </c>
      <c r="D8" s="65">
        <v>0</v>
      </c>
      <c r="E8" s="9">
        <f>IF(D15=0, "-", D8/D15)</f>
        <v>0</v>
      </c>
      <c r="F8" s="81">
        <v>4</v>
      </c>
      <c r="G8" s="34">
        <f>IF(F15=0, "-", F8/F15)</f>
        <v>7.4211502782931356E-3</v>
      </c>
      <c r="H8" s="65">
        <v>0</v>
      </c>
      <c r="I8" s="9">
        <f>IF(H15=0, "-", H8/H15)</f>
        <v>0</v>
      </c>
      <c r="J8" s="8" t="str">
        <f t="shared" si="0"/>
        <v>-</v>
      </c>
      <c r="K8" s="9" t="str">
        <f t="shared" si="1"/>
        <v>-</v>
      </c>
    </row>
    <row r="9" spans="1:11" x14ac:dyDescent="0.25">
      <c r="A9" s="7" t="s">
        <v>497</v>
      </c>
      <c r="B9" s="65">
        <v>5</v>
      </c>
      <c r="C9" s="34">
        <f>IF(B15=0, "-", B9/B15)</f>
        <v>0.13513513513513514</v>
      </c>
      <c r="D9" s="65">
        <v>1</v>
      </c>
      <c r="E9" s="9">
        <f>IF(D15=0, "-", D9/D15)</f>
        <v>1.8518518518518517E-2</v>
      </c>
      <c r="F9" s="81">
        <v>54</v>
      </c>
      <c r="G9" s="34">
        <f>IF(F15=0, "-", F9/F15)</f>
        <v>0.10018552875695733</v>
      </c>
      <c r="H9" s="65">
        <v>39</v>
      </c>
      <c r="I9" s="9">
        <f>IF(H15=0, "-", H9/H15)</f>
        <v>7.3446327683615822E-2</v>
      </c>
      <c r="J9" s="8">
        <f t="shared" si="0"/>
        <v>4</v>
      </c>
      <c r="K9" s="9">
        <f t="shared" si="1"/>
        <v>0.38461538461538464</v>
      </c>
    </row>
    <row r="10" spans="1:11" x14ac:dyDescent="0.25">
      <c r="A10" s="7" t="s">
        <v>498</v>
      </c>
      <c r="B10" s="65">
        <v>2</v>
      </c>
      <c r="C10" s="34">
        <f>IF(B15=0, "-", B10/B15)</f>
        <v>5.4054054054054057E-2</v>
      </c>
      <c r="D10" s="65">
        <v>0</v>
      </c>
      <c r="E10" s="9">
        <f>IF(D15=0, "-", D10/D15)</f>
        <v>0</v>
      </c>
      <c r="F10" s="81">
        <v>9</v>
      </c>
      <c r="G10" s="34">
        <f>IF(F15=0, "-", F10/F15)</f>
        <v>1.6697588126159554E-2</v>
      </c>
      <c r="H10" s="65">
        <v>16</v>
      </c>
      <c r="I10" s="9">
        <f>IF(H15=0, "-", H10/H15)</f>
        <v>3.0131826741996232E-2</v>
      </c>
      <c r="J10" s="8" t="str">
        <f t="shared" si="0"/>
        <v>-</v>
      </c>
      <c r="K10" s="9">
        <f t="shared" si="1"/>
        <v>-0.4375</v>
      </c>
    </row>
    <row r="11" spans="1:11" x14ac:dyDescent="0.25">
      <c r="A11" s="7" t="s">
        <v>499</v>
      </c>
      <c r="B11" s="65">
        <v>1</v>
      </c>
      <c r="C11" s="34">
        <f>IF(B15=0, "-", B11/B15)</f>
        <v>2.7027027027027029E-2</v>
      </c>
      <c r="D11" s="65">
        <v>0</v>
      </c>
      <c r="E11" s="9">
        <f>IF(D15=0, "-", D11/D15)</f>
        <v>0</v>
      </c>
      <c r="F11" s="81">
        <v>1</v>
      </c>
      <c r="G11" s="34">
        <f>IF(F15=0, "-", F11/F15)</f>
        <v>1.8552875695732839E-3</v>
      </c>
      <c r="H11" s="65">
        <v>35</v>
      </c>
      <c r="I11" s="9">
        <f>IF(H15=0, "-", H11/H15)</f>
        <v>6.5913370998116755E-2</v>
      </c>
      <c r="J11" s="8" t="str">
        <f t="shared" si="0"/>
        <v>-</v>
      </c>
      <c r="K11" s="9">
        <f t="shared" si="1"/>
        <v>-0.97142857142857142</v>
      </c>
    </row>
    <row r="12" spans="1:11" x14ac:dyDescent="0.25">
      <c r="A12" s="7" t="s">
        <v>500</v>
      </c>
      <c r="B12" s="65">
        <v>26</v>
      </c>
      <c r="C12" s="34">
        <f>IF(B15=0, "-", B12/B15)</f>
        <v>0.70270270270270274</v>
      </c>
      <c r="D12" s="65">
        <v>48</v>
      </c>
      <c r="E12" s="9">
        <f>IF(D15=0, "-", D12/D15)</f>
        <v>0.88888888888888884</v>
      </c>
      <c r="F12" s="81">
        <v>446</v>
      </c>
      <c r="G12" s="34">
        <f>IF(F15=0, "-", F12/F15)</f>
        <v>0.82745825602968459</v>
      </c>
      <c r="H12" s="65">
        <v>402</v>
      </c>
      <c r="I12" s="9">
        <f>IF(H15=0, "-", H12/H15)</f>
        <v>0.75706214689265539</v>
      </c>
      <c r="J12" s="8">
        <f t="shared" si="0"/>
        <v>-0.45833333333333331</v>
      </c>
      <c r="K12" s="9">
        <f t="shared" si="1"/>
        <v>0.10945273631840796</v>
      </c>
    </row>
    <row r="13" spans="1:11" x14ac:dyDescent="0.25">
      <c r="A13" s="7" t="s">
        <v>501</v>
      </c>
      <c r="B13" s="65">
        <v>1</v>
      </c>
      <c r="C13" s="34">
        <f>IF(B15=0, "-", B13/B15)</f>
        <v>2.7027027027027029E-2</v>
      </c>
      <c r="D13" s="65">
        <v>1</v>
      </c>
      <c r="E13" s="9">
        <f>IF(D15=0, "-", D13/D15)</f>
        <v>1.8518518518518517E-2</v>
      </c>
      <c r="F13" s="81">
        <v>25</v>
      </c>
      <c r="G13" s="34">
        <f>IF(F15=0, "-", F13/F15)</f>
        <v>4.6382189239332093E-2</v>
      </c>
      <c r="H13" s="65">
        <v>20</v>
      </c>
      <c r="I13" s="9">
        <f>IF(H15=0, "-", H13/H15)</f>
        <v>3.7664783427495289E-2</v>
      </c>
      <c r="J13" s="8">
        <f t="shared" si="0"/>
        <v>0</v>
      </c>
      <c r="K13" s="9">
        <f t="shared" si="1"/>
        <v>0.25</v>
      </c>
    </row>
    <row r="14" spans="1:11" x14ac:dyDescent="0.25">
      <c r="A14" s="2"/>
      <c r="B14" s="68"/>
      <c r="C14" s="33"/>
      <c r="D14" s="68"/>
      <c r="E14" s="6"/>
      <c r="F14" s="82"/>
      <c r="G14" s="33"/>
      <c r="H14" s="68"/>
      <c r="I14" s="6"/>
      <c r="J14" s="5"/>
      <c r="K14" s="6"/>
    </row>
    <row r="15" spans="1:11" s="43" customFormat="1" x14ac:dyDescent="0.25">
      <c r="A15" s="162" t="s">
        <v>633</v>
      </c>
      <c r="B15" s="71">
        <f>SUM(B7:B14)</f>
        <v>37</v>
      </c>
      <c r="C15" s="40">
        <f>B15/28945</f>
        <v>1.2782864052513388E-3</v>
      </c>
      <c r="D15" s="71">
        <f>SUM(D7:D14)</f>
        <v>54</v>
      </c>
      <c r="E15" s="41">
        <f>D15/23965</f>
        <v>2.2532860421447943E-3</v>
      </c>
      <c r="F15" s="77">
        <f>SUM(F7:F14)</f>
        <v>539</v>
      </c>
      <c r="G15" s="42">
        <f>F15/255800</f>
        <v>2.1071149335418296E-3</v>
      </c>
      <c r="H15" s="71">
        <f>SUM(H7:H14)</f>
        <v>531</v>
      </c>
      <c r="I15" s="41">
        <f>H15/251582</f>
        <v>2.1106438457441311E-3</v>
      </c>
      <c r="J15" s="37">
        <f>IF(D15=0, "-", IF((B15-D15)/D15&lt;10, (B15-D15)/D15, "&gt;999%"))</f>
        <v>-0.31481481481481483</v>
      </c>
      <c r="K15" s="38">
        <f>IF(H15=0, "-", IF((F15-H15)/H15&lt;10, (F15-H15)/H15, "&gt;999%"))</f>
        <v>1.5065913370998116E-2</v>
      </c>
    </row>
    <row r="16" spans="1:11" x14ac:dyDescent="0.25">
      <c r="B16" s="83"/>
      <c r="D16" s="83"/>
      <c r="F16" s="83"/>
      <c r="H16" s="83"/>
    </row>
    <row r="17" spans="1:11" x14ac:dyDescent="0.25">
      <c r="A17" s="163" t="s">
        <v>129</v>
      </c>
      <c r="B17" s="61" t="s">
        <v>12</v>
      </c>
      <c r="C17" s="62" t="s">
        <v>13</v>
      </c>
      <c r="D17" s="61" t="s">
        <v>12</v>
      </c>
      <c r="E17" s="63" t="s">
        <v>13</v>
      </c>
      <c r="F17" s="62" t="s">
        <v>12</v>
      </c>
      <c r="G17" s="62" t="s">
        <v>13</v>
      </c>
      <c r="H17" s="61" t="s">
        <v>12</v>
      </c>
      <c r="I17" s="63" t="s">
        <v>13</v>
      </c>
      <c r="J17" s="61"/>
      <c r="K17" s="63"/>
    </row>
    <row r="18" spans="1:11" x14ac:dyDescent="0.25">
      <c r="A18" s="7" t="s">
        <v>502</v>
      </c>
      <c r="B18" s="65">
        <v>9</v>
      </c>
      <c r="C18" s="34">
        <f>IF(B20=0, "-", B18/B20)</f>
        <v>1</v>
      </c>
      <c r="D18" s="65">
        <v>2</v>
      </c>
      <c r="E18" s="9">
        <f>IF(D20=0, "-", D18/D20)</f>
        <v>1</v>
      </c>
      <c r="F18" s="81">
        <v>39</v>
      </c>
      <c r="G18" s="34">
        <f>IF(F20=0, "-", F18/F20)</f>
        <v>1</v>
      </c>
      <c r="H18" s="65">
        <v>37</v>
      </c>
      <c r="I18" s="9">
        <f>IF(H20=0, "-", H18/H20)</f>
        <v>1</v>
      </c>
      <c r="J18" s="8">
        <f>IF(D18=0, "-", IF((B18-D18)/D18&lt;10, (B18-D18)/D18, "&gt;999%"))</f>
        <v>3.5</v>
      </c>
      <c r="K18" s="9">
        <f>IF(H18=0, "-", IF((F18-H18)/H18&lt;10, (F18-H18)/H18, "&gt;999%"))</f>
        <v>5.4054054054054057E-2</v>
      </c>
    </row>
    <row r="19" spans="1:11" x14ac:dyDescent="0.25">
      <c r="A19" s="2"/>
      <c r="B19" s="68"/>
      <c r="C19" s="33"/>
      <c r="D19" s="68"/>
      <c r="E19" s="6"/>
      <c r="F19" s="82"/>
      <c r="G19" s="33"/>
      <c r="H19" s="68"/>
      <c r="I19" s="6"/>
      <c r="J19" s="5"/>
      <c r="K19" s="6"/>
    </row>
    <row r="20" spans="1:11" s="43" customFormat="1" x14ac:dyDescent="0.25">
      <c r="A20" s="162" t="s">
        <v>632</v>
      </c>
      <c r="B20" s="71">
        <f>SUM(B18:B19)</f>
        <v>9</v>
      </c>
      <c r="C20" s="40">
        <f>B20/28945</f>
        <v>3.109345310070824E-4</v>
      </c>
      <c r="D20" s="71">
        <f>SUM(D18:D19)</f>
        <v>2</v>
      </c>
      <c r="E20" s="41">
        <f>D20/23965</f>
        <v>8.3455038597955351E-5</v>
      </c>
      <c r="F20" s="77">
        <f>SUM(F18:F19)</f>
        <v>39</v>
      </c>
      <c r="G20" s="42">
        <f>F20/255800</f>
        <v>1.5246286161063331E-4</v>
      </c>
      <c r="H20" s="71">
        <f>SUM(H18:H19)</f>
        <v>37</v>
      </c>
      <c r="I20" s="41">
        <f>H20/251582</f>
        <v>1.470693451836777E-4</v>
      </c>
      <c r="J20" s="37">
        <f>IF(D20=0, "-", IF((B20-D20)/D20&lt;10, (B20-D20)/D20, "&gt;999%"))</f>
        <v>3.5</v>
      </c>
      <c r="K20" s="38">
        <f>IF(H20=0, "-", IF((F20-H20)/H20&lt;10, (F20-H20)/H20, "&gt;999%"))</f>
        <v>5.4054054054054057E-2</v>
      </c>
    </row>
    <row r="21" spans="1:11" x14ac:dyDescent="0.25">
      <c r="B21" s="83"/>
      <c r="D21" s="83"/>
      <c r="F21" s="83"/>
      <c r="H21" s="83"/>
    </row>
    <row r="22" spans="1:11" x14ac:dyDescent="0.25">
      <c r="A22" s="163" t="s">
        <v>130</v>
      </c>
      <c r="B22" s="61" t="s">
        <v>12</v>
      </c>
      <c r="C22" s="62" t="s">
        <v>13</v>
      </c>
      <c r="D22" s="61" t="s">
        <v>12</v>
      </c>
      <c r="E22" s="63" t="s">
        <v>13</v>
      </c>
      <c r="F22" s="62" t="s">
        <v>12</v>
      </c>
      <c r="G22" s="62" t="s">
        <v>13</v>
      </c>
      <c r="H22" s="61" t="s">
        <v>12</v>
      </c>
      <c r="I22" s="63" t="s">
        <v>13</v>
      </c>
      <c r="J22" s="61"/>
      <c r="K22" s="63"/>
    </row>
    <row r="23" spans="1:11" x14ac:dyDescent="0.25">
      <c r="A23" s="7" t="s">
        <v>503</v>
      </c>
      <c r="B23" s="65">
        <v>0</v>
      </c>
      <c r="C23" s="34">
        <f>IF(B27=0, "-", B23/B27)</f>
        <v>0</v>
      </c>
      <c r="D23" s="65">
        <v>9</v>
      </c>
      <c r="E23" s="9">
        <f>IF(D27=0, "-", D23/D27)</f>
        <v>0.18367346938775511</v>
      </c>
      <c r="F23" s="81">
        <v>73</v>
      </c>
      <c r="G23" s="34">
        <f>IF(F27=0, "-", F23/F27)</f>
        <v>0.17718446601941748</v>
      </c>
      <c r="H23" s="65">
        <v>86</v>
      </c>
      <c r="I23" s="9">
        <f>IF(H27=0, "-", H23/H27)</f>
        <v>0.20476190476190476</v>
      </c>
      <c r="J23" s="8">
        <f>IF(D23=0, "-", IF((B23-D23)/D23&lt;10, (B23-D23)/D23, "&gt;999%"))</f>
        <v>-1</v>
      </c>
      <c r="K23" s="9">
        <f>IF(H23=0, "-", IF((F23-H23)/H23&lt;10, (F23-H23)/H23, "&gt;999%"))</f>
        <v>-0.15116279069767441</v>
      </c>
    </row>
    <row r="24" spans="1:11" x14ac:dyDescent="0.25">
      <c r="A24" s="7" t="s">
        <v>504</v>
      </c>
      <c r="B24" s="65">
        <v>3</v>
      </c>
      <c r="C24" s="34">
        <f>IF(B27=0, "-", B24/B27)</f>
        <v>8.3333333333333329E-2</v>
      </c>
      <c r="D24" s="65">
        <v>21</v>
      </c>
      <c r="E24" s="9">
        <f>IF(D27=0, "-", D24/D27)</f>
        <v>0.42857142857142855</v>
      </c>
      <c r="F24" s="81">
        <v>119</v>
      </c>
      <c r="G24" s="34">
        <f>IF(F27=0, "-", F24/F27)</f>
        <v>0.28883495145631066</v>
      </c>
      <c r="H24" s="65">
        <v>142</v>
      </c>
      <c r="I24" s="9">
        <f>IF(H27=0, "-", H24/H27)</f>
        <v>0.33809523809523812</v>
      </c>
      <c r="J24" s="8">
        <f>IF(D24=0, "-", IF((B24-D24)/D24&lt;10, (B24-D24)/D24, "&gt;999%"))</f>
        <v>-0.8571428571428571</v>
      </c>
      <c r="K24" s="9">
        <f>IF(H24=0, "-", IF((F24-H24)/H24&lt;10, (F24-H24)/H24, "&gt;999%"))</f>
        <v>-0.1619718309859155</v>
      </c>
    </row>
    <row r="25" spans="1:11" x14ac:dyDescent="0.25">
      <c r="A25" s="7" t="s">
        <v>505</v>
      </c>
      <c r="B25" s="65">
        <v>33</v>
      </c>
      <c r="C25" s="34">
        <f>IF(B27=0, "-", B25/B27)</f>
        <v>0.91666666666666663</v>
      </c>
      <c r="D25" s="65">
        <v>19</v>
      </c>
      <c r="E25" s="9">
        <f>IF(D27=0, "-", D25/D27)</f>
        <v>0.38775510204081631</v>
      </c>
      <c r="F25" s="81">
        <v>220</v>
      </c>
      <c r="G25" s="34">
        <f>IF(F27=0, "-", F25/F27)</f>
        <v>0.53398058252427183</v>
      </c>
      <c r="H25" s="65">
        <v>192</v>
      </c>
      <c r="I25" s="9">
        <f>IF(H27=0, "-", H25/H27)</f>
        <v>0.45714285714285713</v>
      </c>
      <c r="J25" s="8">
        <f>IF(D25=0, "-", IF((B25-D25)/D25&lt;10, (B25-D25)/D25, "&gt;999%"))</f>
        <v>0.73684210526315785</v>
      </c>
      <c r="K25" s="9">
        <f>IF(H25=0, "-", IF((F25-H25)/H25&lt;10, (F25-H25)/H25, "&gt;999%"))</f>
        <v>0.14583333333333334</v>
      </c>
    </row>
    <row r="26" spans="1:11" x14ac:dyDescent="0.25">
      <c r="A26" s="2"/>
      <c r="B26" s="68"/>
      <c r="C26" s="33"/>
      <c r="D26" s="68"/>
      <c r="E26" s="6"/>
      <c r="F26" s="82"/>
      <c r="G26" s="33"/>
      <c r="H26" s="68"/>
      <c r="I26" s="6"/>
      <c r="J26" s="5"/>
      <c r="K26" s="6"/>
    </row>
    <row r="27" spans="1:11" s="43" customFormat="1" x14ac:dyDescent="0.25">
      <c r="A27" s="162" t="s">
        <v>631</v>
      </c>
      <c r="B27" s="71">
        <f>SUM(B23:B26)</f>
        <v>36</v>
      </c>
      <c r="C27" s="40">
        <f>B27/28945</f>
        <v>1.2437381240283296E-3</v>
      </c>
      <c r="D27" s="71">
        <f>SUM(D23:D26)</f>
        <v>49</v>
      </c>
      <c r="E27" s="41">
        <f>D27/23965</f>
        <v>2.0446484456499059E-3</v>
      </c>
      <c r="F27" s="77">
        <f>SUM(F23:F26)</f>
        <v>412</v>
      </c>
      <c r="G27" s="42">
        <f>F27/255800</f>
        <v>1.6106333072713056E-3</v>
      </c>
      <c r="H27" s="71">
        <f>SUM(H23:H26)</f>
        <v>420</v>
      </c>
      <c r="I27" s="41">
        <f>H27/251582</f>
        <v>1.6694358101930981E-3</v>
      </c>
      <c r="J27" s="37">
        <f>IF(D27=0, "-", IF((B27-D27)/D27&lt;10, (B27-D27)/D27, "&gt;999%"))</f>
        <v>-0.26530612244897961</v>
      </c>
      <c r="K27" s="38">
        <f>IF(H27=0, "-", IF((F27-H27)/H27&lt;10, (F27-H27)/H27, "&gt;999%"))</f>
        <v>-1.9047619047619049E-2</v>
      </c>
    </row>
    <row r="28" spans="1:11" x14ac:dyDescent="0.25">
      <c r="B28" s="83"/>
      <c r="D28" s="83"/>
      <c r="F28" s="83"/>
      <c r="H28" s="83"/>
    </row>
    <row r="29" spans="1:11" x14ac:dyDescent="0.25">
      <c r="A29" s="163" t="s">
        <v>131</v>
      </c>
      <c r="B29" s="61" t="s">
        <v>12</v>
      </c>
      <c r="C29" s="62" t="s">
        <v>13</v>
      </c>
      <c r="D29" s="61" t="s">
        <v>12</v>
      </c>
      <c r="E29" s="63" t="s">
        <v>13</v>
      </c>
      <c r="F29" s="62" t="s">
        <v>12</v>
      </c>
      <c r="G29" s="62" t="s">
        <v>13</v>
      </c>
      <c r="H29" s="61" t="s">
        <v>12</v>
      </c>
      <c r="I29" s="63" t="s">
        <v>13</v>
      </c>
      <c r="J29" s="61"/>
      <c r="K29" s="63"/>
    </row>
    <row r="30" spans="1:11" x14ac:dyDescent="0.25">
      <c r="A30" s="7" t="s">
        <v>506</v>
      </c>
      <c r="B30" s="65">
        <v>94</v>
      </c>
      <c r="C30" s="34">
        <f>IF(B42=0, "-", B30/B42)</f>
        <v>0.14992025518341306</v>
      </c>
      <c r="D30" s="65">
        <v>30</v>
      </c>
      <c r="E30" s="9">
        <f>IF(D42=0, "-", D30/D42)</f>
        <v>3.9215686274509803E-2</v>
      </c>
      <c r="F30" s="81">
        <v>348</v>
      </c>
      <c r="G30" s="34">
        <f>IF(F42=0, "-", F30/F42)</f>
        <v>5.4163424124513616E-2</v>
      </c>
      <c r="H30" s="65">
        <v>660</v>
      </c>
      <c r="I30" s="9">
        <f>IF(H42=0, "-", H30/H42)</f>
        <v>9.5169430425378509E-2</v>
      </c>
      <c r="J30" s="8">
        <f t="shared" ref="J30:J40" si="2">IF(D30=0, "-", IF((B30-D30)/D30&lt;10, (B30-D30)/D30, "&gt;999%"))</f>
        <v>2.1333333333333333</v>
      </c>
      <c r="K30" s="9">
        <f t="shared" ref="K30:K40" si="3">IF(H30=0, "-", IF((F30-H30)/H30&lt;10, (F30-H30)/H30, "&gt;999%"))</f>
        <v>-0.47272727272727272</v>
      </c>
    </row>
    <row r="31" spans="1:11" x14ac:dyDescent="0.25">
      <c r="A31" s="7" t="s">
        <v>507</v>
      </c>
      <c r="B31" s="65">
        <v>0</v>
      </c>
      <c r="C31" s="34">
        <f>IF(B42=0, "-", B31/B42)</f>
        <v>0</v>
      </c>
      <c r="D31" s="65">
        <v>17</v>
      </c>
      <c r="E31" s="9">
        <f>IF(D42=0, "-", D31/D42)</f>
        <v>2.2222222222222223E-2</v>
      </c>
      <c r="F31" s="81">
        <v>78</v>
      </c>
      <c r="G31" s="34">
        <f>IF(F42=0, "-", F31/F42)</f>
        <v>1.2140077821011673E-2</v>
      </c>
      <c r="H31" s="65">
        <v>1035</v>
      </c>
      <c r="I31" s="9">
        <f>IF(H42=0, "-", H31/H42)</f>
        <v>0.14924297043979812</v>
      </c>
      <c r="J31" s="8">
        <f t="shared" si="2"/>
        <v>-1</v>
      </c>
      <c r="K31" s="9">
        <f t="shared" si="3"/>
        <v>-0.92463768115942024</v>
      </c>
    </row>
    <row r="32" spans="1:11" x14ac:dyDescent="0.25">
      <c r="A32" s="7" t="s">
        <v>508</v>
      </c>
      <c r="B32" s="65">
        <v>64</v>
      </c>
      <c r="C32" s="34">
        <f>IF(B42=0, "-", B32/B42)</f>
        <v>0.10207336523125997</v>
      </c>
      <c r="D32" s="65">
        <v>42</v>
      </c>
      <c r="E32" s="9">
        <f>IF(D42=0, "-", D32/D42)</f>
        <v>5.4901960784313725E-2</v>
      </c>
      <c r="F32" s="81">
        <v>969</v>
      </c>
      <c r="G32" s="34">
        <f>IF(F42=0, "-", F32/F42)</f>
        <v>0.15081712062256811</v>
      </c>
      <c r="H32" s="65">
        <v>44</v>
      </c>
      <c r="I32" s="9">
        <f>IF(H42=0, "-", H32/H42)</f>
        <v>6.3446286950252341E-3</v>
      </c>
      <c r="J32" s="8">
        <f t="shared" si="2"/>
        <v>0.52380952380952384</v>
      </c>
      <c r="K32" s="9" t="str">
        <f t="shared" si="3"/>
        <v>&gt;999%</v>
      </c>
    </row>
    <row r="33" spans="1:11" x14ac:dyDescent="0.25">
      <c r="A33" s="7" t="s">
        <v>509</v>
      </c>
      <c r="B33" s="65">
        <v>82</v>
      </c>
      <c r="C33" s="34">
        <f>IF(B42=0, "-", B33/B42)</f>
        <v>0.13078149920255183</v>
      </c>
      <c r="D33" s="65">
        <v>120</v>
      </c>
      <c r="E33" s="9">
        <f>IF(D42=0, "-", D33/D42)</f>
        <v>0.15686274509803921</v>
      </c>
      <c r="F33" s="81">
        <v>892</v>
      </c>
      <c r="G33" s="34">
        <f>IF(F42=0, "-", F33/F42)</f>
        <v>0.13883268482490271</v>
      </c>
      <c r="H33" s="65">
        <v>856</v>
      </c>
      <c r="I33" s="9">
        <f>IF(H42=0, "-", H33/H42)</f>
        <v>0.12343186733958184</v>
      </c>
      <c r="J33" s="8">
        <f t="shared" si="2"/>
        <v>-0.31666666666666665</v>
      </c>
      <c r="K33" s="9">
        <f t="shared" si="3"/>
        <v>4.2056074766355138E-2</v>
      </c>
    </row>
    <row r="34" spans="1:11" x14ac:dyDescent="0.25">
      <c r="A34" s="7" t="s">
        <v>510</v>
      </c>
      <c r="B34" s="65">
        <v>26</v>
      </c>
      <c r="C34" s="34">
        <f>IF(B42=0, "-", B34/B42)</f>
        <v>4.1467304625199361E-2</v>
      </c>
      <c r="D34" s="65">
        <v>19</v>
      </c>
      <c r="E34" s="9">
        <f>IF(D42=0, "-", D34/D42)</f>
        <v>2.4836601307189541E-2</v>
      </c>
      <c r="F34" s="81">
        <v>113</v>
      </c>
      <c r="G34" s="34">
        <f>IF(F42=0, "-", F34/F42)</f>
        <v>1.7587548638132295E-2</v>
      </c>
      <c r="H34" s="65">
        <v>156</v>
      </c>
      <c r="I34" s="9">
        <f>IF(H42=0, "-", H34/H42)</f>
        <v>2.2494592645998557E-2</v>
      </c>
      <c r="J34" s="8">
        <f t="shared" si="2"/>
        <v>0.36842105263157893</v>
      </c>
      <c r="K34" s="9">
        <f t="shared" si="3"/>
        <v>-0.27564102564102566</v>
      </c>
    </row>
    <row r="35" spans="1:11" x14ac:dyDescent="0.25">
      <c r="A35" s="7" t="s">
        <v>511</v>
      </c>
      <c r="B35" s="65">
        <v>28</v>
      </c>
      <c r="C35" s="34">
        <f>IF(B42=0, "-", B35/B42)</f>
        <v>4.4657097288676235E-2</v>
      </c>
      <c r="D35" s="65">
        <v>13</v>
      </c>
      <c r="E35" s="9">
        <f>IF(D42=0, "-", D35/D42)</f>
        <v>1.699346405228758E-2</v>
      </c>
      <c r="F35" s="81">
        <v>158</v>
      </c>
      <c r="G35" s="34">
        <f>IF(F42=0, "-", F35/F42)</f>
        <v>2.4591439688715952E-2</v>
      </c>
      <c r="H35" s="65">
        <v>181</v>
      </c>
      <c r="I35" s="9">
        <f>IF(H42=0, "-", H35/H42)</f>
        <v>2.6099495313626531E-2</v>
      </c>
      <c r="J35" s="8">
        <f t="shared" si="2"/>
        <v>1.1538461538461537</v>
      </c>
      <c r="K35" s="9">
        <f t="shared" si="3"/>
        <v>-0.1270718232044199</v>
      </c>
    </row>
    <row r="36" spans="1:11" x14ac:dyDescent="0.25">
      <c r="A36" s="7" t="s">
        <v>512</v>
      </c>
      <c r="B36" s="65">
        <v>54</v>
      </c>
      <c r="C36" s="34">
        <f>IF(B42=0, "-", B36/B42)</f>
        <v>8.6124401913875603E-2</v>
      </c>
      <c r="D36" s="65">
        <v>37</v>
      </c>
      <c r="E36" s="9">
        <f>IF(D42=0, "-", D36/D42)</f>
        <v>4.8366013071895426E-2</v>
      </c>
      <c r="F36" s="81">
        <v>390</v>
      </c>
      <c r="G36" s="34">
        <f>IF(F42=0, "-", F36/F42)</f>
        <v>6.0700389105058365E-2</v>
      </c>
      <c r="H36" s="65">
        <v>272</v>
      </c>
      <c r="I36" s="9">
        <f>IF(H42=0, "-", H36/H42)</f>
        <v>3.9221341023792357E-2</v>
      </c>
      <c r="J36" s="8">
        <f t="shared" si="2"/>
        <v>0.45945945945945948</v>
      </c>
      <c r="K36" s="9">
        <f t="shared" si="3"/>
        <v>0.43382352941176472</v>
      </c>
    </row>
    <row r="37" spans="1:11" x14ac:dyDescent="0.25">
      <c r="A37" s="7" t="s">
        <v>513</v>
      </c>
      <c r="B37" s="65">
        <v>16</v>
      </c>
      <c r="C37" s="34">
        <f>IF(B42=0, "-", B37/B42)</f>
        <v>2.5518341307814992E-2</v>
      </c>
      <c r="D37" s="65">
        <v>2</v>
      </c>
      <c r="E37" s="9">
        <f>IF(D42=0, "-", D37/D42)</f>
        <v>2.6143790849673201E-3</v>
      </c>
      <c r="F37" s="81">
        <v>85</v>
      </c>
      <c r="G37" s="34">
        <f>IF(F42=0, "-", F37/F42)</f>
        <v>1.3229571984435798E-2</v>
      </c>
      <c r="H37" s="65">
        <v>74</v>
      </c>
      <c r="I37" s="9">
        <f>IF(H42=0, "-", H37/H42)</f>
        <v>1.0670511896178804E-2</v>
      </c>
      <c r="J37" s="8">
        <f t="shared" si="2"/>
        <v>7</v>
      </c>
      <c r="K37" s="9">
        <f t="shared" si="3"/>
        <v>0.14864864864864866</v>
      </c>
    </row>
    <row r="38" spans="1:11" x14ac:dyDescent="0.25">
      <c r="A38" s="7" t="s">
        <v>514</v>
      </c>
      <c r="B38" s="65">
        <v>44</v>
      </c>
      <c r="C38" s="34">
        <f>IF(B42=0, "-", B38/B42)</f>
        <v>7.0175438596491224E-2</v>
      </c>
      <c r="D38" s="65">
        <v>36</v>
      </c>
      <c r="E38" s="9">
        <f>IF(D42=0, "-", D38/D42)</f>
        <v>4.7058823529411764E-2</v>
      </c>
      <c r="F38" s="81">
        <v>301</v>
      </c>
      <c r="G38" s="34">
        <f>IF(F42=0, "-", F38/F42)</f>
        <v>4.6848249027237353E-2</v>
      </c>
      <c r="H38" s="65">
        <v>385</v>
      </c>
      <c r="I38" s="9">
        <f>IF(H42=0, "-", H38/H42)</f>
        <v>5.5515501081470797E-2</v>
      </c>
      <c r="J38" s="8">
        <f t="shared" si="2"/>
        <v>0.22222222222222221</v>
      </c>
      <c r="K38" s="9">
        <f t="shared" si="3"/>
        <v>-0.21818181818181817</v>
      </c>
    </row>
    <row r="39" spans="1:11" x14ac:dyDescent="0.25">
      <c r="A39" s="7" t="s">
        <v>515</v>
      </c>
      <c r="B39" s="65">
        <v>147</v>
      </c>
      <c r="C39" s="34">
        <f>IF(B42=0, "-", B39/B42)</f>
        <v>0.23444976076555024</v>
      </c>
      <c r="D39" s="65">
        <v>399</v>
      </c>
      <c r="E39" s="9">
        <f>IF(D42=0, "-", D39/D42)</f>
        <v>0.52156862745098043</v>
      </c>
      <c r="F39" s="81">
        <v>2598</v>
      </c>
      <c r="G39" s="34">
        <f>IF(F42=0, "-", F39/F42)</f>
        <v>0.40435797665369649</v>
      </c>
      <c r="H39" s="65">
        <v>2656</v>
      </c>
      <c r="I39" s="9">
        <f>IF(H42=0, "-", H39/H42)</f>
        <v>0.38298485940879595</v>
      </c>
      <c r="J39" s="8">
        <f t="shared" si="2"/>
        <v>-0.63157894736842102</v>
      </c>
      <c r="K39" s="9">
        <f t="shared" si="3"/>
        <v>-2.1837349397590362E-2</v>
      </c>
    </row>
    <row r="40" spans="1:11" x14ac:dyDescent="0.25">
      <c r="A40" s="7" t="s">
        <v>516</v>
      </c>
      <c r="B40" s="65">
        <v>72</v>
      </c>
      <c r="C40" s="34">
        <f>IF(B42=0, "-", B40/B42)</f>
        <v>0.11483253588516747</v>
      </c>
      <c r="D40" s="65">
        <v>50</v>
      </c>
      <c r="E40" s="9">
        <f>IF(D42=0, "-", D40/D42)</f>
        <v>6.535947712418301E-2</v>
      </c>
      <c r="F40" s="81">
        <v>493</v>
      </c>
      <c r="G40" s="34">
        <f>IF(F42=0, "-", F40/F42)</f>
        <v>7.673151750972762E-2</v>
      </c>
      <c r="H40" s="65">
        <v>616</v>
      </c>
      <c r="I40" s="9">
        <f>IF(H42=0, "-", H40/H42)</f>
        <v>8.8824801730353287E-2</v>
      </c>
      <c r="J40" s="8">
        <f t="shared" si="2"/>
        <v>0.44</v>
      </c>
      <c r="K40" s="9">
        <f t="shared" si="3"/>
        <v>-0.19967532467532467</v>
      </c>
    </row>
    <row r="41" spans="1:11" x14ac:dyDescent="0.25">
      <c r="A41" s="2"/>
      <c r="B41" s="68"/>
      <c r="C41" s="33"/>
      <c r="D41" s="68"/>
      <c r="E41" s="6"/>
      <c r="F41" s="82"/>
      <c r="G41" s="33"/>
      <c r="H41" s="68"/>
      <c r="I41" s="6"/>
      <c r="J41" s="5"/>
      <c r="K41" s="6"/>
    </row>
    <row r="42" spans="1:11" s="43" customFormat="1" x14ac:dyDescent="0.25">
      <c r="A42" s="162" t="s">
        <v>630</v>
      </c>
      <c r="B42" s="71">
        <f>SUM(B30:B41)</f>
        <v>627</v>
      </c>
      <c r="C42" s="40">
        <f>B42/28945</f>
        <v>2.1661772326826742E-2</v>
      </c>
      <c r="D42" s="71">
        <f>SUM(D30:D41)</f>
        <v>765</v>
      </c>
      <c r="E42" s="41">
        <f>D42/23965</f>
        <v>3.1921552263717921E-2</v>
      </c>
      <c r="F42" s="77">
        <f>SUM(F30:F41)</f>
        <v>6425</v>
      </c>
      <c r="G42" s="42">
        <f>F42/255800</f>
        <v>2.5117279124315873E-2</v>
      </c>
      <c r="H42" s="71">
        <f>SUM(H30:H41)</f>
        <v>6935</v>
      </c>
      <c r="I42" s="41">
        <f>H42/251582</f>
        <v>2.756556510402175E-2</v>
      </c>
      <c r="J42" s="37">
        <f>IF(D42=0, "-", IF((B42-D42)/D42&lt;10, (B42-D42)/D42, "&gt;999%"))</f>
        <v>-0.1803921568627451</v>
      </c>
      <c r="K42" s="38">
        <f>IF(H42=0, "-", IF((F42-H42)/H42&lt;10, (F42-H42)/H42, "&gt;999%"))</f>
        <v>-7.3540014419610666E-2</v>
      </c>
    </row>
    <row r="43" spans="1:11" x14ac:dyDescent="0.25">
      <c r="B43" s="83"/>
      <c r="D43" s="83"/>
      <c r="F43" s="83"/>
      <c r="H43" s="83"/>
    </row>
    <row r="44" spans="1:11" x14ac:dyDescent="0.25">
      <c r="A44" s="163" t="s">
        <v>132</v>
      </c>
      <c r="B44" s="61" t="s">
        <v>12</v>
      </c>
      <c r="C44" s="62" t="s">
        <v>13</v>
      </c>
      <c r="D44" s="61" t="s">
        <v>12</v>
      </c>
      <c r="E44" s="63" t="s">
        <v>13</v>
      </c>
      <c r="F44" s="62" t="s">
        <v>12</v>
      </c>
      <c r="G44" s="62" t="s">
        <v>13</v>
      </c>
      <c r="H44" s="61" t="s">
        <v>12</v>
      </c>
      <c r="I44" s="63" t="s">
        <v>13</v>
      </c>
      <c r="J44" s="61"/>
      <c r="K44" s="63"/>
    </row>
    <row r="45" spans="1:11" x14ac:dyDescent="0.25">
      <c r="A45" s="7" t="s">
        <v>517</v>
      </c>
      <c r="B45" s="65">
        <v>123</v>
      </c>
      <c r="C45" s="34">
        <f>IF(B54=0, "-", B45/B54)</f>
        <v>0.13326110509209102</v>
      </c>
      <c r="D45" s="65">
        <v>94</v>
      </c>
      <c r="E45" s="9">
        <f>IF(D54=0, "-", D45/D54)</f>
        <v>0.11032863849765258</v>
      </c>
      <c r="F45" s="81">
        <v>637</v>
      </c>
      <c r="G45" s="34">
        <f>IF(F54=0, "-", F45/F54)</f>
        <v>7.77587890625E-2</v>
      </c>
      <c r="H45" s="65">
        <v>796</v>
      </c>
      <c r="I45" s="9">
        <f>IF(H54=0, "-", H45/H54)</f>
        <v>0.11167227833894501</v>
      </c>
      <c r="J45" s="8">
        <f t="shared" ref="J45:J52" si="4">IF(D45=0, "-", IF((B45-D45)/D45&lt;10, (B45-D45)/D45, "&gt;999%"))</f>
        <v>0.30851063829787234</v>
      </c>
      <c r="K45" s="9">
        <f t="shared" ref="K45:K52" si="5">IF(H45=0, "-", IF((F45-H45)/H45&lt;10, (F45-H45)/H45, "&gt;999%"))</f>
        <v>-0.19974874371859297</v>
      </c>
    </row>
    <row r="46" spans="1:11" x14ac:dyDescent="0.25">
      <c r="A46" s="7" t="s">
        <v>518</v>
      </c>
      <c r="B46" s="65">
        <v>0</v>
      </c>
      <c r="C46" s="34">
        <f>IF(B54=0, "-", B46/B54)</f>
        <v>0</v>
      </c>
      <c r="D46" s="65">
        <v>19</v>
      </c>
      <c r="E46" s="9">
        <f>IF(D54=0, "-", D46/D54)</f>
        <v>2.2300469483568074E-2</v>
      </c>
      <c r="F46" s="81">
        <v>0</v>
      </c>
      <c r="G46" s="34">
        <f>IF(F54=0, "-", F46/F54)</f>
        <v>0</v>
      </c>
      <c r="H46" s="65">
        <v>140</v>
      </c>
      <c r="I46" s="9">
        <f>IF(H54=0, "-", H46/H54)</f>
        <v>1.9640852974186308E-2</v>
      </c>
      <c r="J46" s="8">
        <f t="shared" si="4"/>
        <v>-1</v>
      </c>
      <c r="K46" s="9">
        <f t="shared" si="5"/>
        <v>-1</v>
      </c>
    </row>
    <row r="47" spans="1:11" x14ac:dyDescent="0.25">
      <c r="A47" s="7" t="s">
        <v>519</v>
      </c>
      <c r="B47" s="65">
        <v>1</v>
      </c>
      <c r="C47" s="34">
        <f>IF(B54=0, "-", B47/B54)</f>
        <v>1.0834236186348862E-3</v>
      </c>
      <c r="D47" s="65">
        <v>2</v>
      </c>
      <c r="E47" s="9">
        <f>IF(D54=0, "-", D47/D54)</f>
        <v>2.3474178403755869E-3</v>
      </c>
      <c r="F47" s="81">
        <v>39</v>
      </c>
      <c r="G47" s="34">
        <f>IF(F54=0, "-", F47/F54)</f>
        <v>4.7607421875E-3</v>
      </c>
      <c r="H47" s="65">
        <v>2</v>
      </c>
      <c r="I47" s="9">
        <f>IF(H54=0, "-", H47/H54)</f>
        <v>2.8058361391694727E-4</v>
      </c>
      <c r="J47" s="8">
        <f t="shared" si="4"/>
        <v>-0.5</v>
      </c>
      <c r="K47" s="9" t="str">
        <f t="shared" si="5"/>
        <v>&gt;999%</v>
      </c>
    </row>
    <row r="48" spans="1:11" x14ac:dyDescent="0.25">
      <c r="A48" s="7" t="s">
        <v>520</v>
      </c>
      <c r="B48" s="65">
        <v>50</v>
      </c>
      <c r="C48" s="34">
        <f>IF(B54=0, "-", B48/B54)</f>
        <v>5.4171180931744313E-2</v>
      </c>
      <c r="D48" s="65">
        <v>128</v>
      </c>
      <c r="E48" s="9">
        <f>IF(D54=0, "-", D48/D54)</f>
        <v>0.15023474178403756</v>
      </c>
      <c r="F48" s="81">
        <v>1131</v>
      </c>
      <c r="G48" s="34">
        <f>IF(F54=0, "-", F48/F54)</f>
        <v>0.1380615234375</v>
      </c>
      <c r="H48" s="65">
        <v>1590</v>
      </c>
      <c r="I48" s="9">
        <f>IF(H54=0, "-", H48/H54)</f>
        <v>0.22306397306397308</v>
      </c>
      <c r="J48" s="8">
        <f t="shared" si="4"/>
        <v>-0.609375</v>
      </c>
      <c r="K48" s="9">
        <f t="shared" si="5"/>
        <v>-0.28867924528301886</v>
      </c>
    </row>
    <row r="49" spans="1:11" x14ac:dyDescent="0.25">
      <c r="A49" s="7" t="s">
        <v>521</v>
      </c>
      <c r="B49" s="65">
        <v>32</v>
      </c>
      <c r="C49" s="34">
        <f>IF(B54=0, "-", B49/B54)</f>
        <v>3.4669555796316358E-2</v>
      </c>
      <c r="D49" s="65">
        <v>105</v>
      </c>
      <c r="E49" s="9">
        <f>IF(D54=0, "-", D49/D54)</f>
        <v>0.12323943661971831</v>
      </c>
      <c r="F49" s="81">
        <v>607</v>
      </c>
      <c r="G49" s="34">
        <f>IF(F54=0, "-", F49/F54)</f>
        <v>7.40966796875E-2</v>
      </c>
      <c r="H49" s="65">
        <v>662</v>
      </c>
      <c r="I49" s="9">
        <f>IF(H54=0, "-", H49/H54)</f>
        <v>9.2873176206509533E-2</v>
      </c>
      <c r="J49" s="8">
        <f t="shared" si="4"/>
        <v>-0.69523809523809521</v>
      </c>
      <c r="K49" s="9">
        <f t="shared" si="5"/>
        <v>-8.3081570996978854E-2</v>
      </c>
    </row>
    <row r="50" spans="1:11" x14ac:dyDescent="0.25">
      <c r="A50" s="7" t="s">
        <v>522</v>
      </c>
      <c r="B50" s="65">
        <v>95</v>
      </c>
      <c r="C50" s="34">
        <f>IF(B54=0, "-", B50/B54)</f>
        <v>0.10292524377031419</v>
      </c>
      <c r="D50" s="65">
        <v>42</v>
      </c>
      <c r="E50" s="9">
        <f>IF(D54=0, "-", D50/D54)</f>
        <v>4.9295774647887321E-2</v>
      </c>
      <c r="F50" s="81">
        <v>837</v>
      </c>
      <c r="G50" s="34">
        <f>IF(F54=0, "-", F50/F54)</f>
        <v>0.1021728515625</v>
      </c>
      <c r="H50" s="65">
        <v>540</v>
      </c>
      <c r="I50" s="9">
        <f>IF(H54=0, "-", H50/H54)</f>
        <v>7.575757575757576E-2</v>
      </c>
      <c r="J50" s="8">
        <f t="shared" si="4"/>
        <v>1.2619047619047619</v>
      </c>
      <c r="K50" s="9">
        <f t="shared" si="5"/>
        <v>0.55000000000000004</v>
      </c>
    </row>
    <row r="51" spans="1:11" x14ac:dyDescent="0.25">
      <c r="A51" s="7" t="s">
        <v>523</v>
      </c>
      <c r="B51" s="65">
        <v>39</v>
      </c>
      <c r="C51" s="34">
        <f>IF(B54=0, "-", B51/B54)</f>
        <v>4.2253521126760563E-2</v>
      </c>
      <c r="D51" s="65">
        <v>50</v>
      </c>
      <c r="E51" s="9">
        <f>IF(D54=0, "-", D51/D54)</f>
        <v>5.8685446009389672E-2</v>
      </c>
      <c r="F51" s="81">
        <v>463</v>
      </c>
      <c r="G51" s="34">
        <f>IF(F54=0, "-", F51/F54)</f>
        <v>5.65185546875E-2</v>
      </c>
      <c r="H51" s="65">
        <v>365</v>
      </c>
      <c r="I51" s="9">
        <f>IF(H54=0, "-", H51/H54)</f>
        <v>5.1206509539842876E-2</v>
      </c>
      <c r="J51" s="8">
        <f t="shared" si="4"/>
        <v>-0.22</v>
      </c>
      <c r="K51" s="9">
        <f t="shared" si="5"/>
        <v>0.26849315068493151</v>
      </c>
    </row>
    <row r="52" spans="1:11" x14ac:dyDescent="0.25">
      <c r="A52" s="7" t="s">
        <v>524</v>
      </c>
      <c r="B52" s="65">
        <v>583</v>
      </c>
      <c r="C52" s="34">
        <f>IF(B54=0, "-", B52/B54)</f>
        <v>0.63163596966413871</v>
      </c>
      <c r="D52" s="65">
        <v>412</v>
      </c>
      <c r="E52" s="9">
        <f>IF(D54=0, "-", D52/D54)</f>
        <v>0.48356807511737088</v>
      </c>
      <c r="F52" s="81">
        <v>4478</v>
      </c>
      <c r="G52" s="34">
        <f>IF(F54=0, "-", F52/F54)</f>
        <v>0.546630859375</v>
      </c>
      <c r="H52" s="65">
        <v>3033</v>
      </c>
      <c r="I52" s="9">
        <f>IF(H54=0, "-", H52/H54)</f>
        <v>0.4255050505050505</v>
      </c>
      <c r="J52" s="8">
        <f t="shared" si="4"/>
        <v>0.41504854368932037</v>
      </c>
      <c r="K52" s="9">
        <f t="shared" si="5"/>
        <v>0.47642598087701943</v>
      </c>
    </row>
    <row r="53" spans="1:11" x14ac:dyDescent="0.25">
      <c r="A53" s="2"/>
      <c r="B53" s="68"/>
      <c r="C53" s="33"/>
      <c r="D53" s="68"/>
      <c r="E53" s="6"/>
      <c r="F53" s="82"/>
      <c r="G53" s="33"/>
      <c r="H53" s="68"/>
      <c r="I53" s="6"/>
      <c r="J53" s="5"/>
      <c r="K53" s="6"/>
    </row>
    <row r="54" spans="1:11" s="43" customFormat="1" x14ac:dyDescent="0.25">
      <c r="A54" s="162" t="s">
        <v>629</v>
      </c>
      <c r="B54" s="71">
        <f>SUM(B45:B53)</f>
        <v>923</v>
      </c>
      <c r="C54" s="40">
        <f>B54/28945</f>
        <v>3.1888063568837451E-2</v>
      </c>
      <c r="D54" s="71">
        <f>SUM(D45:D53)</f>
        <v>852</v>
      </c>
      <c r="E54" s="41">
        <f>D54/23965</f>
        <v>3.5551846442728977E-2</v>
      </c>
      <c r="F54" s="77">
        <f>SUM(F45:F53)</f>
        <v>8192</v>
      </c>
      <c r="G54" s="42">
        <f>F54/255800</f>
        <v>3.2025019546520719E-2</v>
      </c>
      <c r="H54" s="71">
        <f>SUM(H45:H53)</f>
        <v>7128</v>
      </c>
      <c r="I54" s="41">
        <f>H54/251582</f>
        <v>2.8332710607277149E-2</v>
      </c>
      <c r="J54" s="37">
        <f>IF(D54=0, "-", IF((B54-D54)/D54&lt;10, (B54-D54)/D54, "&gt;999%"))</f>
        <v>8.3333333333333329E-2</v>
      </c>
      <c r="K54" s="38">
        <f>IF(H54=0, "-", IF((F54-H54)/H54&lt;10, (F54-H54)/H54, "&gt;999%"))</f>
        <v>0.14927048260381592</v>
      </c>
    </row>
    <row r="55" spans="1:11" x14ac:dyDescent="0.25">
      <c r="B55" s="83"/>
      <c r="D55" s="83"/>
      <c r="F55" s="83"/>
      <c r="H55" s="83"/>
    </row>
    <row r="56" spans="1:11" x14ac:dyDescent="0.25">
      <c r="A56" s="163" t="s">
        <v>133</v>
      </c>
      <c r="B56" s="61" t="s">
        <v>12</v>
      </c>
      <c r="C56" s="62" t="s">
        <v>13</v>
      </c>
      <c r="D56" s="61" t="s">
        <v>12</v>
      </c>
      <c r="E56" s="63" t="s">
        <v>13</v>
      </c>
      <c r="F56" s="62" t="s">
        <v>12</v>
      </c>
      <c r="G56" s="62" t="s">
        <v>13</v>
      </c>
      <c r="H56" s="61" t="s">
        <v>12</v>
      </c>
      <c r="I56" s="63" t="s">
        <v>13</v>
      </c>
      <c r="J56" s="61"/>
      <c r="K56" s="63"/>
    </row>
    <row r="57" spans="1:11" x14ac:dyDescent="0.25">
      <c r="A57" s="7" t="s">
        <v>525</v>
      </c>
      <c r="B57" s="65">
        <v>65</v>
      </c>
      <c r="C57" s="34">
        <f>IF(B77=0, "-", B57/B77)</f>
        <v>1.2792757331234009E-2</v>
      </c>
      <c r="D57" s="65">
        <v>70</v>
      </c>
      <c r="E57" s="9">
        <f>IF(D77=0, "-", D57/D77)</f>
        <v>1.8267223382045929E-2</v>
      </c>
      <c r="F57" s="81">
        <v>338</v>
      </c>
      <c r="G57" s="34">
        <f>IF(F77=0, "-", F57/F77)</f>
        <v>8.1140772037641643E-3</v>
      </c>
      <c r="H57" s="65">
        <v>455</v>
      </c>
      <c r="I57" s="9">
        <f>IF(H77=0, "-", H57/H77)</f>
        <v>1.107837647001534E-2</v>
      </c>
      <c r="J57" s="8">
        <f t="shared" ref="J57:J75" si="6">IF(D57=0, "-", IF((B57-D57)/D57&lt;10, (B57-D57)/D57, "&gt;999%"))</f>
        <v>-7.1428571428571425E-2</v>
      </c>
      <c r="K57" s="9">
        <f t="shared" ref="K57:K75" si="7">IF(H57=0, "-", IF((F57-H57)/H57&lt;10, (F57-H57)/H57, "&gt;999%"))</f>
        <v>-0.25714285714285712</v>
      </c>
    </row>
    <row r="58" spans="1:11" x14ac:dyDescent="0.25">
      <c r="A58" s="7" t="s">
        <v>526</v>
      </c>
      <c r="B58" s="65">
        <v>11</v>
      </c>
      <c r="C58" s="34">
        <f>IF(B77=0, "-", B58/B77)</f>
        <v>2.1649281637472939E-3</v>
      </c>
      <c r="D58" s="65">
        <v>0</v>
      </c>
      <c r="E58" s="9">
        <f>IF(D77=0, "-", D58/D77)</f>
        <v>0</v>
      </c>
      <c r="F58" s="81">
        <v>86</v>
      </c>
      <c r="G58" s="34">
        <f>IF(F77=0, "-", F58/F77)</f>
        <v>2.0645285193009412E-3</v>
      </c>
      <c r="H58" s="65">
        <v>0</v>
      </c>
      <c r="I58" s="9">
        <f>IF(H77=0, "-", H58/H77)</f>
        <v>0</v>
      </c>
      <c r="J58" s="8" t="str">
        <f t="shared" si="6"/>
        <v>-</v>
      </c>
      <c r="K58" s="9" t="str">
        <f t="shared" si="7"/>
        <v>-</v>
      </c>
    </row>
    <row r="59" spans="1:11" x14ac:dyDescent="0.25">
      <c r="A59" s="7" t="s">
        <v>527</v>
      </c>
      <c r="B59" s="65">
        <v>1239</v>
      </c>
      <c r="C59" s="34">
        <f>IF(B77=0, "-", B59/B77)</f>
        <v>0.24384963589844519</v>
      </c>
      <c r="D59" s="65">
        <v>913</v>
      </c>
      <c r="E59" s="9">
        <f>IF(D77=0, "-", D59/D77)</f>
        <v>0.23825678496868477</v>
      </c>
      <c r="F59" s="81">
        <v>8164</v>
      </c>
      <c r="G59" s="34">
        <f>IF(F77=0, "-", F59/F77)</f>
        <v>0.19598617246014979</v>
      </c>
      <c r="H59" s="65">
        <v>9336</v>
      </c>
      <c r="I59" s="9">
        <f>IF(H77=0, "-", H59/H77)</f>
        <v>0.22731367631662244</v>
      </c>
      <c r="J59" s="8">
        <f t="shared" si="6"/>
        <v>0.35706462212486306</v>
      </c>
      <c r="K59" s="9">
        <f t="shared" si="7"/>
        <v>-0.12553556126820908</v>
      </c>
    </row>
    <row r="60" spans="1:11" x14ac:dyDescent="0.25">
      <c r="A60" s="7" t="s">
        <v>528</v>
      </c>
      <c r="B60" s="65">
        <v>0</v>
      </c>
      <c r="C60" s="34">
        <f>IF(B77=0, "-", B60/B77)</f>
        <v>0</v>
      </c>
      <c r="D60" s="65">
        <v>16</v>
      </c>
      <c r="E60" s="9">
        <f>IF(D77=0, "-", D60/D77)</f>
        <v>4.1753653444676405E-3</v>
      </c>
      <c r="F60" s="81">
        <v>0</v>
      </c>
      <c r="G60" s="34">
        <f>IF(F77=0, "-", F60/F77)</f>
        <v>0</v>
      </c>
      <c r="H60" s="65">
        <v>126</v>
      </c>
      <c r="I60" s="9">
        <f>IF(H77=0, "-", H60/H77)</f>
        <v>3.0678580993888632E-3</v>
      </c>
      <c r="J60" s="8">
        <f t="shared" si="6"/>
        <v>-1</v>
      </c>
      <c r="K60" s="9">
        <f t="shared" si="7"/>
        <v>-1</v>
      </c>
    </row>
    <row r="61" spans="1:11" x14ac:dyDescent="0.25">
      <c r="A61" s="7" t="s">
        <v>529</v>
      </c>
      <c r="B61" s="65">
        <v>244</v>
      </c>
      <c r="C61" s="34">
        <f>IF(B77=0, "-", B61/B77)</f>
        <v>4.8022042904939971E-2</v>
      </c>
      <c r="D61" s="65">
        <v>137</v>
      </c>
      <c r="E61" s="9">
        <f>IF(D77=0, "-", D61/D77)</f>
        <v>3.5751565762004174E-2</v>
      </c>
      <c r="F61" s="81">
        <v>1493</v>
      </c>
      <c r="G61" s="34">
        <f>IF(F77=0, "-", F61/F77)</f>
        <v>3.5841175340887266E-2</v>
      </c>
      <c r="H61" s="65">
        <v>1496</v>
      </c>
      <c r="I61" s="9">
        <f>IF(H77=0, "-", H61/H77)</f>
        <v>3.6424727910204277E-2</v>
      </c>
      <c r="J61" s="8">
        <f t="shared" si="6"/>
        <v>0.78102189781021902</v>
      </c>
      <c r="K61" s="9">
        <f t="shared" si="7"/>
        <v>-2.0053475935828879E-3</v>
      </c>
    </row>
    <row r="62" spans="1:11" x14ac:dyDescent="0.25">
      <c r="A62" s="7" t="s">
        <v>530</v>
      </c>
      <c r="B62" s="65">
        <v>507</v>
      </c>
      <c r="C62" s="34">
        <f>IF(B77=0, "-", B62/B77)</f>
        <v>9.9783507183625275E-2</v>
      </c>
      <c r="D62" s="65">
        <v>328</v>
      </c>
      <c r="E62" s="9">
        <f>IF(D77=0, "-", D62/D77)</f>
        <v>8.5594989561586635E-2</v>
      </c>
      <c r="F62" s="81">
        <v>4235</v>
      </c>
      <c r="G62" s="34">
        <f>IF(F77=0, "-", F62/F77)</f>
        <v>0.10166602650278471</v>
      </c>
      <c r="H62" s="65">
        <v>4080</v>
      </c>
      <c r="I62" s="9">
        <f>IF(H77=0, "-", H62/H77)</f>
        <v>9.9340167027829857E-2</v>
      </c>
      <c r="J62" s="8">
        <f t="shared" si="6"/>
        <v>0.54573170731707321</v>
      </c>
      <c r="K62" s="9">
        <f t="shared" si="7"/>
        <v>3.7990196078431369E-2</v>
      </c>
    </row>
    <row r="63" spans="1:11" x14ac:dyDescent="0.25">
      <c r="A63" s="7" t="s">
        <v>531</v>
      </c>
      <c r="B63" s="65">
        <v>33</v>
      </c>
      <c r="C63" s="34">
        <f>IF(B77=0, "-", B63/B77)</f>
        <v>6.4947844912418813E-3</v>
      </c>
      <c r="D63" s="65">
        <v>34</v>
      </c>
      <c r="E63" s="9">
        <f>IF(D77=0, "-", D63/D77)</f>
        <v>8.8726513569937372E-3</v>
      </c>
      <c r="F63" s="81">
        <v>355</v>
      </c>
      <c r="G63" s="34">
        <f>IF(F77=0, "-", F63/F77)</f>
        <v>8.5221816785096983E-3</v>
      </c>
      <c r="H63" s="65">
        <v>272</v>
      </c>
      <c r="I63" s="9">
        <f>IF(H77=0, "-", H63/H77)</f>
        <v>6.6226778018553239E-3</v>
      </c>
      <c r="J63" s="8">
        <f t="shared" si="6"/>
        <v>-2.9411764705882353E-2</v>
      </c>
      <c r="K63" s="9">
        <f t="shared" si="7"/>
        <v>0.30514705882352944</v>
      </c>
    </row>
    <row r="64" spans="1:11" x14ac:dyDescent="0.25">
      <c r="A64" s="7" t="s">
        <v>532</v>
      </c>
      <c r="B64" s="65">
        <v>411</v>
      </c>
      <c r="C64" s="34">
        <f>IF(B77=0, "-", B64/B77)</f>
        <v>8.0889588663648884E-2</v>
      </c>
      <c r="D64" s="65">
        <v>200</v>
      </c>
      <c r="E64" s="9">
        <f>IF(D77=0, "-", D64/D77)</f>
        <v>5.2192066805845511E-2</v>
      </c>
      <c r="F64" s="81">
        <v>1377</v>
      </c>
      <c r="G64" s="34">
        <f>IF(F77=0, "-", F64/F77)</f>
        <v>3.305646245438832E-2</v>
      </c>
      <c r="H64" s="65">
        <v>1873</v>
      </c>
      <c r="I64" s="9">
        <f>IF(H77=0, "-", H64/H77)</f>
        <v>4.5603954128216988E-2</v>
      </c>
      <c r="J64" s="8">
        <f t="shared" si="6"/>
        <v>1.0549999999999999</v>
      </c>
      <c r="K64" s="9">
        <f t="shared" si="7"/>
        <v>-0.26481580352375866</v>
      </c>
    </row>
    <row r="65" spans="1:11" x14ac:dyDescent="0.25">
      <c r="A65" s="7" t="s">
        <v>533</v>
      </c>
      <c r="B65" s="65">
        <v>132</v>
      </c>
      <c r="C65" s="34">
        <f>IF(B77=0, "-", B65/B77)</f>
        <v>2.5979137964967525E-2</v>
      </c>
      <c r="D65" s="65">
        <v>283</v>
      </c>
      <c r="E65" s="9">
        <f>IF(D77=0, "-", D65/D77)</f>
        <v>7.3851774530271405E-2</v>
      </c>
      <c r="F65" s="81">
        <v>2143</v>
      </c>
      <c r="G65" s="34">
        <f>IF(F77=0, "-", F65/F77)</f>
        <v>5.1445169963510659E-2</v>
      </c>
      <c r="H65" s="65">
        <v>2951</v>
      </c>
      <c r="I65" s="9">
        <f>IF(H77=0, "-", H65/H77)</f>
        <v>7.1851184534099485E-2</v>
      </c>
      <c r="J65" s="8">
        <f t="shared" si="6"/>
        <v>-0.53356890459363959</v>
      </c>
      <c r="K65" s="9">
        <f t="shared" si="7"/>
        <v>-0.27380548966452051</v>
      </c>
    </row>
    <row r="66" spans="1:11" x14ac:dyDescent="0.25">
      <c r="A66" s="7" t="s">
        <v>534</v>
      </c>
      <c r="B66" s="65">
        <v>0</v>
      </c>
      <c r="C66" s="34">
        <f>IF(B77=0, "-", B66/B77)</f>
        <v>0</v>
      </c>
      <c r="D66" s="65">
        <v>0</v>
      </c>
      <c r="E66" s="9">
        <f>IF(D77=0, "-", D66/D77)</f>
        <v>0</v>
      </c>
      <c r="F66" s="81">
        <v>0</v>
      </c>
      <c r="G66" s="34">
        <f>IF(F77=0, "-", F66/F77)</f>
        <v>0</v>
      </c>
      <c r="H66" s="65">
        <v>5</v>
      </c>
      <c r="I66" s="9">
        <f>IF(H77=0, "-", H66/H77)</f>
        <v>1.2174040076939934E-4</v>
      </c>
      <c r="J66" s="8" t="str">
        <f t="shared" si="6"/>
        <v>-</v>
      </c>
      <c r="K66" s="9">
        <f t="shared" si="7"/>
        <v>-1</v>
      </c>
    </row>
    <row r="67" spans="1:11" x14ac:dyDescent="0.25">
      <c r="A67" s="7" t="s">
        <v>535</v>
      </c>
      <c r="B67" s="65">
        <v>615</v>
      </c>
      <c r="C67" s="34">
        <f>IF(B77=0, "-", B67/B77)</f>
        <v>0.1210391655185987</v>
      </c>
      <c r="D67" s="65">
        <v>110</v>
      </c>
      <c r="E67" s="9">
        <f>IF(D77=0, "-", D67/D77)</f>
        <v>2.8705636743215031E-2</v>
      </c>
      <c r="F67" s="81">
        <v>6095</v>
      </c>
      <c r="G67" s="34">
        <f>IF(F77=0, "-", F67/F77)</f>
        <v>0.14631745726906087</v>
      </c>
      <c r="H67" s="65">
        <v>3707</v>
      </c>
      <c r="I67" s="9">
        <f>IF(H77=0, "-", H67/H77)</f>
        <v>9.0258333130432661E-2</v>
      </c>
      <c r="J67" s="8">
        <f t="shared" si="6"/>
        <v>4.5909090909090908</v>
      </c>
      <c r="K67" s="9">
        <f t="shared" si="7"/>
        <v>0.6441866738602644</v>
      </c>
    </row>
    <row r="68" spans="1:11" x14ac:dyDescent="0.25">
      <c r="A68" s="7" t="s">
        <v>536</v>
      </c>
      <c r="B68" s="65">
        <v>212</v>
      </c>
      <c r="C68" s="34">
        <f>IF(B77=0, "-", B68/B77)</f>
        <v>4.1724070064947848E-2</v>
      </c>
      <c r="D68" s="65">
        <v>245</v>
      </c>
      <c r="E68" s="9">
        <f>IF(D77=0, "-", D68/D77)</f>
        <v>6.3935281837160754E-2</v>
      </c>
      <c r="F68" s="81">
        <v>2124</v>
      </c>
      <c r="G68" s="34">
        <f>IF(F77=0, "-", F68/F77)</f>
        <v>5.0989053197618588E-2</v>
      </c>
      <c r="H68" s="65">
        <v>2515</v>
      </c>
      <c r="I68" s="9">
        <f>IF(H77=0, "-", H68/H77)</f>
        <v>6.1235421587007864E-2</v>
      </c>
      <c r="J68" s="8">
        <f t="shared" si="6"/>
        <v>-0.13469387755102041</v>
      </c>
      <c r="K68" s="9">
        <f t="shared" si="7"/>
        <v>-0.1554671968190855</v>
      </c>
    </row>
    <row r="69" spans="1:11" x14ac:dyDescent="0.25">
      <c r="A69" s="7" t="s">
        <v>537</v>
      </c>
      <c r="B69" s="65">
        <v>165</v>
      </c>
      <c r="C69" s="34">
        <f>IF(B77=0, "-", B69/B77)</f>
        <v>3.2473922456209406E-2</v>
      </c>
      <c r="D69" s="65">
        <v>81</v>
      </c>
      <c r="E69" s="9">
        <f>IF(D77=0, "-", D69/D77)</f>
        <v>2.1137787056367433E-2</v>
      </c>
      <c r="F69" s="81">
        <v>1077</v>
      </c>
      <c r="G69" s="34">
        <f>IF(F77=0, "-", F69/F77)</f>
        <v>2.5854618782408297E-2</v>
      </c>
      <c r="H69" s="65">
        <v>823</v>
      </c>
      <c r="I69" s="9">
        <f>IF(H77=0, "-", H69/H77)</f>
        <v>2.003846996664313E-2</v>
      </c>
      <c r="J69" s="8">
        <f t="shared" si="6"/>
        <v>1.037037037037037</v>
      </c>
      <c r="K69" s="9">
        <f t="shared" si="7"/>
        <v>0.30862697448359661</v>
      </c>
    </row>
    <row r="70" spans="1:11" x14ac:dyDescent="0.25">
      <c r="A70" s="7" t="s">
        <v>538</v>
      </c>
      <c r="B70" s="65">
        <v>14</v>
      </c>
      <c r="C70" s="34">
        <f>IF(B77=0, "-", B70/B77)</f>
        <v>2.7553631174965557E-3</v>
      </c>
      <c r="D70" s="65">
        <v>12</v>
      </c>
      <c r="E70" s="9">
        <f>IF(D77=0, "-", D70/D77)</f>
        <v>3.1315240083507308E-3</v>
      </c>
      <c r="F70" s="81">
        <v>158</v>
      </c>
      <c r="G70" s="34">
        <f>IF(F77=0, "-", F70/F77)</f>
        <v>3.7929710005761477E-3</v>
      </c>
      <c r="H70" s="65">
        <v>16</v>
      </c>
      <c r="I70" s="9">
        <f>IF(H77=0, "-", H70/H77)</f>
        <v>3.8956928246207785E-4</v>
      </c>
      <c r="J70" s="8">
        <f t="shared" si="6"/>
        <v>0.16666666666666666</v>
      </c>
      <c r="K70" s="9">
        <f t="shared" si="7"/>
        <v>8.875</v>
      </c>
    </row>
    <row r="71" spans="1:11" x14ac:dyDescent="0.25">
      <c r="A71" s="7" t="s">
        <v>539</v>
      </c>
      <c r="B71" s="65">
        <v>0</v>
      </c>
      <c r="C71" s="34">
        <f>IF(B77=0, "-", B71/B77)</f>
        <v>0</v>
      </c>
      <c r="D71" s="65">
        <v>0</v>
      </c>
      <c r="E71" s="9">
        <f>IF(D77=0, "-", D71/D77)</f>
        <v>0</v>
      </c>
      <c r="F71" s="81">
        <v>13</v>
      </c>
      <c r="G71" s="34">
        <f>IF(F77=0, "-", F71/F77)</f>
        <v>3.1207989245246782E-4</v>
      </c>
      <c r="H71" s="65">
        <v>0</v>
      </c>
      <c r="I71" s="9">
        <f>IF(H77=0, "-", H71/H77)</f>
        <v>0</v>
      </c>
      <c r="J71" s="8" t="str">
        <f t="shared" si="6"/>
        <v>-</v>
      </c>
      <c r="K71" s="9" t="str">
        <f t="shared" si="7"/>
        <v>-</v>
      </c>
    </row>
    <row r="72" spans="1:11" x14ac:dyDescent="0.25">
      <c r="A72" s="7" t="s">
        <v>540</v>
      </c>
      <c r="B72" s="65">
        <v>73</v>
      </c>
      <c r="C72" s="34">
        <f>IF(B77=0, "-", B72/B77)</f>
        <v>1.4367250541232042E-2</v>
      </c>
      <c r="D72" s="65">
        <v>26</v>
      </c>
      <c r="E72" s="9">
        <f>IF(D77=0, "-", D72/D77)</f>
        <v>6.7849686847599169E-3</v>
      </c>
      <c r="F72" s="81">
        <v>272</v>
      </c>
      <c r="G72" s="34">
        <f>IF(F77=0, "-", F72/F77)</f>
        <v>6.5296715959285573E-3</v>
      </c>
      <c r="H72" s="65">
        <v>311</v>
      </c>
      <c r="I72" s="9">
        <f>IF(H77=0, "-", H72/H77)</f>
        <v>7.5722529278566385E-3</v>
      </c>
      <c r="J72" s="8">
        <f t="shared" si="6"/>
        <v>1.8076923076923077</v>
      </c>
      <c r="K72" s="9">
        <f t="shared" si="7"/>
        <v>-0.12540192926045016</v>
      </c>
    </row>
    <row r="73" spans="1:11" x14ac:dyDescent="0.25">
      <c r="A73" s="7" t="s">
        <v>541</v>
      </c>
      <c r="B73" s="65">
        <v>996</v>
      </c>
      <c r="C73" s="34">
        <f>IF(B77=0, "-", B73/B77)</f>
        <v>0.19602440464475496</v>
      </c>
      <c r="D73" s="65">
        <v>706</v>
      </c>
      <c r="E73" s="9">
        <f>IF(D77=0, "-", D73/D77)</f>
        <v>0.18423799582463465</v>
      </c>
      <c r="F73" s="81">
        <v>10548</v>
      </c>
      <c r="G73" s="34">
        <f>IF(F77=0, "-", F73/F77)</f>
        <v>0.25321682350681773</v>
      </c>
      <c r="H73" s="65">
        <v>8909</v>
      </c>
      <c r="I73" s="9">
        <f>IF(H77=0, "-", H73/H77)</f>
        <v>0.21691704609091572</v>
      </c>
      <c r="J73" s="8">
        <f t="shared" si="6"/>
        <v>0.41076487252124644</v>
      </c>
      <c r="K73" s="9">
        <f t="shared" si="7"/>
        <v>0.18397126501290831</v>
      </c>
    </row>
    <row r="74" spans="1:11" x14ac:dyDescent="0.25">
      <c r="A74" s="7" t="s">
        <v>542</v>
      </c>
      <c r="B74" s="65">
        <v>260</v>
      </c>
      <c r="C74" s="34">
        <f>IF(B77=0, "-", B74/B77)</f>
        <v>5.1171029324936036E-2</v>
      </c>
      <c r="D74" s="65">
        <v>328</v>
      </c>
      <c r="E74" s="9">
        <f>IF(D77=0, "-", D74/D77)</f>
        <v>8.5594989561586635E-2</v>
      </c>
      <c r="F74" s="81">
        <v>2249</v>
      </c>
      <c r="G74" s="34">
        <f>IF(F77=0, "-", F74/F77)</f>
        <v>5.3989821394276938E-2</v>
      </c>
      <c r="H74" s="65">
        <v>2201</v>
      </c>
      <c r="I74" s="9">
        <f>IF(H77=0, "-", H74/H77)</f>
        <v>5.3590124418689586E-2</v>
      </c>
      <c r="J74" s="8">
        <f t="shared" si="6"/>
        <v>-0.2073170731707317</v>
      </c>
      <c r="K74" s="9">
        <f t="shared" si="7"/>
        <v>2.1808268968650613E-2</v>
      </c>
    </row>
    <row r="75" spans="1:11" x14ac:dyDescent="0.25">
      <c r="A75" s="7" t="s">
        <v>543</v>
      </c>
      <c r="B75" s="65">
        <v>104</v>
      </c>
      <c r="C75" s="34">
        <f>IF(B77=0, "-", B75/B77)</f>
        <v>2.0468411729974413E-2</v>
      </c>
      <c r="D75" s="65">
        <v>343</v>
      </c>
      <c r="E75" s="9">
        <f>IF(D77=0, "-", D75/D77)</f>
        <v>8.9509394572025058E-2</v>
      </c>
      <c r="F75" s="81">
        <v>929</v>
      </c>
      <c r="G75" s="34">
        <f>IF(F77=0, "-", F75/F77)</f>
        <v>2.2301709237564818E-2</v>
      </c>
      <c r="H75" s="65">
        <v>1995</v>
      </c>
      <c r="I75" s="9">
        <f>IF(H77=0, "-", H75/H77)</f>
        <v>4.8574419906990331E-2</v>
      </c>
      <c r="J75" s="8">
        <f t="shared" si="6"/>
        <v>-0.69679300291545188</v>
      </c>
      <c r="K75" s="9">
        <f t="shared" si="7"/>
        <v>-0.53433583959899744</v>
      </c>
    </row>
    <row r="76" spans="1:11" x14ac:dyDescent="0.25">
      <c r="A76" s="2"/>
      <c r="B76" s="68"/>
      <c r="C76" s="33"/>
      <c r="D76" s="68"/>
      <c r="E76" s="6"/>
      <c r="F76" s="82"/>
      <c r="G76" s="33"/>
      <c r="H76" s="68"/>
      <c r="I76" s="6"/>
      <c r="J76" s="5"/>
      <c r="K76" s="6"/>
    </row>
    <row r="77" spans="1:11" s="43" customFormat="1" x14ac:dyDescent="0.25">
      <c r="A77" s="162" t="s">
        <v>628</v>
      </c>
      <c r="B77" s="71">
        <f>SUM(B57:B76)</f>
        <v>5081</v>
      </c>
      <c r="C77" s="40">
        <f>B77/28945</f>
        <v>0.17553981689410952</v>
      </c>
      <c r="D77" s="71">
        <f>SUM(D57:D76)</f>
        <v>3832</v>
      </c>
      <c r="E77" s="41">
        <f>D77/23965</f>
        <v>0.15989985395368245</v>
      </c>
      <c r="F77" s="77">
        <f>SUM(F57:F76)</f>
        <v>41656</v>
      </c>
      <c r="G77" s="42">
        <f>F77/255800</f>
        <v>0.16284597341673182</v>
      </c>
      <c r="H77" s="71">
        <f>SUM(H57:H76)</f>
        <v>41071</v>
      </c>
      <c r="I77" s="41">
        <f>H77/251582</f>
        <v>0.16325094800104936</v>
      </c>
      <c r="J77" s="37">
        <f>IF(D77=0, "-", IF((B77-D77)/D77&lt;10, (B77-D77)/D77, "&gt;999%"))</f>
        <v>0.32593945720250522</v>
      </c>
      <c r="K77" s="38">
        <f>IF(H77=0, "-", IF((F77-H77)/H77&lt;10, (F77-H77)/H77, "&gt;999%"))</f>
        <v>1.4243626890019722E-2</v>
      </c>
    </row>
    <row r="78" spans="1:11" x14ac:dyDescent="0.25">
      <c r="B78" s="83"/>
      <c r="D78" s="83"/>
      <c r="F78" s="83"/>
      <c r="H78" s="83"/>
    </row>
    <row r="79" spans="1:11" x14ac:dyDescent="0.25">
      <c r="A79" s="27" t="s">
        <v>627</v>
      </c>
      <c r="B79" s="71">
        <v>6713</v>
      </c>
      <c r="C79" s="40">
        <f>B79/28945</f>
        <v>0.23192261185006047</v>
      </c>
      <c r="D79" s="71">
        <v>5554</v>
      </c>
      <c r="E79" s="41">
        <f>D79/23965</f>
        <v>0.231754642186522</v>
      </c>
      <c r="F79" s="77">
        <v>57263</v>
      </c>
      <c r="G79" s="42">
        <f>F79/255800</f>
        <v>0.22385848318999219</v>
      </c>
      <c r="H79" s="71">
        <v>56122</v>
      </c>
      <c r="I79" s="41">
        <f>H79/251582</f>
        <v>0.22307637271346917</v>
      </c>
      <c r="J79" s="37">
        <f>IF(D79=0, "-", IF((B79-D79)/D79&lt;10, (B79-D79)/D79, "&gt;999%"))</f>
        <v>0.20867842996038891</v>
      </c>
      <c r="K79" s="38">
        <f>IF(H79=0, "-", IF((F79-H79)/H79&lt;10, (F79-H79)/H79, "&gt;999%"))</f>
        <v>2.0330708100210256E-2</v>
      </c>
    </row>
  </sheetData>
  <mergeCells count="9">
    <mergeCell ref="B1:K1"/>
    <mergeCell ref="B2:K2"/>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rowBreaks count="2" manualBreakCount="2">
    <brk id="54" max="16383" man="1"/>
    <brk id="79"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dimension ref="A1:K26"/>
  <sheetViews>
    <sheetView tabSelected="1" workbookViewId="0">
      <selection activeCell="M1" sqref="M1"/>
    </sheetView>
  </sheetViews>
  <sheetFormatPr defaultRowHeight="13.2" x14ac:dyDescent="0.25"/>
  <cols>
    <col min="1" max="1" width="22.109375" bestFit="1" customWidth="1"/>
    <col min="2" max="11" width="8.44140625" customWidth="1"/>
  </cols>
  <sheetData>
    <row r="1" spans="1:11" s="52" customFormat="1" ht="20.399999999999999" x14ac:dyDescent="0.35">
      <c r="A1" s="4" t="s">
        <v>10</v>
      </c>
      <c r="B1" s="198" t="s">
        <v>640</v>
      </c>
      <c r="C1" s="198"/>
      <c r="D1" s="198"/>
      <c r="E1" s="199"/>
      <c r="F1" s="199"/>
      <c r="G1" s="199"/>
      <c r="H1" s="199"/>
      <c r="I1" s="199"/>
      <c r="J1" s="199"/>
      <c r="K1" s="199"/>
    </row>
    <row r="2" spans="1:11" s="52" customFormat="1" ht="20.399999999999999" x14ac:dyDescent="0.35">
      <c r="A2" s="4" t="s">
        <v>110</v>
      </c>
      <c r="B2" s="202" t="s">
        <v>101</v>
      </c>
      <c r="C2" s="198"/>
      <c r="D2" s="198"/>
      <c r="E2" s="203"/>
      <c r="F2" s="203"/>
      <c r="G2" s="203"/>
      <c r="H2" s="203"/>
      <c r="I2" s="203"/>
      <c r="J2" s="203"/>
      <c r="K2" s="203"/>
    </row>
    <row r="4" spans="1:11" ht="15.6" x14ac:dyDescent="0.3">
      <c r="A4" s="56"/>
      <c r="B4" s="196" t="s">
        <v>1</v>
      </c>
      <c r="C4" s="200"/>
      <c r="D4" s="200"/>
      <c r="E4" s="197"/>
      <c r="F4" s="196" t="s">
        <v>14</v>
      </c>
      <c r="G4" s="200"/>
      <c r="H4" s="200"/>
      <c r="I4" s="197"/>
      <c r="J4" s="196" t="s">
        <v>15</v>
      </c>
      <c r="K4" s="197"/>
    </row>
    <row r="5" spans="1:11" x14ac:dyDescent="0.25">
      <c r="A5" s="27"/>
      <c r="B5" s="196">
        <f>VALUE(RIGHT($B$2, 4))</f>
        <v>2022</v>
      </c>
      <c r="C5" s="197"/>
      <c r="D5" s="196">
        <f>B5-1</f>
        <v>2021</v>
      </c>
      <c r="E5" s="204"/>
      <c r="F5" s="196">
        <f>B5</f>
        <v>2022</v>
      </c>
      <c r="G5" s="204"/>
      <c r="H5" s="196">
        <f>D5</f>
        <v>2021</v>
      </c>
      <c r="I5" s="204"/>
      <c r="J5" s="140" t="s">
        <v>4</v>
      </c>
      <c r="K5" s="141" t="s">
        <v>2</v>
      </c>
    </row>
    <row r="6" spans="1:11" x14ac:dyDescent="0.25">
      <c r="A6" s="22"/>
      <c r="B6" s="61" t="s">
        <v>12</v>
      </c>
      <c r="C6" s="62" t="s">
        <v>13</v>
      </c>
      <c r="D6" s="61" t="s">
        <v>12</v>
      </c>
      <c r="E6" s="63" t="s">
        <v>13</v>
      </c>
      <c r="F6" s="84" t="s">
        <v>12</v>
      </c>
      <c r="G6" s="62" t="s">
        <v>13</v>
      </c>
      <c r="H6" s="85" t="s">
        <v>12</v>
      </c>
      <c r="I6" s="63" t="s">
        <v>13</v>
      </c>
      <c r="J6" s="61"/>
      <c r="K6" s="63"/>
    </row>
    <row r="7" spans="1:11" x14ac:dyDescent="0.25">
      <c r="A7" s="7" t="s">
        <v>37</v>
      </c>
      <c r="B7" s="65">
        <v>76</v>
      </c>
      <c r="C7" s="39">
        <f>IF(B26=0, "-", B7/B26)</f>
        <v>1.1321316847907046E-2</v>
      </c>
      <c r="D7" s="65">
        <v>70</v>
      </c>
      <c r="E7" s="21">
        <f>IF(D26=0, "-", D7/D26)</f>
        <v>1.2603528988116673E-2</v>
      </c>
      <c r="F7" s="81">
        <v>424</v>
      </c>
      <c r="G7" s="39">
        <f>IF(F26=0, "-", F7/F26)</f>
        <v>7.4044321813387355E-3</v>
      </c>
      <c r="H7" s="65">
        <v>455</v>
      </c>
      <c r="I7" s="21">
        <f>IF(H26=0, "-", H7/H26)</f>
        <v>8.1073375859734148E-3</v>
      </c>
      <c r="J7" s="20">
        <f t="shared" ref="J7:J24" si="0">IF(D7=0, "-", IF((B7-D7)/D7&lt;10, (B7-D7)/D7, "&gt;999%"))</f>
        <v>8.5714285714285715E-2</v>
      </c>
      <c r="K7" s="21">
        <f t="shared" ref="K7:K24" si="1">IF(H7=0, "-", IF((F7-H7)/H7&lt;10, (F7-H7)/H7, "&gt;999%"))</f>
        <v>-6.8131868131868126E-2</v>
      </c>
    </row>
    <row r="8" spans="1:11" x14ac:dyDescent="0.25">
      <c r="A8" s="7" t="s">
        <v>46</v>
      </c>
      <c r="B8" s="65">
        <v>1456</v>
      </c>
      <c r="C8" s="39">
        <f>IF(B26=0, "-", B8/B26)</f>
        <v>0.21689259645464026</v>
      </c>
      <c r="D8" s="65">
        <v>1041</v>
      </c>
      <c r="E8" s="21">
        <f>IF(D26=0, "-", D8/D26)</f>
        <v>0.1874324810947065</v>
      </c>
      <c r="F8" s="81">
        <v>9149</v>
      </c>
      <c r="G8" s="39">
        <f>IF(F26=0, "-", F8/F26)</f>
        <v>0.15977158025251909</v>
      </c>
      <c r="H8" s="65">
        <v>10811</v>
      </c>
      <c r="I8" s="21">
        <f>IF(H26=0, "-", H8/H26)</f>
        <v>0.19263390470760131</v>
      </c>
      <c r="J8" s="20">
        <f t="shared" si="0"/>
        <v>0.39865513928914503</v>
      </c>
      <c r="K8" s="21">
        <f t="shared" si="1"/>
        <v>-0.15373230968458051</v>
      </c>
    </row>
    <row r="9" spans="1:11" x14ac:dyDescent="0.25">
      <c r="A9" s="7" t="s">
        <v>50</v>
      </c>
      <c r="B9" s="65">
        <v>245</v>
      </c>
      <c r="C9" s="39">
        <f>IF(B26=0, "-", B9/B26)</f>
        <v>3.6496350364963501E-2</v>
      </c>
      <c r="D9" s="65">
        <v>174</v>
      </c>
      <c r="E9" s="21">
        <f>IF(D26=0, "-", D9/D26)</f>
        <v>3.1328772056175729E-2</v>
      </c>
      <c r="F9" s="81">
        <v>1532</v>
      </c>
      <c r="G9" s="39">
        <f>IF(F26=0, "-", F9/F26)</f>
        <v>2.6753750240120146E-2</v>
      </c>
      <c r="H9" s="65">
        <v>1764</v>
      </c>
      <c r="I9" s="21">
        <f>IF(H26=0, "-", H9/H26)</f>
        <v>3.143152417946616E-2</v>
      </c>
      <c r="J9" s="20">
        <f t="shared" si="0"/>
        <v>0.40804597701149425</v>
      </c>
      <c r="K9" s="21">
        <f t="shared" si="1"/>
        <v>-0.13151927437641722</v>
      </c>
    </row>
    <row r="10" spans="1:11" x14ac:dyDescent="0.25">
      <c r="A10" s="7" t="s">
        <v>53</v>
      </c>
      <c r="B10" s="65">
        <v>64</v>
      </c>
      <c r="C10" s="39">
        <f>IF(B26=0, "-", B10/B26)</f>
        <v>9.5337405035006706E-3</v>
      </c>
      <c r="D10" s="65">
        <v>59</v>
      </c>
      <c r="E10" s="21">
        <f>IF(D26=0, "-", D10/D26)</f>
        <v>1.0622974432841195E-2</v>
      </c>
      <c r="F10" s="81">
        <v>1047</v>
      </c>
      <c r="G10" s="39">
        <f>IF(F26=0, "-", F10/F26)</f>
        <v>1.8284057768541643E-2</v>
      </c>
      <c r="H10" s="65">
        <v>1079</v>
      </c>
      <c r="I10" s="21">
        <f>IF(H26=0, "-", H10/H26)</f>
        <v>1.9225971989594099E-2</v>
      </c>
      <c r="J10" s="20">
        <f t="shared" si="0"/>
        <v>8.4745762711864403E-2</v>
      </c>
      <c r="K10" s="21">
        <f t="shared" si="1"/>
        <v>-2.9657089898053754E-2</v>
      </c>
    </row>
    <row r="11" spans="1:11" x14ac:dyDescent="0.25">
      <c r="A11" s="7" t="s">
        <v>57</v>
      </c>
      <c r="B11" s="65">
        <v>557</v>
      </c>
      <c r="C11" s="39">
        <f>IF(B26=0, "-", B11/B26)</f>
        <v>8.2973335319529273E-2</v>
      </c>
      <c r="D11" s="65">
        <v>456</v>
      </c>
      <c r="E11" s="21">
        <f>IF(D26=0, "-", D11/D26)</f>
        <v>8.2102988836874322E-2</v>
      </c>
      <c r="F11" s="81">
        <v>5366</v>
      </c>
      <c r="G11" s="39">
        <f>IF(F26=0, "-", F11/F26)</f>
        <v>9.3707978974206727E-2</v>
      </c>
      <c r="H11" s="65">
        <v>5670</v>
      </c>
      <c r="I11" s="21">
        <f>IF(H26=0, "-", H11/H26)</f>
        <v>0.1010298991482841</v>
      </c>
      <c r="J11" s="20">
        <f t="shared" si="0"/>
        <v>0.22149122807017543</v>
      </c>
      <c r="K11" s="21">
        <f t="shared" si="1"/>
        <v>-5.3615520282186947E-2</v>
      </c>
    </row>
    <row r="12" spans="1:11" x14ac:dyDescent="0.25">
      <c r="A12" s="7" t="s">
        <v>58</v>
      </c>
      <c r="B12" s="65">
        <v>2</v>
      </c>
      <c r="C12" s="39">
        <f>IF(B26=0, "-", B12/B26)</f>
        <v>2.9792939073439596E-4</v>
      </c>
      <c r="D12" s="65">
        <v>0</v>
      </c>
      <c r="E12" s="21">
        <f>IF(D26=0, "-", D12/D26)</f>
        <v>0</v>
      </c>
      <c r="F12" s="81">
        <v>4</v>
      </c>
      <c r="G12" s="39">
        <f>IF(F26=0, "-", F12/F26)</f>
        <v>6.9853133786214485E-5</v>
      </c>
      <c r="H12" s="65">
        <v>0</v>
      </c>
      <c r="I12" s="21">
        <f>IF(H26=0, "-", H12/H26)</f>
        <v>0</v>
      </c>
      <c r="J12" s="20" t="str">
        <f t="shared" si="0"/>
        <v>-</v>
      </c>
      <c r="K12" s="21" t="str">
        <f t="shared" si="1"/>
        <v>-</v>
      </c>
    </row>
    <row r="13" spans="1:11" x14ac:dyDescent="0.25">
      <c r="A13" s="7" t="s">
        <v>61</v>
      </c>
      <c r="B13" s="65">
        <v>33</v>
      </c>
      <c r="C13" s="39">
        <f>IF(B26=0, "-", B13/B26)</f>
        <v>4.9158349471175328E-3</v>
      </c>
      <c r="D13" s="65">
        <v>34</v>
      </c>
      <c r="E13" s="21">
        <f>IF(D26=0, "-", D13/D26)</f>
        <v>6.1217140799423838E-3</v>
      </c>
      <c r="F13" s="81">
        <v>355</v>
      </c>
      <c r="G13" s="39">
        <f>IF(F26=0, "-", F13/F26)</f>
        <v>6.1994656235265354E-3</v>
      </c>
      <c r="H13" s="65">
        <v>272</v>
      </c>
      <c r="I13" s="21">
        <f>IF(H26=0, "-", H13/H26)</f>
        <v>4.8465842272192722E-3</v>
      </c>
      <c r="J13" s="20">
        <f t="shared" si="0"/>
        <v>-2.9411764705882353E-2</v>
      </c>
      <c r="K13" s="21">
        <f t="shared" si="1"/>
        <v>0.30514705882352944</v>
      </c>
    </row>
    <row r="14" spans="1:11" x14ac:dyDescent="0.25">
      <c r="A14" s="7" t="s">
        <v>66</v>
      </c>
      <c r="B14" s="65">
        <v>524</v>
      </c>
      <c r="C14" s="39">
        <f>IF(B26=0, "-", B14/B26)</f>
        <v>7.8057500372411742E-2</v>
      </c>
      <c r="D14" s="65">
        <v>340</v>
      </c>
      <c r="E14" s="21">
        <f>IF(D26=0, "-", D14/D26)</f>
        <v>6.1217140799423836E-2</v>
      </c>
      <c r="F14" s="81">
        <v>2436</v>
      </c>
      <c r="G14" s="39">
        <f>IF(F26=0, "-", F14/F26)</f>
        <v>4.2540558475804624E-2</v>
      </c>
      <c r="H14" s="65">
        <v>2924</v>
      </c>
      <c r="I14" s="21">
        <f>IF(H26=0, "-", H14/H26)</f>
        <v>5.2100780442607179E-2</v>
      </c>
      <c r="J14" s="20">
        <f t="shared" si="0"/>
        <v>0.54117647058823526</v>
      </c>
      <c r="K14" s="21">
        <f t="shared" si="1"/>
        <v>-0.16689466484268126</v>
      </c>
    </row>
    <row r="15" spans="1:11" x14ac:dyDescent="0.25">
      <c r="A15" s="7" t="s">
        <v>72</v>
      </c>
      <c r="B15" s="65">
        <v>164</v>
      </c>
      <c r="C15" s="39">
        <f>IF(B26=0, "-", B15/B26)</f>
        <v>2.4430210040220467E-2</v>
      </c>
      <c r="D15" s="65">
        <v>388</v>
      </c>
      <c r="E15" s="21">
        <f>IF(D26=0, "-", D15/D26)</f>
        <v>6.9859560676989563E-2</v>
      </c>
      <c r="F15" s="81">
        <v>2750</v>
      </c>
      <c r="G15" s="39">
        <f>IF(F26=0, "-", F15/F26)</f>
        <v>4.8024029478022458E-2</v>
      </c>
      <c r="H15" s="65">
        <v>3613</v>
      </c>
      <c r="I15" s="21">
        <f>IF(H26=0, "-", H15/H26)</f>
        <v>6.4377605929938353E-2</v>
      </c>
      <c r="J15" s="20">
        <f t="shared" si="0"/>
        <v>-0.57731958762886593</v>
      </c>
      <c r="K15" s="21">
        <f t="shared" si="1"/>
        <v>-0.23885967340160533</v>
      </c>
    </row>
    <row r="16" spans="1:11" x14ac:dyDescent="0.25">
      <c r="A16" s="7" t="s">
        <v>76</v>
      </c>
      <c r="B16" s="65">
        <v>30</v>
      </c>
      <c r="C16" s="39">
        <f>IF(B26=0, "-", B16/B26)</f>
        <v>4.4689408610159393E-3</v>
      </c>
      <c r="D16" s="65">
        <v>13</v>
      </c>
      <c r="E16" s="21">
        <f>IF(D26=0, "-", D16/D26)</f>
        <v>2.3406553835073822E-3</v>
      </c>
      <c r="F16" s="81">
        <v>167</v>
      </c>
      <c r="G16" s="39">
        <f>IF(F26=0, "-", F16/F26)</f>
        <v>2.9163683355744549E-3</v>
      </c>
      <c r="H16" s="65">
        <v>202</v>
      </c>
      <c r="I16" s="21">
        <f>IF(H26=0, "-", H16/H26)</f>
        <v>3.5993015216849006E-3</v>
      </c>
      <c r="J16" s="20">
        <f t="shared" si="0"/>
        <v>1.3076923076923077</v>
      </c>
      <c r="K16" s="21">
        <f t="shared" si="1"/>
        <v>-0.17326732673267325</v>
      </c>
    </row>
    <row r="17" spans="1:11" x14ac:dyDescent="0.25">
      <c r="A17" s="7" t="s">
        <v>79</v>
      </c>
      <c r="B17" s="65">
        <v>764</v>
      </c>
      <c r="C17" s="39">
        <f>IF(B26=0, "-", B17/B26)</f>
        <v>0.11380902726053925</v>
      </c>
      <c r="D17" s="65">
        <v>189</v>
      </c>
      <c r="E17" s="21">
        <f>IF(D26=0, "-", D17/D26)</f>
        <v>3.4029528267915013E-2</v>
      </c>
      <c r="F17" s="81">
        <v>7322</v>
      </c>
      <c r="G17" s="39">
        <f>IF(F26=0, "-", F17/F26)</f>
        <v>0.12786616139566562</v>
      </c>
      <c r="H17" s="65">
        <v>4519</v>
      </c>
      <c r="I17" s="21">
        <f>IF(H26=0, "-", H17/H26)</f>
        <v>8.0521007804426073E-2</v>
      </c>
      <c r="J17" s="20">
        <f t="shared" si="0"/>
        <v>3.0423280423280423</v>
      </c>
      <c r="K17" s="21">
        <f t="shared" si="1"/>
        <v>0.62026997123257355</v>
      </c>
    </row>
    <row r="18" spans="1:11" x14ac:dyDescent="0.25">
      <c r="A18" s="7" t="s">
        <v>80</v>
      </c>
      <c r="B18" s="65">
        <v>251</v>
      </c>
      <c r="C18" s="39">
        <f>IF(B26=0, "-", B18/B26)</f>
        <v>3.7390138537166689E-2</v>
      </c>
      <c r="D18" s="65">
        <v>295</v>
      </c>
      <c r="E18" s="21">
        <f>IF(D26=0, "-", D18/D26)</f>
        <v>5.3114872164205976E-2</v>
      </c>
      <c r="F18" s="81">
        <v>2587</v>
      </c>
      <c r="G18" s="39">
        <f>IF(F26=0, "-", F18/F26)</f>
        <v>4.5177514276234218E-2</v>
      </c>
      <c r="H18" s="65">
        <v>2880</v>
      </c>
      <c r="I18" s="21">
        <f>IF(H26=0, "-", H18/H26)</f>
        <v>5.1316774170557002E-2</v>
      </c>
      <c r="J18" s="20">
        <f t="shared" si="0"/>
        <v>-0.14915254237288136</v>
      </c>
      <c r="K18" s="21">
        <f t="shared" si="1"/>
        <v>-0.10173611111111111</v>
      </c>
    </row>
    <row r="19" spans="1:11" x14ac:dyDescent="0.25">
      <c r="A19" s="7" t="s">
        <v>81</v>
      </c>
      <c r="B19" s="65">
        <v>16</v>
      </c>
      <c r="C19" s="39">
        <f>IF(B26=0, "-", B19/B26)</f>
        <v>2.3834351258751676E-3</v>
      </c>
      <c r="D19" s="65">
        <v>11</v>
      </c>
      <c r="E19" s="21">
        <f>IF(D26=0, "-", D19/D26)</f>
        <v>1.9805545552754773E-3</v>
      </c>
      <c r="F19" s="81">
        <v>158</v>
      </c>
      <c r="G19" s="39">
        <f>IF(F26=0, "-", F19/F26)</f>
        <v>2.7591987845554723E-3</v>
      </c>
      <c r="H19" s="65">
        <v>160</v>
      </c>
      <c r="I19" s="21">
        <f>IF(H26=0, "-", H19/H26)</f>
        <v>2.8509318983642776E-3</v>
      </c>
      <c r="J19" s="20">
        <f t="shared" si="0"/>
        <v>0.45454545454545453</v>
      </c>
      <c r="K19" s="21">
        <f t="shared" si="1"/>
        <v>-1.2500000000000001E-2</v>
      </c>
    </row>
    <row r="20" spans="1:11" x14ac:dyDescent="0.25">
      <c r="A20" s="7" t="s">
        <v>84</v>
      </c>
      <c r="B20" s="65">
        <v>179</v>
      </c>
      <c r="C20" s="39">
        <f>IF(B26=0, "-", B20/B26)</f>
        <v>2.6664680470728438E-2</v>
      </c>
      <c r="D20" s="65">
        <v>93</v>
      </c>
      <c r="E20" s="21">
        <f>IF(D26=0, "-", D20/D26)</f>
        <v>1.674468851278358E-2</v>
      </c>
      <c r="F20" s="81">
        <v>1248</v>
      </c>
      <c r="G20" s="39">
        <f>IF(F26=0, "-", F20/F26)</f>
        <v>2.1794177741298919E-2</v>
      </c>
      <c r="H20" s="65">
        <v>839</v>
      </c>
      <c r="I20" s="21">
        <f>IF(H26=0, "-", H20/H26)</f>
        <v>1.4949574142047681E-2</v>
      </c>
      <c r="J20" s="20">
        <f t="shared" si="0"/>
        <v>0.92473118279569888</v>
      </c>
      <c r="K20" s="21">
        <f t="shared" si="1"/>
        <v>0.48748510131108463</v>
      </c>
    </row>
    <row r="21" spans="1:11" x14ac:dyDescent="0.25">
      <c r="A21" s="7" t="s">
        <v>85</v>
      </c>
      <c r="B21" s="65">
        <v>48</v>
      </c>
      <c r="C21" s="39">
        <f>IF(B26=0, "-", B21/B26)</f>
        <v>7.1503053776255029E-3</v>
      </c>
      <c r="D21" s="65">
        <v>57</v>
      </c>
      <c r="E21" s="21">
        <f>IF(D26=0, "-", D21/D26)</f>
        <v>1.026287360460929E-2</v>
      </c>
      <c r="F21" s="81">
        <v>421</v>
      </c>
      <c r="G21" s="39">
        <f>IF(F26=0, "-", F21/F26)</f>
        <v>7.3520423309990741E-3</v>
      </c>
      <c r="H21" s="65">
        <v>562</v>
      </c>
      <c r="I21" s="21">
        <f>IF(H26=0, "-", H21/H26)</f>
        <v>1.0013898293004525E-2</v>
      </c>
      <c r="J21" s="20">
        <f t="shared" si="0"/>
        <v>-0.15789473684210525</v>
      </c>
      <c r="K21" s="21">
        <f t="shared" si="1"/>
        <v>-0.25088967971530252</v>
      </c>
    </row>
    <row r="22" spans="1:11" x14ac:dyDescent="0.25">
      <c r="A22" s="7" t="s">
        <v>90</v>
      </c>
      <c r="B22" s="65">
        <v>73</v>
      </c>
      <c r="C22" s="39">
        <f>IF(B26=0, "-", B22/B26)</f>
        <v>1.0874422761805452E-2</v>
      </c>
      <c r="D22" s="65">
        <v>26</v>
      </c>
      <c r="E22" s="21">
        <f>IF(D26=0, "-", D22/D26)</f>
        <v>4.6813107670147644E-3</v>
      </c>
      <c r="F22" s="81">
        <v>272</v>
      </c>
      <c r="G22" s="39">
        <f>IF(F26=0, "-", F22/F26)</f>
        <v>4.7500130974625849E-3</v>
      </c>
      <c r="H22" s="65">
        <v>311</v>
      </c>
      <c r="I22" s="21">
        <f>IF(H26=0, "-", H22/H26)</f>
        <v>5.5414988774455647E-3</v>
      </c>
      <c r="J22" s="20">
        <f t="shared" si="0"/>
        <v>1.8076923076923077</v>
      </c>
      <c r="K22" s="21">
        <f t="shared" si="1"/>
        <v>-0.12540192926045016</v>
      </c>
    </row>
    <row r="23" spans="1:11" x14ac:dyDescent="0.25">
      <c r="A23" s="7" t="s">
        <v>94</v>
      </c>
      <c r="B23" s="65">
        <v>2021</v>
      </c>
      <c r="C23" s="39">
        <f>IF(B26=0, "-", B23/B26)</f>
        <v>0.3010576493371071</v>
      </c>
      <c r="D23" s="65">
        <v>1895</v>
      </c>
      <c r="E23" s="21">
        <f>IF(D26=0, "-", D23/D26)</f>
        <v>0.34119553474972991</v>
      </c>
      <c r="F23" s="81">
        <v>20358</v>
      </c>
      <c r="G23" s="39">
        <f>IF(F26=0, "-", F23/F26)</f>
        <v>0.35551752440493861</v>
      </c>
      <c r="H23" s="65">
        <v>17238</v>
      </c>
      <c r="I23" s="21">
        <f>IF(H26=0, "-", H23/H26)</f>
        <v>0.30715227540002138</v>
      </c>
      <c r="J23" s="20">
        <f t="shared" si="0"/>
        <v>6.6490765171503957E-2</v>
      </c>
      <c r="K23" s="21">
        <f t="shared" si="1"/>
        <v>0.18099547511312217</v>
      </c>
    </row>
    <row r="24" spans="1:11" x14ac:dyDescent="0.25">
      <c r="A24" s="7" t="s">
        <v>96</v>
      </c>
      <c r="B24" s="65">
        <v>210</v>
      </c>
      <c r="C24" s="39">
        <f>IF(B26=0, "-", B24/B26)</f>
        <v>3.1282586027111578E-2</v>
      </c>
      <c r="D24" s="65">
        <v>413</v>
      </c>
      <c r="E24" s="21">
        <f>IF(D26=0, "-", D24/D26)</f>
        <v>7.4360821029888363E-2</v>
      </c>
      <c r="F24" s="81">
        <v>1667</v>
      </c>
      <c r="G24" s="39">
        <f>IF(F26=0, "-", F24/F26)</f>
        <v>2.9111293505404885E-2</v>
      </c>
      <c r="H24" s="65">
        <v>2823</v>
      </c>
      <c r="I24" s="21">
        <f>IF(H26=0, "-", H24/H26)</f>
        <v>5.0301129681764728E-2</v>
      </c>
      <c r="J24" s="20">
        <f t="shared" si="0"/>
        <v>-0.49152542372881358</v>
      </c>
      <c r="K24" s="21">
        <f t="shared" si="1"/>
        <v>-0.40949344668792065</v>
      </c>
    </row>
    <row r="25" spans="1:11" x14ac:dyDescent="0.25">
      <c r="A25" s="2"/>
      <c r="B25" s="68"/>
      <c r="C25" s="33"/>
      <c r="D25" s="68"/>
      <c r="E25" s="6"/>
      <c r="F25" s="82"/>
      <c r="G25" s="33"/>
      <c r="H25" s="68"/>
      <c r="I25" s="6"/>
      <c r="J25" s="5"/>
      <c r="K25" s="6"/>
    </row>
    <row r="26" spans="1:11" s="43" customFormat="1" x14ac:dyDescent="0.25">
      <c r="A26" s="162" t="s">
        <v>627</v>
      </c>
      <c r="B26" s="71">
        <f>SUM(B7:B25)</f>
        <v>6713</v>
      </c>
      <c r="C26" s="40">
        <v>1</v>
      </c>
      <c r="D26" s="71">
        <f>SUM(D7:D25)</f>
        <v>5554</v>
      </c>
      <c r="E26" s="41">
        <v>1</v>
      </c>
      <c r="F26" s="77">
        <f>SUM(F7:F25)</f>
        <v>57263</v>
      </c>
      <c r="G26" s="42">
        <v>1</v>
      </c>
      <c r="H26" s="71">
        <f>SUM(H7:H25)</f>
        <v>56122</v>
      </c>
      <c r="I26" s="41">
        <v>1</v>
      </c>
      <c r="J26" s="37">
        <f>IF(D26=0, "-", (B26-D26)/D26)</f>
        <v>0.20867842996038891</v>
      </c>
      <c r="K26" s="38">
        <f>IF(H26=0, "-", (F26-H26)/H26)</f>
        <v>2.0330708100210256E-2</v>
      </c>
    </row>
  </sheetData>
  <mergeCells count="9">
    <mergeCell ref="B1:K1"/>
    <mergeCell ref="B2:K2"/>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K61"/>
  <sheetViews>
    <sheetView tabSelected="1" zoomScaleNormal="100" workbookViewId="0">
      <selection activeCell="M1" sqref="M1"/>
    </sheetView>
  </sheetViews>
  <sheetFormatPr defaultRowHeight="13.2" x14ac:dyDescent="0.25"/>
  <cols>
    <col min="1" max="1" width="35.21875" bestFit="1" customWidth="1"/>
    <col min="2" max="2" width="7.33203125" bestFit="1" customWidth="1"/>
    <col min="3" max="3" width="7.33203125" customWidth="1"/>
    <col min="4" max="4" width="7.33203125" bestFit="1" customWidth="1"/>
    <col min="5" max="5" width="7.33203125" customWidth="1"/>
    <col min="6" max="6" width="7.33203125" bestFit="1" customWidth="1"/>
    <col min="7" max="7" width="7.33203125" customWidth="1"/>
    <col min="8" max="8" width="7.33203125" bestFit="1" customWidth="1"/>
    <col min="9" max="9" width="7.33203125" customWidth="1"/>
    <col min="10" max="11" width="7.6640625" customWidth="1"/>
  </cols>
  <sheetData>
    <row r="1" spans="1:11" s="52" customFormat="1" ht="20.399999999999999" x14ac:dyDescent="0.35">
      <c r="A1" s="4" t="s">
        <v>10</v>
      </c>
      <c r="B1" s="198" t="s">
        <v>17</v>
      </c>
      <c r="C1" s="198"/>
      <c r="D1" s="198"/>
      <c r="E1" s="199"/>
      <c r="F1" s="199"/>
      <c r="G1" s="199"/>
      <c r="H1" s="199"/>
      <c r="I1" s="199"/>
      <c r="J1" s="199"/>
      <c r="K1" s="199"/>
    </row>
    <row r="2" spans="1:11" s="52" customFormat="1" ht="20.399999999999999" x14ac:dyDescent="0.35">
      <c r="A2" s="4" t="s">
        <v>110</v>
      </c>
      <c r="B2" s="202" t="s">
        <v>101</v>
      </c>
      <c r="C2" s="198"/>
      <c r="D2" s="198"/>
      <c r="E2" s="203"/>
      <c r="F2" s="203"/>
      <c r="G2" s="203"/>
      <c r="H2" s="203"/>
      <c r="I2" s="203"/>
      <c r="J2" s="203"/>
      <c r="K2" s="203"/>
    </row>
    <row r="4" spans="1:11" ht="15.6" x14ac:dyDescent="0.3">
      <c r="A4" s="164" t="s">
        <v>127</v>
      </c>
      <c r="B4" s="196" t="s">
        <v>1</v>
      </c>
      <c r="C4" s="200"/>
      <c r="D4" s="200"/>
      <c r="E4" s="197"/>
      <c r="F4" s="196" t="s">
        <v>14</v>
      </c>
      <c r="G4" s="200"/>
      <c r="H4" s="200"/>
      <c r="I4" s="197"/>
      <c r="J4" s="196" t="s">
        <v>15</v>
      </c>
      <c r="K4" s="197"/>
    </row>
    <row r="5" spans="1:11" x14ac:dyDescent="0.25">
      <c r="A5" s="22"/>
      <c r="B5" s="196">
        <f>VALUE(RIGHT($B$2, 4))</f>
        <v>2022</v>
      </c>
      <c r="C5" s="197"/>
      <c r="D5" s="196">
        <f>B5-1</f>
        <v>2021</v>
      </c>
      <c r="E5" s="204"/>
      <c r="F5" s="196">
        <f>B5</f>
        <v>2022</v>
      </c>
      <c r="G5" s="204"/>
      <c r="H5" s="196">
        <f>D5</f>
        <v>2021</v>
      </c>
      <c r="I5" s="204"/>
      <c r="J5" s="140" t="s">
        <v>4</v>
      </c>
      <c r="K5" s="141" t="s">
        <v>2</v>
      </c>
    </row>
    <row r="6" spans="1:11" x14ac:dyDescent="0.25">
      <c r="A6" s="163" t="s">
        <v>134</v>
      </c>
      <c r="B6" s="61" t="s">
        <v>12</v>
      </c>
      <c r="C6" s="62" t="s">
        <v>13</v>
      </c>
      <c r="D6" s="61" t="s">
        <v>12</v>
      </c>
      <c r="E6" s="63" t="s">
        <v>13</v>
      </c>
      <c r="F6" s="62" t="s">
        <v>12</v>
      </c>
      <c r="G6" s="62" t="s">
        <v>13</v>
      </c>
      <c r="H6" s="61" t="s">
        <v>12</v>
      </c>
      <c r="I6" s="63" t="s">
        <v>13</v>
      </c>
      <c r="J6" s="61"/>
      <c r="K6" s="63"/>
    </row>
    <row r="7" spans="1:11" x14ac:dyDescent="0.25">
      <c r="A7" s="7" t="s">
        <v>544</v>
      </c>
      <c r="B7" s="65">
        <v>23</v>
      </c>
      <c r="C7" s="34">
        <f>IF(B22=0, "-", B7/B22)</f>
        <v>3.2951289398280799E-2</v>
      </c>
      <c r="D7" s="65">
        <v>37</v>
      </c>
      <c r="E7" s="9">
        <f>IF(D22=0, "-", D7/D22)</f>
        <v>5.4572271386430678E-2</v>
      </c>
      <c r="F7" s="81">
        <v>211</v>
      </c>
      <c r="G7" s="34">
        <f>IF(F22=0, "-", F7/F22)</f>
        <v>3.4601508691374218E-2</v>
      </c>
      <c r="H7" s="65">
        <v>258</v>
      </c>
      <c r="I7" s="9">
        <f>IF(H22=0, "-", H7/H22)</f>
        <v>4.4799444347977078E-2</v>
      </c>
      <c r="J7" s="8">
        <f t="shared" ref="J7:J20" si="0">IF(D7=0, "-", IF((B7-D7)/D7&lt;10, (B7-D7)/D7, "&gt;999%"))</f>
        <v>-0.3783783783783784</v>
      </c>
      <c r="K7" s="9">
        <f t="shared" ref="K7:K20" si="1">IF(H7=0, "-", IF((F7-H7)/H7&lt;10, (F7-H7)/H7, "&gt;999%"))</f>
        <v>-0.18217054263565891</v>
      </c>
    </row>
    <row r="8" spans="1:11" x14ac:dyDescent="0.25">
      <c r="A8" s="7" t="s">
        <v>545</v>
      </c>
      <c r="B8" s="65">
        <v>5</v>
      </c>
      <c r="C8" s="34">
        <f>IF(B22=0, "-", B8/B22)</f>
        <v>7.1633237822349575E-3</v>
      </c>
      <c r="D8" s="65">
        <v>9</v>
      </c>
      <c r="E8" s="9">
        <f>IF(D22=0, "-", D8/D22)</f>
        <v>1.3274336283185841E-2</v>
      </c>
      <c r="F8" s="81">
        <v>101</v>
      </c>
      <c r="G8" s="34">
        <f>IF(F22=0, "-", F8/F22)</f>
        <v>1.6562807477861593E-2</v>
      </c>
      <c r="H8" s="65">
        <v>318</v>
      </c>
      <c r="I8" s="9">
        <f>IF(H22=0, "-", H8/H22)</f>
        <v>5.521791977773919E-2</v>
      </c>
      <c r="J8" s="8">
        <f t="shared" si="0"/>
        <v>-0.44444444444444442</v>
      </c>
      <c r="K8" s="9">
        <f t="shared" si="1"/>
        <v>-0.6823899371069182</v>
      </c>
    </row>
    <row r="9" spans="1:11" x14ac:dyDescent="0.25">
      <c r="A9" s="7" t="s">
        <v>546</v>
      </c>
      <c r="B9" s="65">
        <v>96</v>
      </c>
      <c r="C9" s="34">
        <f>IF(B22=0, "-", B9/B22)</f>
        <v>0.13753581661891118</v>
      </c>
      <c r="D9" s="65">
        <v>87</v>
      </c>
      <c r="E9" s="9">
        <f>IF(D22=0, "-", D9/D22)</f>
        <v>0.12831858407079647</v>
      </c>
      <c r="F9" s="81">
        <v>660</v>
      </c>
      <c r="G9" s="34">
        <f>IF(F22=0, "-", F9/F22)</f>
        <v>0.10823220728107576</v>
      </c>
      <c r="H9" s="65">
        <v>620</v>
      </c>
      <c r="I9" s="9">
        <f>IF(H22=0, "-", H9/H22)</f>
        <v>0.10765757944087515</v>
      </c>
      <c r="J9" s="8">
        <f t="shared" si="0"/>
        <v>0.10344827586206896</v>
      </c>
      <c r="K9" s="9">
        <f t="shared" si="1"/>
        <v>6.4516129032258063E-2</v>
      </c>
    </row>
    <row r="10" spans="1:11" x14ac:dyDescent="0.25">
      <c r="A10" s="7" t="s">
        <v>547</v>
      </c>
      <c r="B10" s="65">
        <v>64</v>
      </c>
      <c r="C10" s="34">
        <f>IF(B22=0, "-", B10/B22)</f>
        <v>9.1690544412607447E-2</v>
      </c>
      <c r="D10" s="65">
        <v>143</v>
      </c>
      <c r="E10" s="9">
        <f>IF(D22=0, "-", D10/D22)</f>
        <v>0.21091445427728614</v>
      </c>
      <c r="F10" s="81">
        <v>1127</v>
      </c>
      <c r="G10" s="34">
        <f>IF(F22=0, "-", F10/F22)</f>
        <v>0.18481469334207937</v>
      </c>
      <c r="H10" s="65">
        <v>1132</v>
      </c>
      <c r="I10" s="9">
        <f>IF(H22=0, "-", H10/H22)</f>
        <v>0.1965619031081785</v>
      </c>
      <c r="J10" s="8">
        <f t="shared" si="0"/>
        <v>-0.55244755244755239</v>
      </c>
      <c r="K10" s="9">
        <f t="shared" si="1"/>
        <v>-4.4169611307420496E-3</v>
      </c>
    </row>
    <row r="11" spans="1:11" x14ac:dyDescent="0.25">
      <c r="A11" s="7" t="s">
        <v>548</v>
      </c>
      <c r="B11" s="65">
        <v>7</v>
      </c>
      <c r="C11" s="34">
        <f>IF(B22=0, "-", B11/B22)</f>
        <v>1.0028653295128941E-2</v>
      </c>
      <c r="D11" s="65">
        <v>3</v>
      </c>
      <c r="E11" s="9">
        <f>IF(D22=0, "-", D11/D22)</f>
        <v>4.4247787610619468E-3</v>
      </c>
      <c r="F11" s="81">
        <v>52</v>
      </c>
      <c r="G11" s="34">
        <f>IF(F22=0, "-", F11/F22)</f>
        <v>8.5273860282059685E-3</v>
      </c>
      <c r="H11" s="65">
        <v>41</v>
      </c>
      <c r="I11" s="9">
        <f>IF(H22=0, "-", H11/H22)</f>
        <v>7.1192915436707757E-3</v>
      </c>
      <c r="J11" s="8">
        <f t="shared" si="0"/>
        <v>1.3333333333333333</v>
      </c>
      <c r="K11" s="9">
        <f t="shared" si="1"/>
        <v>0.26829268292682928</v>
      </c>
    </row>
    <row r="12" spans="1:11" x14ac:dyDescent="0.25">
      <c r="A12" s="7" t="s">
        <v>549</v>
      </c>
      <c r="B12" s="65">
        <v>0</v>
      </c>
      <c r="C12" s="34">
        <f>IF(B22=0, "-", B12/B22)</f>
        <v>0</v>
      </c>
      <c r="D12" s="65">
        <v>0</v>
      </c>
      <c r="E12" s="9">
        <f>IF(D22=0, "-", D12/D22)</f>
        <v>0</v>
      </c>
      <c r="F12" s="81">
        <v>1</v>
      </c>
      <c r="G12" s="34">
        <f>IF(F22=0, "-", F12/F22)</f>
        <v>1.6398819285011479E-4</v>
      </c>
      <c r="H12" s="65">
        <v>1</v>
      </c>
      <c r="I12" s="9">
        <f>IF(H22=0, "-", H12/H22)</f>
        <v>1.7364125716270185E-4</v>
      </c>
      <c r="J12" s="8" t="str">
        <f t="shared" si="0"/>
        <v>-</v>
      </c>
      <c r="K12" s="9">
        <f t="shared" si="1"/>
        <v>0</v>
      </c>
    </row>
    <row r="13" spans="1:11" x14ac:dyDescent="0.25">
      <c r="A13" s="7" t="s">
        <v>550</v>
      </c>
      <c r="B13" s="65">
        <v>228</v>
      </c>
      <c r="C13" s="34">
        <f>IF(B22=0, "-", B13/B22)</f>
        <v>0.32664756446991405</v>
      </c>
      <c r="D13" s="65">
        <v>140</v>
      </c>
      <c r="E13" s="9">
        <f>IF(D22=0, "-", D13/D22)</f>
        <v>0.20648967551622419</v>
      </c>
      <c r="F13" s="81">
        <v>1802</v>
      </c>
      <c r="G13" s="34">
        <f>IF(F22=0, "-", F13/F22)</f>
        <v>0.29550672351590684</v>
      </c>
      <c r="H13" s="65">
        <v>1380</v>
      </c>
      <c r="I13" s="9">
        <f>IF(H22=0, "-", H13/H22)</f>
        <v>0.23962493488452857</v>
      </c>
      <c r="J13" s="8">
        <f t="shared" si="0"/>
        <v>0.62857142857142856</v>
      </c>
      <c r="K13" s="9">
        <f t="shared" si="1"/>
        <v>0.30579710144927535</v>
      </c>
    </row>
    <row r="14" spans="1:11" x14ac:dyDescent="0.25">
      <c r="A14" s="7" t="s">
        <v>551</v>
      </c>
      <c r="B14" s="65">
        <v>37</v>
      </c>
      <c r="C14" s="34">
        <f>IF(B22=0, "-", B14/B22)</f>
        <v>5.300859598853868E-2</v>
      </c>
      <c r="D14" s="65">
        <v>18</v>
      </c>
      <c r="E14" s="9">
        <f>IF(D22=0, "-", D14/D22)</f>
        <v>2.6548672566371681E-2</v>
      </c>
      <c r="F14" s="81">
        <v>247</v>
      </c>
      <c r="G14" s="34">
        <f>IF(F22=0, "-", F14/F22)</f>
        <v>4.0505083633978353E-2</v>
      </c>
      <c r="H14" s="65">
        <v>197</v>
      </c>
      <c r="I14" s="9">
        <f>IF(H22=0, "-", H14/H22)</f>
        <v>3.4207327661052264E-2</v>
      </c>
      <c r="J14" s="8">
        <f t="shared" si="0"/>
        <v>1.0555555555555556</v>
      </c>
      <c r="K14" s="9">
        <f t="shared" si="1"/>
        <v>0.25380710659898476</v>
      </c>
    </row>
    <row r="15" spans="1:11" x14ac:dyDescent="0.25">
      <c r="A15" s="7" t="s">
        <v>552</v>
      </c>
      <c r="B15" s="65">
        <v>22</v>
      </c>
      <c r="C15" s="34">
        <f>IF(B22=0, "-", B15/B22)</f>
        <v>3.151862464183381E-2</v>
      </c>
      <c r="D15" s="65">
        <v>4</v>
      </c>
      <c r="E15" s="9">
        <f>IF(D22=0, "-", D15/D22)</f>
        <v>5.8997050147492625E-3</v>
      </c>
      <c r="F15" s="81">
        <v>83</v>
      </c>
      <c r="G15" s="34">
        <f>IF(F22=0, "-", F15/F22)</f>
        <v>1.3611020006559527E-2</v>
      </c>
      <c r="H15" s="65">
        <v>48</v>
      </c>
      <c r="I15" s="9">
        <f>IF(H22=0, "-", H15/H22)</f>
        <v>8.334780343809689E-3</v>
      </c>
      <c r="J15" s="8">
        <f t="shared" si="0"/>
        <v>4.5</v>
      </c>
      <c r="K15" s="9">
        <f t="shared" si="1"/>
        <v>0.72916666666666663</v>
      </c>
    </row>
    <row r="16" spans="1:11" x14ac:dyDescent="0.25">
      <c r="A16" s="7" t="s">
        <v>553</v>
      </c>
      <c r="B16" s="65">
        <v>93</v>
      </c>
      <c r="C16" s="34">
        <f>IF(B22=0, "-", B16/B22)</f>
        <v>0.13323782234957021</v>
      </c>
      <c r="D16" s="65">
        <v>116</v>
      </c>
      <c r="E16" s="9">
        <f>IF(D22=0, "-", D16/D22)</f>
        <v>0.17109144542772861</v>
      </c>
      <c r="F16" s="81">
        <v>828</v>
      </c>
      <c r="G16" s="34">
        <f>IF(F22=0, "-", F16/F22)</f>
        <v>0.13578222367989504</v>
      </c>
      <c r="H16" s="65">
        <v>599</v>
      </c>
      <c r="I16" s="9">
        <f>IF(H22=0, "-", H16/H22)</f>
        <v>0.10401111304045842</v>
      </c>
      <c r="J16" s="8">
        <f t="shared" si="0"/>
        <v>-0.19827586206896552</v>
      </c>
      <c r="K16" s="9">
        <f t="shared" si="1"/>
        <v>0.38230383973288817</v>
      </c>
    </row>
    <row r="17" spans="1:11" x14ac:dyDescent="0.25">
      <c r="A17" s="7" t="s">
        <v>554</v>
      </c>
      <c r="B17" s="65">
        <v>44</v>
      </c>
      <c r="C17" s="34">
        <f>IF(B22=0, "-", B17/B22)</f>
        <v>6.3037249283667621E-2</v>
      </c>
      <c r="D17" s="65">
        <v>51</v>
      </c>
      <c r="E17" s="9">
        <f>IF(D22=0, "-", D17/D22)</f>
        <v>7.5221238938053103E-2</v>
      </c>
      <c r="F17" s="81">
        <v>348</v>
      </c>
      <c r="G17" s="34">
        <f>IF(F22=0, "-", F17/F22)</f>
        <v>5.706789111183995E-2</v>
      </c>
      <c r="H17" s="65">
        <v>566</v>
      </c>
      <c r="I17" s="9">
        <f>IF(H22=0, "-", H17/H22)</f>
        <v>9.8280951554089252E-2</v>
      </c>
      <c r="J17" s="8">
        <f t="shared" si="0"/>
        <v>-0.13725490196078433</v>
      </c>
      <c r="K17" s="9">
        <f t="shared" si="1"/>
        <v>-0.38515901060070673</v>
      </c>
    </row>
    <row r="18" spans="1:11" x14ac:dyDescent="0.25">
      <c r="A18" s="7" t="s">
        <v>555</v>
      </c>
      <c r="B18" s="65">
        <v>0</v>
      </c>
      <c r="C18" s="34">
        <f>IF(B22=0, "-", B18/B22)</f>
        <v>0</v>
      </c>
      <c r="D18" s="65">
        <v>2</v>
      </c>
      <c r="E18" s="9">
        <f>IF(D22=0, "-", D18/D22)</f>
        <v>2.9498525073746312E-3</v>
      </c>
      <c r="F18" s="81">
        <v>10</v>
      </c>
      <c r="G18" s="34">
        <f>IF(F22=0, "-", F18/F22)</f>
        <v>1.6398819285011479E-3</v>
      </c>
      <c r="H18" s="65">
        <v>17</v>
      </c>
      <c r="I18" s="9">
        <f>IF(H22=0, "-", H18/H22)</f>
        <v>2.9519013717659317E-3</v>
      </c>
      <c r="J18" s="8">
        <f t="shared" si="0"/>
        <v>-1</v>
      </c>
      <c r="K18" s="9">
        <f t="shared" si="1"/>
        <v>-0.41176470588235292</v>
      </c>
    </row>
    <row r="19" spans="1:11" x14ac:dyDescent="0.25">
      <c r="A19" s="7" t="s">
        <v>556</v>
      </c>
      <c r="B19" s="65">
        <v>39</v>
      </c>
      <c r="C19" s="34">
        <f>IF(B22=0, "-", B19/B22)</f>
        <v>5.5873925501432664E-2</v>
      </c>
      <c r="D19" s="65">
        <v>45</v>
      </c>
      <c r="E19" s="9">
        <f>IF(D22=0, "-", D19/D22)</f>
        <v>6.637168141592921E-2</v>
      </c>
      <c r="F19" s="81">
        <v>392</v>
      </c>
      <c r="G19" s="34">
        <f>IF(F22=0, "-", F19/F22)</f>
        <v>6.4283371597244995E-2</v>
      </c>
      <c r="H19" s="65">
        <v>285</v>
      </c>
      <c r="I19" s="9">
        <f>IF(H22=0, "-", H19/H22)</f>
        <v>4.9487758291370032E-2</v>
      </c>
      <c r="J19" s="8">
        <f t="shared" si="0"/>
        <v>-0.13333333333333333</v>
      </c>
      <c r="K19" s="9">
        <f t="shared" si="1"/>
        <v>0.37543859649122807</v>
      </c>
    </row>
    <row r="20" spans="1:11" x14ac:dyDescent="0.25">
      <c r="A20" s="7" t="s">
        <v>557</v>
      </c>
      <c r="B20" s="65">
        <v>40</v>
      </c>
      <c r="C20" s="34">
        <f>IF(B22=0, "-", B20/B22)</f>
        <v>5.730659025787966E-2</v>
      </c>
      <c r="D20" s="65">
        <v>23</v>
      </c>
      <c r="E20" s="9">
        <f>IF(D22=0, "-", D20/D22)</f>
        <v>3.3923303834808259E-2</v>
      </c>
      <c r="F20" s="81">
        <v>236</v>
      </c>
      <c r="G20" s="34">
        <f>IF(F22=0, "-", F20/F22)</f>
        <v>3.8701213512627092E-2</v>
      </c>
      <c r="H20" s="65">
        <v>297</v>
      </c>
      <c r="I20" s="9">
        <f>IF(H22=0, "-", H20/H22)</f>
        <v>5.1571453377322454E-2</v>
      </c>
      <c r="J20" s="8">
        <f t="shared" si="0"/>
        <v>0.73913043478260865</v>
      </c>
      <c r="K20" s="9">
        <f t="shared" si="1"/>
        <v>-0.2053872053872054</v>
      </c>
    </row>
    <row r="21" spans="1:11" x14ac:dyDescent="0.25">
      <c r="A21" s="2"/>
      <c r="B21" s="68"/>
      <c r="C21" s="33"/>
      <c r="D21" s="68"/>
      <c r="E21" s="6"/>
      <c r="F21" s="82"/>
      <c r="G21" s="33"/>
      <c r="H21" s="68"/>
      <c r="I21" s="6"/>
      <c r="J21" s="5"/>
      <c r="K21" s="6"/>
    </row>
    <row r="22" spans="1:11" s="43" customFormat="1" x14ac:dyDescent="0.25">
      <c r="A22" s="162" t="s">
        <v>637</v>
      </c>
      <c r="B22" s="71">
        <f>SUM(B7:B21)</f>
        <v>698</v>
      </c>
      <c r="C22" s="40">
        <f>B22/28945</f>
        <v>2.411470029366039E-2</v>
      </c>
      <c r="D22" s="71">
        <f>SUM(D7:D21)</f>
        <v>678</v>
      </c>
      <c r="E22" s="41">
        <f>D22/23965</f>
        <v>2.8291258084706863E-2</v>
      </c>
      <c r="F22" s="77">
        <f>SUM(F7:F21)</f>
        <v>6098</v>
      </c>
      <c r="G22" s="42">
        <f>F22/255800</f>
        <v>2.3838936669272868E-2</v>
      </c>
      <c r="H22" s="71">
        <f>SUM(H7:H21)</f>
        <v>5759</v>
      </c>
      <c r="I22" s="41">
        <f>H22/251582</f>
        <v>2.2891144835481075E-2</v>
      </c>
      <c r="J22" s="37">
        <f>IF(D22=0, "-", IF((B22-D22)/D22&lt;10, (B22-D22)/D22, "&gt;999%"))</f>
        <v>2.9498525073746312E-2</v>
      </c>
      <c r="K22" s="38">
        <f>IF(H22=0, "-", IF((F22-H22)/H22&lt;10, (F22-H22)/H22, "&gt;999%"))</f>
        <v>5.8864386178155932E-2</v>
      </c>
    </row>
    <row r="23" spans="1:11" x14ac:dyDescent="0.25">
      <c r="B23" s="83"/>
      <c r="D23" s="83"/>
      <c r="F23" s="83"/>
      <c r="H23" s="83"/>
    </row>
    <row r="24" spans="1:11" x14ac:dyDescent="0.25">
      <c r="A24" s="163" t="s">
        <v>135</v>
      </c>
      <c r="B24" s="61" t="s">
        <v>12</v>
      </c>
      <c r="C24" s="62" t="s">
        <v>13</v>
      </c>
      <c r="D24" s="61" t="s">
        <v>12</v>
      </c>
      <c r="E24" s="63" t="s">
        <v>13</v>
      </c>
      <c r="F24" s="62" t="s">
        <v>12</v>
      </c>
      <c r="G24" s="62" t="s">
        <v>13</v>
      </c>
      <c r="H24" s="61" t="s">
        <v>12</v>
      </c>
      <c r="I24" s="63" t="s">
        <v>13</v>
      </c>
      <c r="J24" s="61"/>
      <c r="K24" s="63"/>
    </row>
    <row r="25" spans="1:11" x14ac:dyDescent="0.25">
      <c r="A25" s="7" t="s">
        <v>558</v>
      </c>
      <c r="B25" s="65">
        <v>3</v>
      </c>
      <c r="C25" s="34">
        <f>IF(B39=0, "-", B25/B39)</f>
        <v>1.2987012987012988E-2</v>
      </c>
      <c r="D25" s="65">
        <v>2</v>
      </c>
      <c r="E25" s="9">
        <f>IF(D39=0, "-", D25/D39)</f>
        <v>8.9285714285714281E-3</v>
      </c>
      <c r="F25" s="81">
        <v>10</v>
      </c>
      <c r="G25" s="34">
        <f>IF(F39=0, "-", F25/F39)</f>
        <v>5.2659294365455505E-3</v>
      </c>
      <c r="H25" s="65">
        <v>12</v>
      </c>
      <c r="I25" s="9">
        <f>IF(H39=0, "-", H25/H39)</f>
        <v>6.8298235628912922E-3</v>
      </c>
      <c r="J25" s="8">
        <f t="shared" ref="J25:J37" si="2">IF(D25=0, "-", IF((B25-D25)/D25&lt;10, (B25-D25)/D25, "&gt;999%"))</f>
        <v>0.5</v>
      </c>
      <c r="K25" s="9">
        <f t="shared" ref="K25:K37" si="3">IF(H25=0, "-", IF((F25-H25)/H25&lt;10, (F25-H25)/H25, "&gt;999%"))</f>
        <v>-0.16666666666666666</v>
      </c>
    </row>
    <row r="26" spans="1:11" x14ac:dyDescent="0.25">
      <c r="A26" s="7" t="s">
        <v>559</v>
      </c>
      <c r="B26" s="65">
        <v>34</v>
      </c>
      <c r="C26" s="34">
        <f>IF(B39=0, "-", B26/B39)</f>
        <v>0.1471861471861472</v>
      </c>
      <c r="D26" s="65">
        <v>54</v>
      </c>
      <c r="E26" s="9">
        <f>IF(D39=0, "-", D26/D39)</f>
        <v>0.24107142857142858</v>
      </c>
      <c r="F26" s="81">
        <v>334</v>
      </c>
      <c r="G26" s="34">
        <f>IF(F39=0, "-", F26/F39)</f>
        <v>0.17588204318062137</v>
      </c>
      <c r="H26" s="65">
        <v>397</v>
      </c>
      <c r="I26" s="9">
        <f>IF(H39=0, "-", H26/H39)</f>
        <v>0.22595332953898692</v>
      </c>
      <c r="J26" s="8">
        <f t="shared" si="2"/>
        <v>-0.37037037037037035</v>
      </c>
      <c r="K26" s="9">
        <f t="shared" si="3"/>
        <v>-0.15869017632241814</v>
      </c>
    </row>
    <row r="27" spans="1:11" x14ac:dyDescent="0.25">
      <c r="A27" s="7" t="s">
        <v>560</v>
      </c>
      <c r="B27" s="65">
        <v>79</v>
      </c>
      <c r="C27" s="34">
        <f>IF(B39=0, "-", B27/B39)</f>
        <v>0.34199134199134201</v>
      </c>
      <c r="D27" s="65">
        <v>53</v>
      </c>
      <c r="E27" s="9">
        <f>IF(D39=0, "-", D27/D39)</f>
        <v>0.23660714285714285</v>
      </c>
      <c r="F27" s="81">
        <v>620</v>
      </c>
      <c r="G27" s="34">
        <f>IF(F39=0, "-", F27/F39)</f>
        <v>0.32648762506582413</v>
      </c>
      <c r="H27" s="65">
        <v>554</v>
      </c>
      <c r="I27" s="9">
        <f>IF(H39=0, "-", H27/H39)</f>
        <v>0.31531018782014797</v>
      </c>
      <c r="J27" s="8">
        <f t="shared" si="2"/>
        <v>0.49056603773584906</v>
      </c>
      <c r="K27" s="9">
        <f t="shared" si="3"/>
        <v>0.11913357400722022</v>
      </c>
    </row>
    <row r="28" spans="1:11" x14ac:dyDescent="0.25">
      <c r="A28" s="7" t="s">
        <v>561</v>
      </c>
      <c r="B28" s="65">
        <v>0</v>
      </c>
      <c r="C28" s="34">
        <f>IF(B39=0, "-", B28/B39)</f>
        <v>0</v>
      </c>
      <c r="D28" s="65">
        <v>0</v>
      </c>
      <c r="E28" s="9">
        <f>IF(D39=0, "-", D28/D39)</f>
        <v>0</v>
      </c>
      <c r="F28" s="81">
        <v>3</v>
      </c>
      <c r="G28" s="34">
        <f>IF(F39=0, "-", F28/F39)</f>
        <v>1.5797788309636651E-3</v>
      </c>
      <c r="H28" s="65">
        <v>1</v>
      </c>
      <c r="I28" s="9">
        <f>IF(H39=0, "-", H28/H39)</f>
        <v>5.6915196357427435E-4</v>
      </c>
      <c r="J28" s="8" t="str">
        <f t="shared" si="2"/>
        <v>-</v>
      </c>
      <c r="K28" s="9">
        <f t="shared" si="3"/>
        <v>2</v>
      </c>
    </row>
    <row r="29" spans="1:11" x14ac:dyDescent="0.25">
      <c r="A29" s="7" t="s">
        <v>562</v>
      </c>
      <c r="B29" s="65">
        <v>0</v>
      </c>
      <c r="C29" s="34">
        <f>IF(B39=0, "-", B29/B39)</f>
        <v>0</v>
      </c>
      <c r="D29" s="65">
        <v>0</v>
      </c>
      <c r="E29" s="9">
        <f>IF(D39=0, "-", D29/D39)</f>
        <v>0</v>
      </c>
      <c r="F29" s="81">
        <v>5</v>
      </c>
      <c r="G29" s="34">
        <f>IF(F39=0, "-", F29/F39)</f>
        <v>2.6329647182727752E-3</v>
      </c>
      <c r="H29" s="65">
        <v>1</v>
      </c>
      <c r="I29" s="9">
        <f>IF(H39=0, "-", H29/H39)</f>
        <v>5.6915196357427435E-4</v>
      </c>
      <c r="J29" s="8" t="str">
        <f t="shared" si="2"/>
        <v>-</v>
      </c>
      <c r="K29" s="9">
        <f t="shared" si="3"/>
        <v>4</v>
      </c>
    </row>
    <row r="30" spans="1:11" x14ac:dyDescent="0.25">
      <c r="A30" s="7" t="s">
        <v>563</v>
      </c>
      <c r="B30" s="65">
        <v>0</v>
      </c>
      <c r="C30" s="34">
        <f>IF(B39=0, "-", B30/B39)</f>
        <v>0</v>
      </c>
      <c r="D30" s="65">
        <v>2</v>
      </c>
      <c r="E30" s="9">
        <f>IF(D39=0, "-", D30/D39)</f>
        <v>8.9285714285714281E-3</v>
      </c>
      <c r="F30" s="81">
        <v>1</v>
      </c>
      <c r="G30" s="34">
        <f>IF(F39=0, "-", F30/F39)</f>
        <v>5.2659294365455498E-4</v>
      </c>
      <c r="H30" s="65">
        <v>3</v>
      </c>
      <c r="I30" s="9">
        <f>IF(H39=0, "-", H30/H39)</f>
        <v>1.7074558907228231E-3</v>
      </c>
      <c r="J30" s="8">
        <f t="shared" si="2"/>
        <v>-1</v>
      </c>
      <c r="K30" s="9">
        <f t="shared" si="3"/>
        <v>-0.66666666666666663</v>
      </c>
    </row>
    <row r="31" spans="1:11" x14ac:dyDescent="0.25">
      <c r="A31" s="7" t="s">
        <v>564</v>
      </c>
      <c r="B31" s="65">
        <v>107</v>
      </c>
      <c r="C31" s="34">
        <f>IF(B39=0, "-", B31/B39)</f>
        <v>0.46320346320346323</v>
      </c>
      <c r="D31" s="65">
        <v>106</v>
      </c>
      <c r="E31" s="9">
        <f>IF(D39=0, "-", D31/D39)</f>
        <v>0.4732142857142857</v>
      </c>
      <c r="F31" s="81">
        <v>843</v>
      </c>
      <c r="G31" s="34">
        <f>IF(F39=0, "-", F31/F39)</f>
        <v>0.44391785150078988</v>
      </c>
      <c r="H31" s="65">
        <v>698</v>
      </c>
      <c r="I31" s="9">
        <f>IF(H39=0, "-", H31/H39)</f>
        <v>0.39726807057484348</v>
      </c>
      <c r="J31" s="8">
        <f t="shared" si="2"/>
        <v>9.433962264150943E-3</v>
      </c>
      <c r="K31" s="9">
        <f t="shared" si="3"/>
        <v>0.20773638968481375</v>
      </c>
    </row>
    <row r="32" spans="1:11" x14ac:dyDescent="0.25">
      <c r="A32" s="7" t="s">
        <v>565</v>
      </c>
      <c r="B32" s="65">
        <v>1</v>
      </c>
      <c r="C32" s="34">
        <f>IF(B39=0, "-", B32/B39)</f>
        <v>4.329004329004329E-3</v>
      </c>
      <c r="D32" s="65">
        <v>3</v>
      </c>
      <c r="E32" s="9">
        <f>IF(D39=0, "-", D32/D39)</f>
        <v>1.3392857142857142E-2</v>
      </c>
      <c r="F32" s="81">
        <v>29</v>
      </c>
      <c r="G32" s="34">
        <f>IF(F39=0, "-", F32/F39)</f>
        <v>1.5271195365982097E-2</v>
      </c>
      <c r="H32" s="65">
        <v>24</v>
      </c>
      <c r="I32" s="9">
        <f>IF(H39=0, "-", H32/H39)</f>
        <v>1.3659647125782584E-2</v>
      </c>
      <c r="J32" s="8">
        <f t="shared" si="2"/>
        <v>-0.66666666666666663</v>
      </c>
      <c r="K32" s="9">
        <f t="shared" si="3"/>
        <v>0.20833333333333334</v>
      </c>
    </row>
    <row r="33" spans="1:11" x14ac:dyDescent="0.25">
      <c r="A33" s="7" t="s">
        <v>566</v>
      </c>
      <c r="B33" s="65">
        <v>1</v>
      </c>
      <c r="C33" s="34">
        <f>IF(B39=0, "-", B33/B39)</f>
        <v>4.329004329004329E-3</v>
      </c>
      <c r="D33" s="65">
        <v>1</v>
      </c>
      <c r="E33" s="9">
        <f>IF(D39=0, "-", D33/D39)</f>
        <v>4.464285714285714E-3</v>
      </c>
      <c r="F33" s="81">
        <v>9</v>
      </c>
      <c r="G33" s="34">
        <f>IF(F39=0, "-", F33/F39)</f>
        <v>4.7393364928909956E-3</v>
      </c>
      <c r="H33" s="65">
        <v>10</v>
      </c>
      <c r="I33" s="9">
        <f>IF(H39=0, "-", H33/H39)</f>
        <v>5.6915196357427431E-3</v>
      </c>
      <c r="J33" s="8">
        <f t="shared" si="2"/>
        <v>0</v>
      </c>
      <c r="K33" s="9">
        <f t="shared" si="3"/>
        <v>-0.1</v>
      </c>
    </row>
    <row r="34" spans="1:11" x14ac:dyDescent="0.25">
      <c r="A34" s="7" t="s">
        <v>567</v>
      </c>
      <c r="B34" s="65">
        <v>2</v>
      </c>
      <c r="C34" s="34">
        <f>IF(B39=0, "-", B34/B39)</f>
        <v>8.658008658008658E-3</v>
      </c>
      <c r="D34" s="65">
        <v>1</v>
      </c>
      <c r="E34" s="9">
        <f>IF(D39=0, "-", D34/D39)</f>
        <v>4.464285714285714E-3</v>
      </c>
      <c r="F34" s="81">
        <v>17</v>
      </c>
      <c r="G34" s="34">
        <f>IF(F39=0, "-", F34/F39)</f>
        <v>8.9520800421274346E-3</v>
      </c>
      <c r="H34" s="65">
        <v>27</v>
      </c>
      <c r="I34" s="9">
        <f>IF(H39=0, "-", H34/H39)</f>
        <v>1.5367103016505406E-2</v>
      </c>
      <c r="J34" s="8">
        <f t="shared" si="2"/>
        <v>1</v>
      </c>
      <c r="K34" s="9">
        <f t="shared" si="3"/>
        <v>-0.37037037037037035</v>
      </c>
    </row>
    <row r="35" spans="1:11" x14ac:dyDescent="0.25">
      <c r="A35" s="7" t="s">
        <v>568</v>
      </c>
      <c r="B35" s="65">
        <v>0</v>
      </c>
      <c r="C35" s="34">
        <f>IF(B39=0, "-", B35/B39)</f>
        <v>0</v>
      </c>
      <c r="D35" s="65">
        <v>0</v>
      </c>
      <c r="E35" s="9">
        <f>IF(D39=0, "-", D35/D39)</f>
        <v>0</v>
      </c>
      <c r="F35" s="81">
        <v>1</v>
      </c>
      <c r="G35" s="34">
        <f>IF(F39=0, "-", F35/F39)</f>
        <v>5.2659294365455498E-4</v>
      </c>
      <c r="H35" s="65">
        <v>0</v>
      </c>
      <c r="I35" s="9">
        <f>IF(H39=0, "-", H35/H39)</f>
        <v>0</v>
      </c>
      <c r="J35" s="8" t="str">
        <f t="shared" si="2"/>
        <v>-</v>
      </c>
      <c r="K35" s="9" t="str">
        <f t="shared" si="3"/>
        <v>-</v>
      </c>
    </row>
    <row r="36" spans="1:11" x14ac:dyDescent="0.25">
      <c r="A36" s="7" t="s">
        <v>569</v>
      </c>
      <c r="B36" s="65">
        <v>4</v>
      </c>
      <c r="C36" s="34">
        <f>IF(B39=0, "-", B36/B39)</f>
        <v>1.7316017316017316E-2</v>
      </c>
      <c r="D36" s="65">
        <v>2</v>
      </c>
      <c r="E36" s="9">
        <f>IF(D39=0, "-", D36/D39)</f>
        <v>8.9285714285714281E-3</v>
      </c>
      <c r="F36" s="81">
        <v>26</v>
      </c>
      <c r="G36" s="34">
        <f>IF(F39=0, "-", F36/F39)</f>
        <v>1.369141653501843E-2</v>
      </c>
      <c r="H36" s="65">
        <v>22</v>
      </c>
      <c r="I36" s="9">
        <f>IF(H39=0, "-", H36/H39)</f>
        <v>1.2521343198634035E-2</v>
      </c>
      <c r="J36" s="8">
        <f t="shared" si="2"/>
        <v>1</v>
      </c>
      <c r="K36" s="9">
        <f t="shared" si="3"/>
        <v>0.18181818181818182</v>
      </c>
    </row>
    <row r="37" spans="1:11" x14ac:dyDescent="0.25">
      <c r="A37" s="7" t="s">
        <v>570</v>
      </c>
      <c r="B37" s="65">
        <v>0</v>
      </c>
      <c r="C37" s="34">
        <f>IF(B39=0, "-", B37/B39)</f>
        <v>0</v>
      </c>
      <c r="D37" s="65">
        <v>0</v>
      </c>
      <c r="E37" s="9">
        <f>IF(D39=0, "-", D37/D39)</f>
        <v>0</v>
      </c>
      <c r="F37" s="81">
        <v>1</v>
      </c>
      <c r="G37" s="34">
        <f>IF(F39=0, "-", F37/F39)</f>
        <v>5.2659294365455498E-4</v>
      </c>
      <c r="H37" s="65">
        <v>8</v>
      </c>
      <c r="I37" s="9">
        <f>IF(H39=0, "-", H37/H39)</f>
        <v>4.5532157085941948E-3</v>
      </c>
      <c r="J37" s="8" t="str">
        <f t="shared" si="2"/>
        <v>-</v>
      </c>
      <c r="K37" s="9">
        <f t="shared" si="3"/>
        <v>-0.875</v>
      </c>
    </row>
    <row r="38" spans="1:11" x14ac:dyDescent="0.25">
      <c r="A38" s="2"/>
      <c r="B38" s="68"/>
      <c r="C38" s="33"/>
      <c r="D38" s="68"/>
      <c r="E38" s="6"/>
      <c r="F38" s="82"/>
      <c r="G38" s="33"/>
      <c r="H38" s="68"/>
      <c r="I38" s="6"/>
      <c r="J38" s="5"/>
      <c r="K38" s="6"/>
    </row>
    <row r="39" spans="1:11" s="43" customFormat="1" x14ac:dyDescent="0.25">
      <c r="A39" s="162" t="s">
        <v>636</v>
      </c>
      <c r="B39" s="71">
        <f>SUM(B25:B38)</f>
        <v>231</v>
      </c>
      <c r="C39" s="40">
        <f>B39/28945</f>
        <v>7.980652962515114E-3</v>
      </c>
      <c r="D39" s="71">
        <f>SUM(D25:D38)</f>
        <v>224</v>
      </c>
      <c r="E39" s="41">
        <f>D39/23965</f>
        <v>9.3469643229709999E-3</v>
      </c>
      <c r="F39" s="77">
        <f>SUM(F25:F38)</f>
        <v>1899</v>
      </c>
      <c r="G39" s="42">
        <f>F39/255800</f>
        <v>7.4237685691946834E-3</v>
      </c>
      <c r="H39" s="71">
        <f>SUM(H25:H38)</f>
        <v>1757</v>
      </c>
      <c r="I39" s="41">
        <f>H39/251582</f>
        <v>6.9838064726411271E-3</v>
      </c>
      <c r="J39" s="37">
        <f>IF(D39=0, "-", IF((B39-D39)/D39&lt;10, (B39-D39)/D39, "&gt;999%"))</f>
        <v>3.125E-2</v>
      </c>
      <c r="K39" s="38">
        <f>IF(H39=0, "-", IF((F39-H39)/H39&lt;10, (F39-H39)/H39, "&gt;999%"))</f>
        <v>8.0819578827546951E-2</v>
      </c>
    </row>
    <row r="40" spans="1:11" x14ac:dyDescent="0.25">
      <c r="B40" s="83"/>
      <c r="D40" s="83"/>
      <c r="F40" s="83"/>
      <c r="H40" s="83"/>
    </row>
    <row r="41" spans="1:11" x14ac:dyDescent="0.25">
      <c r="A41" s="163" t="s">
        <v>136</v>
      </c>
      <c r="B41" s="61" t="s">
        <v>12</v>
      </c>
      <c r="C41" s="62" t="s">
        <v>13</v>
      </c>
      <c r="D41" s="61" t="s">
        <v>12</v>
      </c>
      <c r="E41" s="63" t="s">
        <v>13</v>
      </c>
      <c r="F41" s="62" t="s">
        <v>12</v>
      </c>
      <c r="G41" s="62" t="s">
        <v>13</v>
      </c>
      <c r="H41" s="61" t="s">
        <v>12</v>
      </c>
      <c r="I41" s="63" t="s">
        <v>13</v>
      </c>
      <c r="J41" s="61"/>
      <c r="K41" s="63"/>
    </row>
    <row r="42" spans="1:11" x14ac:dyDescent="0.25">
      <c r="A42" s="7" t="s">
        <v>571</v>
      </c>
      <c r="B42" s="65">
        <v>14</v>
      </c>
      <c r="C42" s="34">
        <f>IF(B59=0, "-", B42/B59)</f>
        <v>4.7619047619047616E-2</v>
      </c>
      <c r="D42" s="65">
        <v>17</v>
      </c>
      <c r="E42" s="9">
        <f>IF(D59=0, "-", D42/D59)</f>
        <v>5.944055944055944E-2</v>
      </c>
      <c r="F42" s="81">
        <v>80</v>
      </c>
      <c r="G42" s="34">
        <f>IF(F59=0, "-", F42/F59)</f>
        <v>3.0143180105501131E-2</v>
      </c>
      <c r="H42" s="65">
        <v>109</v>
      </c>
      <c r="I42" s="9">
        <f>IF(H59=0, "-", H42/H59)</f>
        <v>4.6761046761046761E-2</v>
      </c>
      <c r="J42" s="8">
        <f t="shared" ref="J42:J57" si="4">IF(D42=0, "-", IF((B42-D42)/D42&lt;10, (B42-D42)/D42, "&gt;999%"))</f>
        <v>-0.17647058823529413</v>
      </c>
      <c r="K42" s="9">
        <f t="shared" ref="K42:K57" si="5">IF(H42=0, "-", IF((F42-H42)/H42&lt;10, (F42-H42)/H42, "&gt;999%"))</f>
        <v>-0.26605504587155965</v>
      </c>
    </row>
    <row r="43" spans="1:11" x14ac:dyDescent="0.25">
      <c r="A43" s="7" t="s">
        <v>572</v>
      </c>
      <c r="B43" s="65">
        <v>9</v>
      </c>
      <c r="C43" s="34">
        <f>IF(B59=0, "-", B43/B59)</f>
        <v>3.0612244897959183E-2</v>
      </c>
      <c r="D43" s="65">
        <v>0</v>
      </c>
      <c r="E43" s="9">
        <f>IF(D59=0, "-", D43/D59)</f>
        <v>0</v>
      </c>
      <c r="F43" s="81">
        <v>12</v>
      </c>
      <c r="G43" s="34">
        <f>IF(F59=0, "-", F43/F59)</f>
        <v>4.5214770158251696E-3</v>
      </c>
      <c r="H43" s="65">
        <v>65</v>
      </c>
      <c r="I43" s="9">
        <f>IF(H59=0, "-", H43/H59)</f>
        <v>2.7885027885027884E-2</v>
      </c>
      <c r="J43" s="8" t="str">
        <f t="shared" si="4"/>
        <v>-</v>
      </c>
      <c r="K43" s="9">
        <f t="shared" si="5"/>
        <v>-0.81538461538461537</v>
      </c>
    </row>
    <row r="44" spans="1:11" x14ac:dyDescent="0.25">
      <c r="A44" s="7" t="s">
        <v>573</v>
      </c>
      <c r="B44" s="65">
        <v>11</v>
      </c>
      <c r="C44" s="34">
        <f>IF(B59=0, "-", B44/B59)</f>
        <v>3.7414965986394558E-2</v>
      </c>
      <c r="D44" s="65">
        <v>9</v>
      </c>
      <c r="E44" s="9">
        <f>IF(D59=0, "-", D44/D59)</f>
        <v>3.1468531468531472E-2</v>
      </c>
      <c r="F44" s="81">
        <v>96</v>
      </c>
      <c r="G44" s="34">
        <f>IF(F59=0, "-", F44/F59)</f>
        <v>3.6171816126601357E-2</v>
      </c>
      <c r="H44" s="65">
        <v>67</v>
      </c>
      <c r="I44" s="9">
        <f>IF(H59=0, "-", H44/H59)</f>
        <v>2.8743028743028743E-2</v>
      </c>
      <c r="J44" s="8">
        <f t="shared" si="4"/>
        <v>0.22222222222222221</v>
      </c>
      <c r="K44" s="9">
        <f t="shared" si="5"/>
        <v>0.43283582089552236</v>
      </c>
    </row>
    <row r="45" spans="1:11" x14ac:dyDescent="0.25">
      <c r="A45" s="7" t="s">
        <v>574</v>
      </c>
      <c r="B45" s="65">
        <v>19</v>
      </c>
      <c r="C45" s="34">
        <f>IF(B59=0, "-", B45/B59)</f>
        <v>6.4625850340136057E-2</v>
      </c>
      <c r="D45" s="65">
        <v>14</v>
      </c>
      <c r="E45" s="9">
        <f>IF(D59=0, "-", D45/D59)</f>
        <v>4.8951048951048952E-2</v>
      </c>
      <c r="F45" s="81">
        <v>162</v>
      </c>
      <c r="G45" s="34">
        <f>IF(F59=0, "-", F45/F59)</f>
        <v>6.1039939713639788E-2</v>
      </c>
      <c r="H45" s="65">
        <v>166</v>
      </c>
      <c r="I45" s="9">
        <f>IF(H59=0, "-", H45/H59)</f>
        <v>7.1214071214071209E-2</v>
      </c>
      <c r="J45" s="8">
        <f t="shared" si="4"/>
        <v>0.35714285714285715</v>
      </c>
      <c r="K45" s="9">
        <f t="shared" si="5"/>
        <v>-2.4096385542168676E-2</v>
      </c>
    </row>
    <row r="46" spans="1:11" x14ac:dyDescent="0.25">
      <c r="A46" s="7" t="s">
        <v>575</v>
      </c>
      <c r="B46" s="65">
        <v>16</v>
      </c>
      <c r="C46" s="34">
        <f>IF(B59=0, "-", B46/B59)</f>
        <v>5.4421768707482991E-2</v>
      </c>
      <c r="D46" s="65">
        <v>14</v>
      </c>
      <c r="E46" s="9">
        <f>IF(D59=0, "-", D46/D59)</f>
        <v>4.8951048951048952E-2</v>
      </c>
      <c r="F46" s="81">
        <v>156</v>
      </c>
      <c r="G46" s="34">
        <f>IF(F59=0, "-", F46/F59)</f>
        <v>5.8779201205727202E-2</v>
      </c>
      <c r="H46" s="65">
        <v>102</v>
      </c>
      <c r="I46" s="9">
        <f>IF(H59=0, "-", H46/H59)</f>
        <v>4.3758043758043756E-2</v>
      </c>
      <c r="J46" s="8">
        <f t="shared" si="4"/>
        <v>0.14285714285714285</v>
      </c>
      <c r="K46" s="9">
        <f t="shared" si="5"/>
        <v>0.52941176470588236</v>
      </c>
    </row>
    <row r="47" spans="1:11" x14ac:dyDescent="0.25">
      <c r="A47" s="7" t="s">
        <v>55</v>
      </c>
      <c r="B47" s="65">
        <v>0</v>
      </c>
      <c r="C47" s="34">
        <f>IF(B59=0, "-", B47/B59)</f>
        <v>0</v>
      </c>
      <c r="D47" s="65">
        <v>0</v>
      </c>
      <c r="E47" s="9">
        <f>IF(D59=0, "-", D47/D59)</f>
        <v>0</v>
      </c>
      <c r="F47" s="81">
        <v>0</v>
      </c>
      <c r="G47" s="34">
        <f>IF(F59=0, "-", F47/F59)</f>
        <v>0</v>
      </c>
      <c r="H47" s="65">
        <v>8</v>
      </c>
      <c r="I47" s="9">
        <f>IF(H59=0, "-", H47/H59)</f>
        <v>3.432003432003432E-3</v>
      </c>
      <c r="J47" s="8" t="str">
        <f t="shared" si="4"/>
        <v>-</v>
      </c>
      <c r="K47" s="9">
        <f t="shared" si="5"/>
        <v>-1</v>
      </c>
    </row>
    <row r="48" spans="1:11" x14ac:dyDescent="0.25">
      <c r="A48" s="7" t="s">
        <v>576</v>
      </c>
      <c r="B48" s="65">
        <v>36</v>
      </c>
      <c r="C48" s="34">
        <f>IF(B59=0, "-", B48/B59)</f>
        <v>0.12244897959183673</v>
      </c>
      <c r="D48" s="65">
        <v>21</v>
      </c>
      <c r="E48" s="9">
        <f>IF(D59=0, "-", D48/D59)</f>
        <v>7.3426573426573424E-2</v>
      </c>
      <c r="F48" s="81">
        <v>375</v>
      </c>
      <c r="G48" s="34">
        <f>IF(F59=0, "-", F48/F59)</f>
        <v>0.14129615674453655</v>
      </c>
      <c r="H48" s="65">
        <v>231</v>
      </c>
      <c r="I48" s="9">
        <f>IF(H59=0, "-", H48/H59)</f>
        <v>9.90990990990991E-2</v>
      </c>
      <c r="J48" s="8">
        <f t="shared" si="4"/>
        <v>0.7142857142857143</v>
      </c>
      <c r="K48" s="9">
        <f t="shared" si="5"/>
        <v>0.62337662337662336</v>
      </c>
    </row>
    <row r="49" spans="1:11" x14ac:dyDescent="0.25">
      <c r="A49" s="7" t="s">
        <v>577</v>
      </c>
      <c r="B49" s="65">
        <v>7</v>
      </c>
      <c r="C49" s="34">
        <f>IF(B59=0, "-", B49/B59)</f>
        <v>2.3809523809523808E-2</v>
      </c>
      <c r="D49" s="65">
        <v>8</v>
      </c>
      <c r="E49" s="9">
        <f>IF(D59=0, "-", D49/D59)</f>
        <v>2.7972027972027972E-2</v>
      </c>
      <c r="F49" s="81">
        <v>93</v>
      </c>
      <c r="G49" s="34">
        <f>IF(F59=0, "-", F49/F59)</f>
        <v>3.5041446872645064E-2</v>
      </c>
      <c r="H49" s="65">
        <v>87</v>
      </c>
      <c r="I49" s="9">
        <f>IF(H59=0, "-", H49/H59)</f>
        <v>3.7323037323037322E-2</v>
      </c>
      <c r="J49" s="8">
        <f t="shared" si="4"/>
        <v>-0.125</v>
      </c>
      <c r="K49" s="9">
        <f t="shared" si="5"/>
        <v>6.8965517241379309E-2</v>
      </c>
    </row>
    <row r="50" spans="1:11" x14ac:dyDescent="0.25">
      <c r="A50" s="7" t="s">
        <v>62</v>
      </c>
      <c r="B50" s="65">
        <v>75</v>
      </c>
      <c r="C50" s="34">
        <f>IF(B59=0, "-", B50/B59)</f>
        <v>0.25510204081632654</v>
      </c>
      <c r="D50" s="65">
        <v>95</v>
      </c>
      <c r="E50" s="9">
        <f>IF(D59=0, "-", D50/D59)</f>
        <v>0.33216783216783219</v>
      </c>
      <c r="F50" s="81">
        <v>611</v>
      </c>
      <c r="G50" s="34">
        <f>IF(F59=0, "-", F50/F59)</f>
        <v>0.23021853805576489</v>
      </c>
      <c r="H50" s="65">
        <v>601</v>
      </c>
      <c r="I50" s="9">
        <f>IF(H59=0, "-", H50/H59)</f>
        <v>0.25782925782925781</v>
      </c>
      <c r="J50" s="8">
        <f t="shared" si="4"/>
        <v>-0.21052631578947367</v>
      </c>
      <c r="K50" s="9">
        <f t="shared" si="5"/>
        <v>1.6638935108153077E-2</v>
      </c>
    </row>
    <row r="51" spans="1:11" x14ac:dyDescent="0.25">
      <c r="A51" s="7" t="s">
        <v>578</v>
      </c>
      <c r="B51" s="65">
        <v>7</v>
      </c>
      <c r="C51" s="34">
        <f>IF(B59=0, "-", B51/B59)</f>
        <v>2.3809523809523808E-2</v>
      </c>
      <c r="D51" s="65">
        <v>5</v>
      </c>
      <c r="E51" s="9">
        <f>IF(D59=0, "-", D51/D59)</f>
        <v>1.7482517482517484E-2</v>
      </c>
      <c r="F51" s="81">
        <v>117</v>
      </c>
      <c r="G51" s="34">
        <f>IF(F59=0, "-", F51/F59)</f>
        <v>4.4084400904295405E-2</v>
      </c>
      <c r="H51" s="65">
        <v>99</v>
      </c>
      <c r="I51" s="9">
        <f>IF(H59=0, "-", H51/H59)</f>
        <v>4.2471042471042469E-2</v>
      </c>
      <c r="J51" s="8">
        <f t="shared" si="4"/>
        <v>0.4</v>
      </c>
      <c r="K51" s="9">
        <f t="shared" si="5"/>
        <v>0.18181818181818182</v>
      </c>
    </row>
    <row r="52" spans="1:11" x14ac:dyDescent="0.25">
      <c r="A52" s="7" t="s">
        <v>579</v>
      </c>
      <c r="B52" s="65">
        <v>1</v>
      </c>
      <c r="C52" s="34">
        <f>IF(B59=0, "-", B52/B59)</f>
        <v>3.4013605442176869E-3</v>
      </c>
      <c r="D52" s="65">
        <v>4</v>
      </c>
      <c r="E52" s="9">
        <f>IF(D59=0, "-", D52/D59)</f>
        <v>1.3986013986013986E-2</v>
      </c>
      <c r="F52" s="81">
        <v>38</v>
      </c>
      <c r="G52" s="34">
        <f>IF(F59=0, "-", F52/F59)</f>
        <v>1.4318010550113038E-2</v>
      </c>
      <c r="H52" s="65">
        <v>27</v>
      </c>
      <c r="I52" s="9">
        <f>IF(H59=0, "-", H52/H59)</f>
        <v>1.1583011583011582E-2</v>
      </c>
      <c r="J52" s="8">
        <f t="shared" si="4"/>
        <v>-0.75</v>
      </c>
      <c r="K52" s="9">
        <f t="shared" si="5"/>
        <v>0.40740740740740738</v>
      </c>
    </row>
    <row r="53" spans="1:11" x14ac:dyDescent="0.25">
      <c r="A53" s="7" t="s">
        <v>580</v>
      </c>
      <c r="B53" s="65">
        <v>11</v>
      </c>
      <c r="C53" s="34">
        <f>IF(B59=0, "-", B53/B59)</f>
        <v>3.7414965986394558E-2</v>
      </c>
      <c r="D53" s="65">
        <v>30</v>
      </c>
      <c r="E53" s="9">
        <f>IF(D59=0, "-", D53/D59)</f>
        <v>0.1048951048951049</v>
      </c>
      <c r="F53" s="81">
        <v>143</v>
      </c>
      <c r="G53" s="34">
        <f>IF(F59=0, "-", F53/F59)</f>
        <v>5.3880934438583272E-2</v>
      </c>
      <c r="H53" s="65">
        <v>202</v>
      </c>
      <c r="I53" s="9">
        <f>IF(H59=0, "-", H53/H59)</f>
        <v>8.6658086658086664E-2</v>
      </c>
      <c r="J53" s="8">
        <f t="shared" si="4"/>
        <v>-0.6333333333333333</v>
      </c>
      <c r="K53" s="9">
        <f t="shared" si="5"/>
        <v>-0.29207920792079206</v>
      </c>
    </row>
    <row r="54" spans="1:11" x14ac:dyDescent="0.25">
      <c r="A54" s="7" t="s">
        <v>581</v>
      </c>
      <c r="B54" s="65">
        <v>14</v>
      </c>
      <c r="C54" s="34">
        <f>IF(B59=0, "-", B54/B59)</f>
        <v>4.7619047619047616E-2</v>
      </c>
      <c r="D54" s="65">
        <v>17</v>
      </c>
      <c r="E54" s="9">
        <f>IF(D59=0, "-", D54/D59)</f>
        <v>5.944055944055944E-2</v>
      </c>
      <c r="F54" s="81">
        <v>201</v>
      </c>
      <c r="G54" s="34">
        <f>IF(F59=0, "-", F54/F59)</f>
        <v>7.5734740015071592E-2</v>
      </c>
      <c r="H54" s="65">
        <v>190</v>
      </c>
      <c r="I54" s="9">
        <f>IF(H59=0, "-", H54/H59)</f>
        <v>8.1510081510081517E-2</v>
      </c>
      <c r="J54" s="8">
        <f t="shared" si="4"/>
        <v>-0.17647058823529413</v>
      </c>
      <c r="K54" s="9">
        <f t="shared" si="5"/>
        <v>5.7894736842105263E-2</v>
      </c>
    </row>
    <row r="55" spans="1:11" x14ac:dyDescent="0.25">
      <c r="A55" s="7" t="s">
        <v>582</v>
      </c>
      <c r="B55" s="65">
        <v>14</v>
      </c>
      <c r="C55" s="34">
        <f>IF(B59=0, "-", B55/B59)</f>
        <v>4.7619047619047616E-2</v>
      </c>
      <c r="D55" s="65">
        <v>13</v>
      </c>
      <c r="E55" s="9">
        <f>IF(D59=0, "-", D55/D59)</f>
        <v>4.5454545454545456E-2</v>
      </c>
      <c r="F55" s="81">
        <v>160</v>
      </c>
      <c r="G55" s="34">
        <f>IF(F59=0, "-", F55/F59)</f>
        <v>6.0286360211002261E-2</v>
      </c>
      <c r="H55" s="65">
        <v>88</v>
      </c>
      <c r="I55" s="9">
        <f>IF(H59=0, "-", H55/H59)</f>
        <v>3.7752037752037754E-2</v>
      </c>
      <c r="J55" s="8">
        <f t="shared" si="4"/>
        <v>7.6923076923076927E-2</v>
      </c>
      <c r="K55" s="9">
        <f t="shared" si="5"/>
        <v>0.81818181818181823</v>
      </c>
    </row>
    <row r="56" spans="1:11" x14ac:dyDescent="0.25">
      <c r="A56" s="7" t="s">
        <v>583</v>
      </c>
      <c r="B56" s="65">
        <v>59</v>
      </c>
      <c r="C56" s="34">
        <f>IF(B59=0, "-", B56/B59)</f>
        <v>0.20068027210884354</v>
      </c>
      <c r="D56" s="65">
        <v>31</v>
      </c>
      <c r="E56" s="9">
        <f>IF(D59=0, "-", D56/D59)</f>
        <v>0.10839160839160839</v>
      </c>
      <c r="F56" s="81">
        <v>374</v>
      </c>
      <c r="G56" s="34">
        <f>IF(F59=0, "-", F56/F59)</f>
        <v>0.14091936699321778</v>
      </c>
      <c r="H56" s="65">
        <v>228</v>
      </c>
      <c r="I56" s="9">
        <f>IF(H59=0, "-", H56/H59)</f>
        <v>9.7812097812097806E-2</v>
      </c>
      <c r="J56" s="8">
        <f t="shared" si="4"/>
        <v>0.90322580645161288</v>
      </c>
      <c r="K56" s="9">
        <f t="shared" si="5"/>
        <v>0.64035087719298245</v>
      </c>
    </row>
    <row r="57" spans="1:11" x14ac:dyDescent="0.25">
      <c r="A57" s="7" t="s">
        <v>584</v>
      </c>
      <c r="B57" s="65">
        <v>1</v>
      </c>
      <c r="C57" s="34">
        <f>IF(B59=0, "-", B57/B59)</f>
        <v>3.4013605442176869E-3</v>
      </c>
      <c r="D57" s="65">
        <v>8</v>
      </c>
      <c r="E57" s="9">
        <f>IF(D59=0, "-", D57/D59)</f>
        <v>2.7972027972027972E-2</v>
      </c>
      <c r="F57" s="81">
        <v>36</v>
      </c>
      <c r="G57" s="34">
        <f>IF(F59=0, "-", F57/F59)</f>
        <v>1.3564431047475508E-2</v>
      </c>
      <c r="H57" s="65">
        <v>61</v>
      </c>
      <c r="I57" s="9">
        <f>IF(H59=0, "-", H57/H59)</f>
        <v>2.616902616902617E-2</v>
      </c>
      <c r="J57" s="8">
        <f t="shared" si="4"/>
        <v>-0.875</v>
      </c>
      <c r="K57" s="9">
        <f t="shared" si="5"/>
        <v>-0.4098360655737705</v>
      </c>
    </row>
    <row r="58" spans="1:11" x14ac:dyDescent="0.25">
      <c r="A58" s="2"/>
      <c r="B58" s="68"/>
      <c r="C58" s="33"/>
      <c r="D58" s="68"/>
      <c r="E58" s="6"/>
      <c r="F58" s="82"/>
      <c r="G58" s="33"/>
      <c r="H58" s="68"/>
      <c r="I58" s="6"/>
      <c r="J58" s="5"/>
      <c r="K58" s="6"/>
    </row>
    <row r="59" spans="1:11" s="43" customFormat="1" x14ac:dyDescent="0.25">
      <c r="A59" s="162" t="s">
        <v>635</v>
      </c>
      <c r="B59" s="71">
        <f>SUM(B42:B58)</f>
        <v>294</v>
      </c>
      <c r="C59" s="40">
        <f>B59/28945</f>
        <v>1.0157194679564692E-2</v>
      </c>
      <c r="D59" s="71">
        <f>SUM(D42:D58)</f>
        <v>286</v>
      </c>
      <c r="E59" s="41">
        <f>D59/23965</f>
        <v>1.1934070519507615E-2</v>
      </c>
      <c r="F59" s="77">
        <f>SUM(F42:F58)</f>
        <v>2654</v>
      </c>
      <c r="G59" s="42">
        <f>F59/255800</f>
        <v>1.0375293197810789E-2</v>
      </c>
      <c r="H59" s="71">
        <f>SUM(H42:H58)</f>
        <v>2331</v>
      </c>
      <c r="I59" s="41">
        <f>H59/251582</f>
        <v>9.2653687465716946E-3</v>
      </c>
      <c r="J59" s="37">
        <f>IF(D59=0, "-", IF((B59-D59)/D59&lt;10, (B59-D59)/D59, "&gt;999%"))</f>
        <v>2.7972027972027972E-2</v>
      </c>
      <c r="K59" s="38">
        <f>IF(H59=0, "-", IF((F59-H59)/H59&lt;10, (F59-H59)/H59, "&gt;999%"))</f>
        <v>0.13856713856713856</v>
      </c>
    </row>
    <row r="60" spans="1:11" x14ac:dyDescent="0.25">
      <c r="B60" s="83"/>
      <c r="D60" s="83"/>
      <c r="F60" s="83"/>
      <c r="H60" s="83"/>
    </row>
    <row r="61" spans="1:11" x14ac:dyDescent="0.25">
      <c r="A61" s="27" t="s">
        <v>634</v>
      </c>
      <c r="B61" s="71">
        <v>1223</v>
      </c>
      <c r="C61" s="40">
        <f>B61/28945</f>
        <v>4.2252547935740195E-2</v>
      </c>
      <c r="D61" s="71">
        <v>1188</v>
      </c>
      <c r="E61" s="41">
        <f>D61/23965</f>
        <v>4.9572292927185478E-2</v>
      </c>
      <c r="F61" s="77">
        <v>10651</v>
      </c>
      <c r="G61" s="42">
        <f>F61/255800</f>
        <v>4.1637998436278342E-2</v>
      </c>
      <c r="H61" s="71">
        <v>9847</v>
      </c>
      <c r="I61" s="41">
        <f>H61/251582</f>
        <v>3.9140320054693895E-2</v>
      </c>
      <c r="J61" s="37">
        <f>IF(D61=0, "-", IF((B61-D61)/D61&lt;10, (B61-D61)/D61, "&gt;999%"))</f>
        <v>2.9461279461279462E-2</v>
      </c>
      <c r="K61" s="38">
        <f>IF(H61=0, "-", IF((F61-H61)/H61&lt;10, (F61-H61)/H61, "&gt;999%"))</f>
        <v>8.164923326901595E-2</v>
      </c>
    </row>
  </sheetData>
  <mergeCells count="9">
    <mergeCell ref="B1:K1"/>
    <mergeCell ref="B2:K2"/>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0" orientation="portrait" r:id="rId1"/>
  <headerFooter alignWithMargins="0">
    <oddFooter>&amp;L&amp;"Arial,Bold"&amp;9©Reproduction of VFACTS reports in whole or part, without prior permission is strictly forbidden
 &amp;C 
&amp;"Arial,Bold"Page &amp;P&amp;R&amp;"Arial,Bold" 
&amp;D</oddFooter>
  </headerFooter>
  <rowBreaks count="1" manualBreakCount="1">
    <brk id="61"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K33"/>
  <sheetViews>
    <sheetView tabSelected="1" zoomScaleNormal="100" workbookViewId="0">
      <selection activeCell="M1" sqref="M1"/>
    </sheetView>
  </sheetViews>
  <sheetFormatPr defaultRowHeight="13.2" x14ac:dyDescent="0.25"/>
  <cols>
    <col min="1" max="1" width="25.77734375" bestFit="1" customWidth="1"/>
    <col min="2" max="11" width="8.44140625" customWidth="1"/>
  </cols>
  <sheetData>
    <row r="1" spans="1:11" s="52" customFormat="1" ht="20.399999999999999" x14ac:dyDescent="0.35">
      <c r="A1" s="4" t="s">
        <v>10</v>
      </c>
      <c r="B1" s="198" t="s">
        <v>641</v>
      </c>
      <c r="C1" s="198"/>
      <c r="D1" s="198"/>
      <c r="E1" s="199"/>
      <c r="F1" s="199"/>
      <c r="G1" s="199"/>
      <c r="H1" s="199"/>
      <c r="I1" s="199"/>
      <c r="J1" s="199"/>
      <c r="K1" s="199"/>
    </row>
    <row r="2" spans="1:11" s="52" customFormat="1" ht="20.399999999999999" x14ac:dyDescent="0.35">
      <c r="A2" s="4" t="s">
        <v>110</v>
      </c>
      <c r="B2" s="202" t="s">
        <v>101</v>
      </c>
      <c r="C2" s="198"/>
      <c r="D2" s="198"/>
      <c r="E2" s="203"/>
      <c r="F2" s="203"/>
      <c r="G2" s="203"/>
      <c r="H2" s="203"/>
      <c r="I2" s="203"/>
      <c r="J2" s="203"/>
      <c r="K2" s="203"/>
    </row>
    <row r="4" spans="1:11" ht="15.6" x14ac:dyDescent="0.3">
      <c r="A4" s="56"/>
      <c r="B4" s="196" t="s">
        <v>1</v>
      </c>
      <c r="C4" s="200"/>
      <c r="D4" s="200"/>
      <c r="E4" s="197"/>
      <c r="F4" s="196" t="s">
        <v>14</v>
      </c>
      <c r="G4" s="200"/>
      <c r="H4" s="200"/>
      <c r="I4" s="197"/>
      <c r="J4" s="196" t="s">
        <v>15</v>
      </c>
      <c r="K4" s="197"/>
    </row>
    <row r="5" spans="1:11" x14ac:dyDescent="0.25">
      <c r="A5" s="27"/>
      <c r="B5" s="196">
        <f>VALUE(RIGHT($B$2, 4))</f>
        <v>2022</v>
      </c>
      <c r="C5" s="197"/>
      <c r="D5" s="196">
        <f>B5-1</f>
        <v>2021</v>
      </c>
      <c r="E5" s="204"/>
      <c r="F5" s="196">
        <f>B5</f>
        <v>2022</v>
      </c>
      <c r="G5" s="204"/>
      <c r="H5" s="196">
        <f>D5</f>
        <v>2021</v>
      </c>
      <c r="I5" s="204"/>
      <c r="J5" s="140" t="s">
        <v>4</v>
      </c>
      <c r="K5" s="141" t="s">
        <v>2</v>
      </c>
    </row>
    <row r="6" spans="1:11" x14ac:dyDescent="0.25">
      <c r="A6" s="22"/>
      <c r="B6" s="61" t="s">
        <v>12</v>
      </c>
      <c r="C6" s="62" t="s">
        <v>13</v>
      </c>
      <c r="D6" s="61" t="s">
        <v>12</v>
      </c>
      <c r="E6" s="63" t="s">
        <v>13</v>
      </c>
      <c r="F6" s="84" t="s">
        <v>12</v>
      </c>
      <c r="G6" s="62" t="s">
        <v>13</v>
      </c>
      <c r="H6" s="85" t="s">
        <v>12</v>
      </c>
      <c r="I6" s="63" t="s">
        <v>13</v>
      </c>
      <c r="J6" s="61"/>
      <c r="K6" s="63"/>
    </row>
    <row r="7" spans="1:11" x14ac:dyDescent="0.25">
      <c r="A7" s="7" t="s">
        <v>41</v>
      </c>
      <c r="B7" s="65">
        <v>17</v>
      </c>
      <c r="C7" s="39">
        <f>IF(B33=0, "-", B7/B33)</f>
        <v>1.3900245298446443E-2</v>
      </c>
      <c r="D7" s="65">
        <v>19</v>
      </c>
      <c r="E7" s="21">
        <f>IF(D33=0, "-", D7/D33)</f>
        <v>1.5993265993265993E-2</v>
      </c>
      <c r="F7" s="81">
        <v>90</v>
      </c>
      <c r="G7" s="39">
        <f>IF(F33=0, "-", F7/F33)</f>
        <v>8.4499108064970425E-3</v>
      </c>
      <c r="H7" s="65">
        <v>121</v>
      </c>
      <c r="I7" s="21">
        <f>IF(H33=0, "-", H7/H33)</f>
        <v>1.2288006499441454E-2</v>
      </c>
      <c r="J7" s="20">
        <f t="shared" ref="J7:J31" si="0">IF(D7=0, "-", IF((B7-D7)/D7&lt;10, (B7-D7)/D7, "&gt;999%"))</f>
        <v>-0.10526315789473684</v>
      </c>
      <c r="K7" s="21">
        <f t="shared" ref="K7:K31" si="1">IF(H7=0, "-", IF((F7-H7)/H7&lt;10, (F7-H7)/H7, "&gt;999%"))</f>
        <v>-0.256198347107438</v>
      </c>
    </row>
    <row r="8" spans="1:11" x14ac:dyDescent="0.25">
      <c r="A8" s="7" t="s">
        <v>42</v>
      </c>
      <c r="B8" s="65">
        <v>9</v>
      </c>
      <c r="C8" s="39">
        <f>IF(B33=0, "-", B8/B33)</f>
        <v>7.3589533932951756E-3</v>
      </c>
      <c r="D8" s="65">
        <v>0</v>
      </c>
      <c r="E8" s="21">
        <f>IF(D33=0, "-", D8/D33)</f>
        <v>0</v>
      </c>
      <c r="F8" s="81">
        <v>12</v>
      </c>
      <c r="G8" s="39">
        <f>IF(F33=0, "-", F8/F33)</f>
        <v>1.1266547741996056E-3</v>
      </c>
      <c r="H8" s="65">
        <v>65</v>
      </c>
      <c r="I8" s="21">
        <f>IF(H33=0, "-", H8/H33)</f>
        <v>6.6009952269726821E-3</v>
      </c>
      <c r="J8" s="20" t="str">
        <f t="shared" si="0"/>
        <v>-</v>
      </c>
      <c r="K8" s="21">
        <f t="shared" si="1"/>
        <v>-0.81538461538461537</v>
      </c>
    </row>
    <row r="9" spans="1:11" x14ac:dyDescent="0.25">
      <c r="A9" s="7" t="s">
        <v>45</v>
      </c>
      <c r="B9" s="65">
        <v>23</v>
      </c>
      <c r="C9" s="39">
        <f>IF(B33=0, "-", B9/B33)</f>
        <v>1.8806214227309895E-2</v>
      </c>
      <c r="D9" s="65">
        <v>37</v>
      </c>
      <c r="E9" s="21">
        <f>IF(D33=0, "-", D9/D33)</f>
        <v>3.1144781144781145E-2</v>
      </c>
      <c r="F9" s="81">
        <v>211</v>
      </c>
      <c r="G9" s="39">
        <f>IF(F33=0, "-", F9/F33)</f>
        <v>1.9810346446343066E-2</v>
      </c>
      <c r="H9" s="65">
        <v>258</v>
      </c>
      <c r="I9" s="21">
        <f>IF(H33=0, "-", H9/H33)</f>
        <v>2.6200873362445413E-2</v>
      </c>
      <c r="J9" s="20">
        <f t="shared" si="0"/>
        <v>-0.3783783783783784</v>
      </c>
      <c r="K9" s="21">
        <f t="shared" si="1"/>
        <v>-0.18217054263565891</v>
      </c>
    </row>
    <row r="10" spans="1:11" x14ac:dyDescent="0.25">
      <c r="A10" s="7" t="s">
        <v>46</v>
      </c>
      <c r="B10" s="65">
        <v>5</v>
      </c>
      <c r="C10" s="39">
        <f>IF(B33=0, "-", B10/B33)</f>
        <v>4.0883074407195418E-3</v>
      </c>
      <c r="D10" s="65">
        <v>9</v>
      </c>
      <c r="E10" s="21">
        <f>IF(D33=0, "-", D10/D33)</f>
        <v>7.575757575757576E-3</v>
      </c>
      <c r="F10" s="81">
        <v>101</v>
      </c>
      <c r="G10" s="39">
        <f>IF(F33=0, "-", F10/F33)</f>
        <v>9.4826776828466804E-3</v>
      </c>
      <c r="H10" s="65">
        <v>318</v>
      </c>
      <c r="I10" s="21">
        <f>IF(H33=0, "-", H10/H33)</f>
        <v>3.2294099725804812E-2</v>
      </c>
      <c r="J10" s="20">
        <f t="shared" si="0"/>
        <v>-0.44444444444444442</v>
      </c>
      <c r="K10" s="21">
        <f t="shared" si="1"/>
        <v>-0.6823899371069182</v>
      </c>
    </row>
    <row r="11" spans="1:11" x14ac:dyDescent="0.25">
      <c r="A11" s="7" t="s">
        <v>47</v>
      </c>
      <c r="B11" s="65">
        <v>11</v>
      </c>
      <c r="C11" s="39">
        <f>IF(B33=0, "-", B11/B33)</f>
        <v>8.9942763695829934E-3</v>
      </c>
      <c r="D11" s="65">
        <v>9</v>
      </c>
      <c r="E11" s="21">
        <f>IF(D33=0, "-", D11/D33)</f>
        <v>7.575757575757576E-3</v>
      </c>
      <c r="F11" s="81">
        <v>96</v>
      </c>
      <c r="G11" s="39">
        <f>IF(F33=0, "-", F11/F33)</f>
        <v>9.013238193596845E-3</v>
      </c>
      <c r="H11" s="65">
        <v>67</v>
      </c>
      <c r="I11" s="21">
        <f>IF(H33=0, "-", H11/H33)</f>
        <v>6.8041027724179953E-3</v>
      </c>
      <c r="J11" s="20">
        <f t="shared" si="0"/>
        <v>0.22222222222222221</v>
      </c>
      <c r="K11" s="21">
        <f t="shared" si="1"/>
        <v>0.43283582089552236</v>
      </c>
    </row>
    <row r="12" spans="1:11" x14ac:dyDescent="0.25">
      <c r="A12" s="7" t="s">
        <v>48</v>
      </c>
      <c r="B12" s="65">
        <v>149</v>
      </c>
      <c r="C12" s="39">
        <f>IF(B33=0, "-", B12/B33)</f>
        <v>0.12183156173344235</v>
      </c>
      <c r="D12" s="65">
        <v>155</v>
      </c>
      <c r="E12" s="21">
        <f>IF(D33=0, "-", D12/D33)</f>
        <v>0.13047138047138046</v>
      </c>
      <c r="F12" s="81">
        <v>1156</v>
      </c>
      <c r="G12" s="39">
        <f>IF(F33=0, "-", F12/F33)</f>
        <v>0.10853440991456201</v>
      </c>
      <c r="H12" s="65">
        <v>1183</v>
      </c>
      <c r="I12" s="21">
        <f>IF(H33=0, "-", H12/H33)</f>
        <v>0.12013811313090281</v>
      </c>
      <c r="J12" s="20">
        <f t="shared" si="0"/>
        <v>-3.870967741935484E-2</v>
      </c>
      <c r="K12" s="21">
        <f t="shared" si="1"/>
        <v>-2.2823330515638209E-2</v>
      </c>
    </row>
    <row r="13" spans="1:11" x14ac:dyDescent="0.25">
      <c r="A13" s="7" t="s">
        <v>51</v>
      </c>
      <c r="B13" s="65">
        <v>159</v>
      </c>
      <c r="C13" s="39">
        <f>IF(B33=0, "-", B13/B33)</f>
        <v>0.13000817661488143</v>
      </c>
      <c r="D13" s="65">
        <v>210</v>
      </c>
      <c r="E13" s="21">
        <f>IF(D33=0, "-", D13/D33)</f>
        <v>0.17676767676767677</v>
      </c>
      <c r="F13" s="81">
        <v>1903</v>
      </c>
      <c r="G13" s="39">
        <f>IF(F33=0, "-", F13/F33)</f>
        <v>0.17866866960848746</v>
      </c>
      <c r="H13" s="65">
        <v>1788</v>
      </c>
      <c r="I13" s="21">
        <f>IF(H33=0, "-", H13/H33)</f>
        <v>0.18157814562811009</v>
      </c>
      <c r="J13" s="20">
        <f t="shared" si="0"/>
        <v>-0.24285714285714285</v>
      </c>
      <c r="K13" s="21">
        <f t="shared" si="1"/>
        <v>6.4317673378076062E-2</v>
      </c>
    </row>
    <row r="14" spans="1:11" x14ac:dyDescent="0.25">
      <c r="A14" s="7" t="s">
        <v>54</v>
      </c>
      <c r="B14" s="65">
        <v>7</v>
      </c>
      <c r="C14" s="39">
        <f>IF(B33=0, "-", B14/B33)</f>
        <v>5.7236304170073587E-3</v>
      </c>
      <c r="D14" s="65">
        <v>5</v>
      </c>
      <c r="E14" s="21">
        <f>IF(D33=0, "-", D14/D33)</f>
        <v>4.2087542087542087E-3</v>
      </c>
      <c r="F14" s="81">
        <v>62</v>
      </c>
      <c r="G14" s="39">
        <f>IF(F33=0, "-", F14/F33)</f>
        <v>5.8210496666979625E-3</v>
      </c>
      <c r="H14" s="65">
        <v>47</v>
      </c>
      <c r="I14" s="21">
        <f>IF(H33=0, "-", H14/H33)</f>
        <v>4.7730273179648628E-3</v>
      </c>
      <c r="J14" s="20">
        <f t="shared" si="0"/>
        <v>0.4</v>
      </c>
      <c r="K14" s="21">
        <f t="shared" si="1"/>
        <v>0.31914893617021278</v>
      </c>
    </row>
    <row r="15" spans="1:11" x14ac:dyDescent="0.25">
      <c r="A15" s="7" t="s">
        <v>55</v>
      </c>
      <c r="B15" s="65">
        <v>0</v>
      </c>
      <c r="C15" s="39">
        <f>IF(B33=0, "-", B15/B33)</f>
        <v>0</v>
      </c>
      <c r="D15" s="65">
        <v>0</v>
      </c>
      <c r="E15" s="21">
        <f>IF(D33=0, "-", D15/D33)</f>
        <v>0</v>
      </c>
      <c r="F15" s="81">
        <v>0</v>
      </c>
      <c r="G15" s="39">
        <f>IF(F33=0, "-", F15/F33)</f>
        <v>0</v>
      </c>
      <c r="H15" s="65">
        <v>8</v>
      </c>
      <c r="I15" s="21">
        <f>IF(H33=0, "-", H15/H33)</f>
        <v>8.1243018178125319E-4</v>
      </c>
      <c r="J15" s="20" t="str">
        <f t="shared" si="0"/>
        <v>-</v>
      </c>
      <c r="K15" s="21">
        <f t="shared" si="1"/>
        <v>-1</v>
      </c>
    </row>
    <row r="16" spans="1:11" x14ac:dyDescent="0.25">
      <c r="A16" s="7" t="s">
        <v>56</v>
      </c>
      <c r="B16" s="65">
        <v>371</v>
      </c>
      <c r="C16" s="39">
        <f>IF(B33=0, "-", B16/B33)</f>
        <v>0.30335241210139002</v>
      </c>
      <c r="D16" s="65">
        <v>267</v>
      </c>
      <c r="E16" s="21">
        <f>IF(D33=0, "-", D16/D33)</f>
        <v>0.22474747474747475</v>
      </c>
      <c r="F16" s="81">
        <v>3020</v>
      </c>
      <c r="G16" s="39">
        <f>IF(F33=0, "-", F16/F33)</f>
        <v>0.28354145150690074</v>
      </c>
      <c r="H16" s="65">
        <v>2309</v>
      </c>
      <c r="I16" s="21">
        <f>IF(H33=0, "-", H16/H33)</f>
        <v>0.23448766121661418</v>
      </c>
      <c r="J16" s="20">
        <f t="shared" si="0"/>
        <v>0.38951310861423222</v>
      </c>
      <c r="K16" s="21">
        <f t="shared" si="1"/>
        <v>0.30792550887830228</v>
      </c>
    </row>
    <row r="17" spans="1:11" x14ac:dyDescent="0.25">
      <c r="A17" s="7" t="s">
        <v>59</v>
      </c>
      <c r="B17" s="65">
        <v>67</v>
      </c>
      <c r="C17" s="39">
        <f>IF(B33=0, "-", B17/B33)</f>
        <v>5.4783319705641861E-2</v>
      </c>
      <c r="D17" s="65">
        <v>33</v>
      </c>
      <c r="E17" s="21">
        <f>IF(D33=0, "-", D17/D33)</f>
        <v>2.7777777777777776E-2</v>
      </c>
      <c r="F17" s="81">
        <v>452</v>
      </c>
      <c r="G17" s="39">
        <f>IF(F33=0, "-", F17/F33)</f>
        <v>4.2437329828185148E-2</v>
      </c>
      <c r="H17" s="65">
        <v>356</v>
      </c>
      <c r="I17" s="21">
        <f>IF(H33=0, "-", H17/H33)</f>
        <v>3.6153143089265767E-2</v>
      </c>
      <c r="J17" s="20">
        <f t="shared" si="0"/>
        <v>1.0303030303030303</v>
      </c>
      <c r="K17" s="21">
        <f t="shared" si="1"/>
        <v>0.2696629213483146</v>
      </c>
    </row>
    <row r="18" spans="1:11" x14ac:dyDescent="0.25">
      <c r="A18" s="7" t="s">
        <v>62</v>
      </c>
      <c r="B18" s="65">
        <v>75</v>
      </c>
      <c r="C18" s="39">
        <f>IF(B33=0, "-", B18/B33)</f>
        <v>6.1324611610793132E-2</v>
      </c>
      <c r="D18" s="65">
        <v>95</v>
      </c>
      <c r="E18" s="21">
        <f>IF(D33=0, "-", D18/D33)</f>
        <v>7.9966329966329963E-2</v>
      </c>
      <c r="F18" s="81">
        <v>611</v>
      </c>
      <c r="G18" s="39">
        <f>IF(F33=0, "-", F18/F33)</f>
        <v>5.7365505586329919E-2</v>
      </c>
      <c r="H18" s="65">
        <v>601</v>
      </c>
      <c r="I18" s="21">
        <f>IF(H33=0, "-", H18/H33)</f>
        <v>6.1033817406316644E-2</v>
      </c>
      <c r="J18" s="20">
        <f t="shared" si="0"/>
        <v>-0.21052631578947367</v>
      </c>
      <c r="K18" s="21">
        <f t="shared" si="1"/>
        <v>1.6638935108153077E-2</v>
      </c>
    </row>
    <row r="19" spans="1:11" x14ac:dyDescent="0.25">
      <c r="A19" s="7" t="s">
        <v>66</v>
      </c>
      <c r="B19" s="65">
        <v>93</v>
      </c>
      <c r="C19" s="39">
        <f>IF(B33=0, "-", B19/B33)</f>
        <v>7.6042518397383477E-2</v>
      </c>
      <c r="D19" s="65">
        <v>116</v>
      </c>
      <c r="E19" s="21">
        <f>IF(D33=0, "-", D19/D33)</f>
        <v>9.7643097643097643E-2</v>
      </c>
      <c r="F19" s="81">
        <v>828</v>
      </c>
      <c r="G19" s="39">
        <f>IF(F33=0, "-", F19/F33)</f>
        <v>7.7739179419772791E-2</v>
      </c>
      <c r="H19" s="65">
        <v>599</v>
      </c>
      <c r="I19" s="21">
        <f>IF(H33=0, "-", H19/H33)</f>
        <v>6.0830709860871329E-2</v>
      </c>
      <c r="J19" s="20">
        <f t="shared" si="0"/>
        <v>-0.19827586206896552</v>
      </c>
      <c r="K19" s="21">
        <f t="shared" si="1"/>
        <v>0.38230383973288817</v>
      </c>
    </row>
    <row r="20" spans="1:11" x14ac:dyDescent="0.25">
      <c r="A20" s="7" t="s">
        <v>69</v>
      </c>
      <c r="B20" s="65">
        <v>7</v>
      </c>
      <c r="C20" s="39">
        <f>IF(B33=0, "-", B20/B33)</f>
        <v>5.7236304170073587E-3</v>
      </c>
      <c r="D20" s="65">
        <v>5</v>
      </c>
      <c r="E20" s="21">
        <f>IF(D33=0, "-", D20/D33)</f>
        <v>4.2087542087542087E-3</v>
      </c>
      <c r="F20" s="81">
        <v>117</v>
      </c>
      <c r="G20" s="39">
        <f>IF(F33=0, "-", F20/F33)</f>
        <v>1.0984884048446155E-2</v>
      </c>
      <c r="H20" s="65">
        <v>99</v>
      </c>
      <c r="I20" s="21">
        <f>IF(H33=0, "-", H20/H33)</f>
        <v>1.0053823499543008E-2</v>
      </c>
      <c r="J20" s="20">
        <f t="shared" si="0"/>
        <v>0.4</v>
      </c>
      <c r="K20" s="21">
        <f t="shared" si="1"/>
        <v>0.18181818181818182</v>
      </c>
    </row>
    <row r="21" spans="1:11" x14ac:dyDescent="0.25">
      <c r="A21" s="7" t="s">
        <v>70</v>
      </c>
      <c r="B21" s="65">
        <v>2</v>
      </c>
      <c r="C21" s="39">
        <f>IF(B33=0, "-", B21/B33)</f>
        <v>1.6353229762878169E-3</v>
      </c>
      <c r="D21" s="65">
        <v>5</v>
      </c>
      <c r="E21" s="21">
        <f>IF(D33=0, "-", D21/D33)</f>
        <v>4.2087542087542087E-3</v>
      </c>
      <c r="F21" s="81">
        <v>47</v>
      </c>
      <c r="G21" s="39">
        <f>IF(F33=0, "-", F21/F33)</f>
        <v>4.4127311989484554E-3</v>
      </c>
      <c r="H21" s="65">
        <v>37</v>
      </c>
      <c r="I21" s="21">
        <f>IF(H33=0, "-", H21/H33)</f>
        <v>3.7574895907382961E-3</v>
      </c>
      <c r="J21" s="20">
        <f t="shared" si="0"/>
        <v>-0.6</v>
      </c>
      <c r="K21" s="21">
        <f t="shared" si="1"/>
        <v>0.27027027027027029</v>
      </c>
    </row>
    <row r="22" spans="1:11" x14ac:dyDescent="0.25">
      <c r="A22" s="7" t="s">
        <v>75</v>
      </c>
      <c r="B22" s="65">
        <v>13</v>
      </c>
      <c r="C22" s="39">
        <f>IF(B33=0, "-", B22/B33)</f>
        <v>1.0629599345870809E-2</v>
      </c>
      <c r="D22" s="65">
        <v>31</v>
      </c>
      <c r="E22" s="21">
        <f>IF(D33=0, "-", D22/D33)</f>
        <v>2.6094276094276093E-2</v>
      </c>
      <c r="F22" s="81">
        <v>160</v>
      </c>
      <c r="G22" s="39">
        <f>IF(F33=0, "-", F22/F33)</f>
        <v>1.5022063655994742E-2</v>
      </c>
      <c r="H22" s="65">
        <v>229</v>
      </c>
      <c r="I22" s="21">
        <f>IF(H33=0, "-", H22/H33)</f>
        <v>2.3255813953488372E-2</v>
      </c>
      <c r="J22" s="20">
        <f t="shared" si="0"/>
        <v>-0.58064516129032262</v>
      </c>
      <c r="K22" s="21">
        <f t="shared" si="1"/>
        <v>-0.30131004366812225</v>
      </c>
    </row>
    <row r="23" spans="1:11" x14ac:dyDescent="0.25">
      <c r="A23" s="7" t="s">
        <v>76</v>
      </c>
      <c r="B23" s="65">
        <v>44</v>
      </c>
      <c r="C23" s="39">
        <f>IF(B33=0, "-", B23/B33)</f>
        <v>3.5977105478331974E-2</v>
      </c>
      <c r="D23" s="65">
        <v>51</v>
      </c>
      <c r="E23" s="21">
        <f>IF(D33=0, "-", D23/D33)</f>
        <v>4.2929292929292928E-2</v>
      </c>
      <c r="F23" s="81">
        <v>348</v>
      </c>
      <c r="G23" s="39">
        <f>IF(F33=0, "-", F23/F33)</f>
        <v>3.2672988451788565E-2</v>
      </c>
      <c r="H23" s="65">
        <v>566</v>
      </c>
      <c r="I23" s="21">
        <f>IF(H33=0, "-", H23/H33)</f>
        <v>5.7479435361023665E-2</v>
      </c>
      <c r="J23" s="20">
        <f t="shared" si="0"/>
        <v>-0.13725490196078433</v>
      </c>
      <c r="K23" s="21">
        <f t="shared" si="1"/>
        <v>-0.38515901060070673</v>
      </c>
    </row>
    <row r="24" spans="1:11" x14ac:dyDescent="0.25">
      <c r="A24" s="7" t="s">
        <v>81</v>
      </c>
      <c r="B24" s="65">
        <v>0</v>
      </c>
      <c r="C24" s="39">
        <f>IF(B33=0, "-", B24/B33)</f>
        <v>0</v>
      </c>
      <c r="D24" s="65">
        <v>2</v>
      </c>
      <c r="E24" s="21">
        <f>IF(D33=0, "-", D24/D33)</f>
        <v>1.6835016835016834E-3</v>
      </c>
      <c r="F24" s="81">
        <v>10</v>
      </c>
      <c r="G24" s="39">
        <f>IF(F33=0, "-", F24/F33)</f>
        <v>9.3887897849967135E-4</v>
      </c>
      <c r="H24" s="65">
        <v>17</v>
      </c>
      <c r="I24" s="21">
        <f>IF(H33=0, "-", H24/H33)</f>
        <v>1.726414136285163E-3</v>
      </c>
      <c r="J24" s="20">
        <f t="shared" si="0"/>
        <v>-1</v>
      </c>
      <c r="K24" s="21">
        <f t="shared" si="1"/>
        <v>-0.41176470588235292</v>
      </c>
    </row>
    <row r="25" spans="1:11" x14ac:dyDescent="0.25">
      <c r="A25" s="7" t="s">
        <v>85</v>
      </c>
      <c r="B25" s="65">
        <v>39</v>
      </c>
      <c r="C25" s="39">
        <f>IF(B33=0, "-", B25/B33)</f>
        <v>3.188879803761243E-2</v>
      </c>
      <c r="D25" s="65">
        <v>45</v>
      </c>
      <c r="E25" s="21">
        <f>IF(D33=0, "-", D25/D33)</f>
        <v>3.787878787878788E-2</v>
      </c>
      <c r="F25" s="81">
        <v>392</v>
      </c>
      <c r="G25" s="39">
        <f>IF(F33=0, "-", F25/F33)</f>
        <v>3.6804055957187116E-2</v>
      </c>
      <c r="H25" s="65">
        <v>285</v>
      </c>
      <c r="I25" s="21">
        <f>IF(H33=0, "-", H25/H33)</f>
        <v>2.8942825225957144E-2</v>
      </c>
      <c r="J25" s="20">
        <f t="shared" si="0"/>
        <v>-0.13333333333333333</v>
      </c>
      <c r="K25" s="21">
        <f t="shared" si="1"/>
        <v>0.37543859649122807</v>
      </c>
    </row>
    <row r="26" spans="1:11" x14ac:dyDescent="0.25">
      <c r="A26" s="7" t="s">
        <v>87</v>
      </c>
      <c r="B26" s="65">
        <v>14</v>
      </c>
      <c r="C26" s="39">
        <f>IF(B33=0, "-", B26/B33)</f>
        <v>1.1447260834014717E-2</v>
      </c>
      <c r="D26" s="65">
        <v>17</v>
      </c>
      <c r="E26" s="21">
        <f>IF(D33=0, "-", D26/D33)</f>
        <v>1.4309764309764311E-2</v>
      </c>
      <c r="F26" s="81">
        <v>201</v>
      </c>
      <c r="G26" s="39">
        <f>IF(F33=0, "-", F26/F33)</f>
        <v>1.8871467467843395E-2</v>
      </c>
      <c r="H26" s="65">
        <v>190</v>
      </c>
      <c r="I26" s="21">
        <f>IF(H33=0, "-", H26/H33)</f>
        <v>1.9295216817304763E-2</v>
      </c>
      <c r="J26" s="20">
        <f t="shared" si="0"/>
        <v>-0.17647058823529413</v>
      </c>
      <c r="K26" s="21">
        <f t="shared" si="1"/>
        <v>5.7894736842105263E-2</v>
      </c>
    </row>
    <row r="27" spans="1:11" x14ac:dyDescent="0.25">
      <c r="A27" s="7" t="s">
        <v>88</v>
      </c>
      <c r="B27" s="65">
        <v>0</v>
      </c>
      <c r="C27" s="39">
        <f>IF(B33=0, "-", B27/B33)</f>
        <v>0</v>
      </c>
      <c r="D27" s="65">
        <v>0</v>
      </c>
      <c r="E27" s="21">
        <f>IF(D33=0, "-", D27/D33)</f>
        <v>0</v>
      </c>
      <c r="F27" s="81">
        <v>1</v>
      </c>
      <c r="G27" s="39">
        <f>IF(F33=0, "-", F27/F33)</f>
        <v>9.3887897849967135E-5</v>
      </c>
      <c r="H27" s="65">
        <v>0</v>
      </c>
      <c r="I27" s="21">
        <f>IF(H33=0, "-", H27/H33)</f>
        <v>0</v>
      </c>
      <c r="J27" s="20" t="str">
        <f t="shared" si="0"/>
        <v>-</v>
      </c>
      <c r="K27" s="21" t="str">
        <f t="shared" si="1"/>
        <v>-</v>
      </c>
    </row>
    <row r="28" spans="1:11" x14ac:dyDescent="0.25">
      <c r="A28" s="7" t="s">
        <v>95</v>
      </c>
      <c r="B28" s="65">
        <v>18</v>
      </c>
      <c r="C28" s="39">
        <f>IF(B33=0, "-", B28/B33)</f>
        <v>1.4717906786590351E-2</v>
      </c>
      <c r="D28" s="65">
        <v>15</v>
      </c>
      <c r="E28" s="21">
        <f>IF(D33=0, "-", D28/D33)</f>
        <v>1.2626262626262626E-2</v>
      </c>
      <c r="F28" s="81">
        <v>186</v>
      </c>
      <c r="G28" s="39">
        <f>IF(F33=0, "-", F28/F33)</f>
        <v>1.7463149000093887E-2</v>
      </c>
      <c r="H28" s="65">
        <v>110</v>
      </c>
      <c r="I28" s="21">
        <f>IF(H33=0, "-", H28/H33)</f>
        <v>1.1170914999492231E-2</v>
      </c>
      <c r="J28" s="20">
        <f t="shared" si="0"/>
        <v>0.2</v>
      </c>
      <c r="K28" s="21">
        <f t="shared" si="1"/>
        <v>0.69090909090909092</v>
      </c>
    </row>
    <row r="29" spans="1:11" x14ac:dyDescent="0.25">
      <c r="A29" s="7" t="s">
        <v>96</v>
      </c>
      <c r="B29" s="65">
        <v>40</v>
      </c>
      <c r="C29" s="39">
        <f>IF(B33=0, "-", B29/B33)</f>
        <v>3.2706459525756335E-2</v>
      </c>
      <c r="D29" s="65">
        <v>23</v>
      </c>
      <c r="E29" s="21">
        <f>IF(D33=0, "-", D29/D33)</f>
        <v>1.9360269360269359E-2</v>
      </c>
      <c r="F29" s="81">
        <v>236</v>
      </c>
      <c r="G29" s="39">
        <f>IF(F33=0, "-", F29/F33)</f>
        <v>2.2157543892592245E-2</v>
      </c>
      <c r="H29" s="65">
        <v>297</v>
      </c>
      <c r="I29" s="21">
        <f>IF(H33=0, "-", H29/H33)</f>
        <v>3.0161470498629023E-2</v>
      </c>
      <c r="J29" s="20">
        <f t="shared" si="0"/>
        <v>0.73913043478260865</v>
      </c>
      <c r="K29" s="21">
        <f t="shared" si="1"/>
        <v>-0.2053872053872054</v>
      </c>
    </row>
    <row r="30" spans="1:11" x14ac:dyDescent="0.25">
      <c r="A30" s="7" t="s">
        <v>98</v>
      </c>
      <c r="B30" s="65">
        <v>59</v>
      </c>
      <c r="C30" s="39">
        <f>IF(B33=0, "-", B30/B33)</f>
        <v>4.8242027800490597E-2</v>
      </c>
      <c r="D30" s="65">
        <v>31</v>
      </c>
      <c r="E30" s="21">
        <f>IF(D33=0, "-", D30/D33)</f>
        <v>2.6094276094276093E-2</v>
      </c>
      <c r="F30" s="81">
        <v>375</v>
      </c>
      <c r="G30" s="39">
        <f>IF(F33=0, "-", F30/F33)</f>
        <v>3.5207961693737674E-2</v>
      </c>
      <c r="H30" s="65">
        <v>236</v>
      </c>
      <c r="I30" s="21">
        <f>IF(H33=0, "-", H30/H33)</f>
        <v>2.3966690362546967E-2</v>
      </c>
      <c r="J30" s="20">
        <f t="shared" si="0"/>
        <v>0.90322580645161288</v>
      </c>
      <c r="K30" s="21">
        <f t="shared" si="1"/>
        <v>0.58898305084745761</v>
      </c>
    </row>
    <row r="31" spans="1:11" x14ac:dyDescent="0.25">
      <c r="A31" s="7" t="s">
        <v>99</v>
      </c>
      <c r="B31" s="65">
        <v>1</v>
      </c>
      <c r="C31" s="39">
        <f>IF(B33=0, "-", B31/B33)</f>
        <v>8.1766148814390845E-4</v>
      </c>
      <c r="D31" s="65">
        <v>8</v>
      </c>
      <c r="E31" s="21">
        <f>IF(D33=0, "-", D31/D33)</f>
        <v>6.7340067340067337E-3</v>
      </c>
      <c r="F31" s="81">
        <v>36</v>
      </c>
      <c r="G31" s="39">
        <f>IF(F33=0, "-", F31/F33)</f>
        <v>3.3799643225988171E-3</v>
      </c>
      <c r="H31" s="65">
        <v>61</v>
      </c>
      <c r="I31" s="21">
        <f>IF(H33=0, "-", H31/H33)</f>
        <v>6.1947801360820558E-3</v>
      </c>
      <c r="J31" s="20">
        <f t="shared" si="0"/>
        <v>-0.875</v>
      </c>
      <c r="K31" s="21">
        <f t="shared" si="1"/>
        <v>-0.4098360655737705</v>
      </c>
    </row>
    <row r="32" spans="1:11" x14ac:dyDescent="0.25">
      <c r="A32" s="2"/>
      <c r="B32" s="68"/>
      <c r="C32" s="33"/>
      <c r="D32" s="68"/>
      <c r="E32" s="6"/>
      <c r="F32" s="82"/>
      <c r="G32" s="33"/>
      <c r="H32" s="68"/>
      <c r="I32" s="6"/>
      <c r="J32" s="5"/>
      <c r="K32" s="6"/>
    </row>
    <row r="33" spans="1:11" s="43" customFormat="1" x14ac:dyDescent="0.25">
      <c r="A33" s="162" t="s">
        <v>634</v>
      </c>
      <c r="B33" s="71">
        <f>SUM(B7:B32)</f>
        <v>1223</v>
      </c>
      <c r="C33" s="40">
        <v>1</v>
      </c>
      <c r="D33" s="71">
        <f>SUM(D7:D32)</f>
        <v>1188</v>
      </c>
      <c r="E33" s="41">
        <v>1</v>
      </c>
      <c r="F33" s="77">
        <f>SUM(F7:F32)</f>
        <v>10651</v>
      </c>
      <c r="G33" s="42">
        <v>1</v>
      </c>
      <c r="H33" s="71">
        <f>SUM(H7:H32)</f>
        <v>9847</v>
      </c>
      <c r="I33" s="41">
        <v>1</v>
      </c>
      <c r="J33" s="37">
        <f>IF(D33=0, "-", (B33-D33)/D33)</f>
        <v>2.9461279461279462E-2</v>
      </c>
      <c r="K33" s="38">
        <f>IF(H33=0, "-", (F33-H33)/H33)</f>
        <v>8.164923326901595E-2</v>
      </c>
    </row>
  </sheetData>
  <mergeCells count="9">
    <mergeCell ref="B1:K1"/>
    <mergeCell ref="B2:K2"/>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6"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8"/>
  <dimension ref="A1:J601"/>
  <sheetViews>
    <sheetView tabSelected="1" zoomScaleNormal="100" workbookViewId="0">
      <selection activeCell="M1" sqref="M1"/>
    </sheetView>
  </sheetViews>
  <sheetFormatPr defaultRowHeight="13.2" x14ac:dyDescent="0.25"/>
  <cols>
    <col min="1" max="1" width="34.109375" bestFit="1" customWidth="1"/>
    <col min="6" max="6" width="1.6640625" customWidth="1"/>
  </cols>
  <sheetData>
    <row r="1" spans="1:10" s="52" customFormat="1" ht="20.399999999999999" x14ac:dyDescent="0.35">
      <c r="A1" s="4" t="s">
        <v>10</v>
      </c>
      <c r="B1" s="198" t="s">
        <v>21</v>
      </c>
      <c r="C1" s="199"/>
      <c r="D1" s="199"/>
      <c r="E1" s="199"/>
      <c r="F1" s="199"/>
      <c r="G1" s="199"/>
      <c r="H1" s="199"/>
      <c r="I1" s="199"/>
      <c r="J1" s="199"/>
    </row>
    <row r="2" spans="1:10" s="52" customFormat="1" ht="20.399999999999999" x14ac:dyDescent="0.35">
      <c r="A2" s="4" t="s">
        <v>110</v>
      </c>
      <c r="B2" s="202" t="s">
        <v>101</v>
      </c>
      <c r="C2" s="203"/>
      <c r="D2" s="203"/>
      <c r="E2" s="203"/>
      <c r="F2" s="203"/>
      <c r="G2" s="203"/>
      <c r="H2" s="203"/>
      <c r="I2" s="203"/>
      <c r="J2" s="203"/>
    </row>
    <row r="4" spans="1:10" x14ac:dyDescent="0.25">
      <c r="A4" s="3"/>
      <c r="B4" s="196" t="s">
        <v>1</v>
      </c>
      <c r="C4" s="197"/>
      <c r="D4" s="196" t="s">
        <v>2</v>
      </c>
      <c r="E4" s="197"/>
      <c r="F4" s="59"/>
      <c r="G4" s="196" t="s">
        <v>3</v>
      </c>
      <c r="H4" s="200"/>
      <c r="I4" s="200"/>
      <c r="J4" s="197"/>
    </row>
    <row r="5" spans="1:10" x14ac:dyDescent="0.25">
      <c r="A5" s="27"/>
      <c r="B5" s="57">
        <f>VALUE(RIGHT(B2, 4))</f>
        <v>2022</v>
      </c>
      <c r="C5" s="58">
        <f>B5-1</f>
        <v>2021</v>
      </c>
      <c r="D5" s="57">
        <f>B5</f>
        <v>2022</v>
      </c>
      <c r="E5" s="58">
        <f>C5</f>
        <v>2021</v>
      </c>
      <c r="F5" s="64"/>
      <c r="G5" s="57" t="s">
        <v>4</v>
      </c>
      <c r="H5" s="58" t="s">
        <v>2</v>
      </c>
      <c r="I5" s="57" t="s">
        <v>4</v>
      </c>
      <c r="J5" s="58" t="s">
        <v>2</v>
      </c>
    </row>
    <row r="6" spans="1:10" x14ac:dyDescent="0.25">
      <c r="A6" s="7"/>
      <c r="B6" s="86"/>
      <c r="C6" s="87"/>
      <c r="D6" s="86"/>
      <c r="E6" s="87"/>
      <c r="F6" s="88"/>
      <c r="G6" s="86"/>
      <c r="H6" s="87"/>
      <c r="I6" s="35"/>
      <c r="J6" s="36"/>
    </row>
    <row r="7" spans="1:10" s="139" customFormat="1" x14ac:dyDescent="0.25">
      <c r="A7" s="159" t="s">
        <v>31</v>
      </c>
      <c r="B7" s="65"/>
      <c r="C7" s="66"/>
      <c r="D7" s="65"/>
      <c r="E7" s="66"/>
      <c r="F7" s="67"/>
      <c r="G7" s="65"/>
      <c r="H7" s="66"/>
      <c r="I7" s="20"/>
      <c r="J7" s="21"/>
    </row>
    <row r="8" spans="1:10" x14ac:dyDescent="0.25">
      <c r="A8" s="177" t="s">
        <v>324</v>
      </c>
      <c r="B8" s="143">
        <v>0</v>
      </c>
      <c r="C8" s="144">
        <v>0</v>
      </c>
      <c r="D8" s="143">
        <v>0</v>
      </c>
      <c r="E8" s="144">
        <v>3</v>
      </c>
      <c r="F8" s="145"/>
      <c r="G8" s="143">
        <f>B8-C8</f>
        <v>0</v>
      </c>
      <c r="H8" s="144">
        <f>D8-E8</f>
        <v>-3</v>
      </c>
      <c r="I8" s="151" t="str">
        <f>IF(C8=0, "-", IF(G8/C8&lt;10, G8/C8, "&gt;999%"))</f>
        <v>-</v>
      </c>
      <c r="J8" s="152">
        <f>IF(E8=0, "-", IF(H8/E8&lt;10, H8/E8, "&gt;999%"))</f>
        <v>-1</v>
      </c>
    </row>
    <row r="9" spans="1:10" x14ac:dyDescent="0.25">
      <c r="A9" s="158" t="s">
        <v>255</v>
      </c>
      <c r="B9" s="65">
        <v>8</v>
      </c>
      <c r="C9" s="66">
        <v>13</v>
      </c>
      <c r="D9" s="65">
        <v>62</v>
      </c>
      <c r="E9" s="66">
        <v>67</v>
      </c>
      <c r="F9" s="67"/>
      <c r="G9" s="65">
        <f>B9-C9</f>
        <v>-5</v>
      </c>
      <c r="H9" s="66">
        <f>D9-E9</f>
        <v>-5</v>
      </c>
      <c r="I9" s="20">
        <f>IF(C9=0, "-", IF(G9/C9&lt;10, G9/C9, "&gt;999%"))</f>
        <v>-0.38461538461538464</v>
      </c>
      <c r="J9" s="21">
        <f>IF(E9=0, "-", IF(H9/E9&lt;10, H9/E9, "&gt;999%"))</f>
        <v>-7.4626865671641784E-2</v>
      </c>
    </row>
    <row r="10" spans="1:10" x14ac:dyDescent="0.25">
      <c r="A10" s="158" t="s">
        <v>218</v>
      </c>
      <c r="B10" s="65">
        <v>0</v>
      </c>
      <c r="C10" s="66">
        <v>1</v>
      </c>
      <c r="D10" s="65">
        <v>0</v>
      </c>
      <c r="E10" s="66">
        <v>23</v>
      </c>
      <c r="F10" s="67"/>
      <c r="G10" s="65">
        <f>B10-C10</f>
        <v>-1</v>
      </c>
      <c r="H10" s="66">
        <f>D10-E10</f>
        <v>-23</v>
      </c>
      <c r="I10" s="20">
        <f>IF(C10=0, "-", IF(G10/C10&lt;10, G10/C10, "&gt;999%"))</f>
        <v>-1</v>
      </c>
      <c r="J10" s="21">
        <f>IF(E10=0, "-", IF(H10/E10&lt;10, H10/E10, "&gt;999%"))</f>
        <v>-1</v>
      </c>
    </row>
    <row r="11" spans="1:10" x14ac:dyDescent="0.25">
      <c r="A11" s="158" t="s">
        <v>419</v>
      </c>
      <c r="B11" s="65">
        <v>8</v>
      </c>
      <c r="C11" s="66">
        <v>5</v>
      </c>
      <c r="D11" s="65">
        <v>55</v>
      </c>
      <c r="E11" s="66">
        <v>26</v>
      </c>
      <c r="F11" s="67"/>
      <c r="G11" s="65">
        <f>B11-C11</f>
        <v>3</v>
      </c>
      <c r="H11" s="66">
        <f>D11-E11</f>
        <v>29</v>
      </c>
      <c r="I11" s="20">
        <f>IF(C11=0, "-", IF(G11/C11&lt;10, G11/C11, "&gt;999%"))</f>
        <v>0.6</v>
      </c>
      <c r="J11" s="21">
        <f>IF(E11=0, "-", IF(H11/E11&lt;10, H11/E11, "&gt;999%"))</f>
        <v>1.1153846153846154</v>
      </c>
    </row>
    <row r="12" spans="1:10" s="160" customFormat="1" x14ac:dyDescent="0.25">
      <c r="A12" s="178" t="s">
        <v>642</v>
      </c>
      <c r="B12" s="71">
        <v>16</v>
      </c>
      <c r="C12" s="72">
        <v>19</v>
      </c>
      <c r="D12" s="71">
        <v>117</v>
      </c>
      <c r="E12" s="72">
        <v>119</v>
      </c>
      <c r="F12" s="73"/>
      <c r="G12" s="71">
        <f>B12-C12</f>
        <v>-3</v>
      </c>
      <c r="H12" s="72">
        <f>D12-E12</f>
        <v>-2</v>
      </c>
      <c r="I12" s="37">
        <f>IF(C12=0, "-", IF(G12/C12&lt;10, G12/C12, "&gt;999%"))</f>
        <v>-0.15789473684210525</v>
      </c>
      <c r="J12" s="38">
        <f>IF(E12=0, "-", IF(H12/E12&lt;10, H12/E12, "&gt;999%"))</f>
        <v>-1.680672268907563E-2</v>
      </c>
    </row>
    <row r="13" spans="1:10" x14ac:dyDescent="0.25">
      <c r="A13" s="177"/>
      <c r="B13" s="143"/>
      <c r="C13" s="144"/>
      <c r="D13" s="143"/>
      <c r="E13" s="144"/>
      <c r="F13" s="145"/>
      <c r="G13" s="143"/>
      <c r="H13" s="144"/>
      <c r="I13" s="151"/>
      <c r="J13" s="152"/>
    </row>
    <row r="14" spans="1:10" s="139" customFormat="1" x14ac:dyDescent="0.25">
      <c r="A14" s="159" t="s">
        <v>32</v>
      </c>
      <c r="B14" s="65"/>
      <c r="C14" s="66"/>
      <c r="D14" s="65"/>
      <c r="E14" s="66"/>
      <c r="F14" s="67"/>
      <c r="G14" s="65"/>
      <c r="H14" s="66"/>
      <c r="I14" s="20"/>
      <c r="J14" s="21"/>
    </row>
    <row r="15" spans="1:10" x14ac:dyDescent="0.25">
      <c r="A15" s="158" t="s">
        <v>325</v>
      </c>
      <c r="B15" s="65">
        <v>0</v>
      </c>
      <c r="C15" s="66">
        <v>0</v>
      </c>
      <c r="D15" s="65">
        <v>1</v>
      </c>
      <c r="E15" s="66">
        <v>3</v>
      </c>
      <c r="F15" s="67"/>
      <c r="G15" s="65">
        <f>B15-C15</f>
        <v>0</v>
      </c>
      <c r="H15" s="66">
        <f>D15-E15</f>
        <v>-2</v>
      </c>
      <c r="I15" s="20" t="str">
        <f>IF(C15=0, "-", IF(G15/C15&lt;10, G15/C15, "&gt;999%"))</f>
        <v>-</v>
      </c>
      <c r="J15" s="21">
        <f>IF(E15=0, "-", IF(H15/E15&lt;10, H15/E15, "&gt;999%"))</f>
        <v>-0.66666666666666663</v>
      </c>
    </row>
    <row r="16" spans="1:10" s="160" customFormat="1" x14ac:dyDescent="0.25">
      <c r="A16" s="178" t="s">
        <v>643</v>
      </c>
      <c r="B16" s="71">
        <v>0</v>
      </c>
      <c r="C16" s="72">
        <v>0</v>
      </c>
      <c r="D16" s="71">
        <v>1</v>
      </c>
      <c r="E16" s="72">
        <v>3</v>
      </c>
      <c r="F16" s="73"/>
      <c r="G16" s="71">
        <f>B16-C16</f>
        <v>0</v>
      </c>
      <c r="H16" s="72">
        <f>D16-E16</f>
        <v>-2</v>
      </c>
      <c r="I16" s="37" t="str">
        <f>IF(C16=0, "-", IF(G16/C16&lt;10, G16/C16, "&gt;999%"))</f>
        <v>-</v>
      </c>
      <c r="J16" s="38">
        <f>IF(E16=0, "-", IF(H16/E16&lt;10, H16/E16, "&gt;999%"))</f>
        <v>-0.66666666666666663</v>
      </c>
    </row>
    <row r="17" spans="1:10" x14ac:dyDescent="0.25">
      <c r="A17" s="177"/>
      <c r="B17" s="143"/>
      <c r="C17" s="144"/>
      <c r="D17" s="143"/>
      <c r="E17" s="144"/>
      <c r="F17" s="145"/>
      <c r="G17" s="143"/>
      <c r="H17" s="144"/>
      <c r="I17" s="151"/>
      <c r="J17" s="152"/>
    </row>
    <row r="18" spans="1:10" s="139" customFormat="1" x14ac:dyDescent="0.25">
      <c r="A18" s="159" t="s">
        <v>33</v>
      </c>
      <c r="B18" s="65"/>
      <c r="C18" s="66"/>
      <c r="D18" s="65"/>
      <c r="E18" s="66"/>
      <c r="F18" s="67"/>
      <c r="G18" s="65"/>
      <c r="H18" s="66"/>
      <c r="I18" s="20"/>
      <c r="J18" s="21"/>
    </row>
    <row r="19" spans="1:10" x14ac:dyDescent="0.25">
      <c r="A19" s="158" t="s">
        <v>342</v>
      </c>
      <c r="B19" s="65">
        <v>1</v>
      </c>
      <c r="C19" s="66">
        <v>4</v>
      </c>
      <c r="D19" s="65">
        <v>21</v>
      </c>
      <c r="E19" s="66">
        <v>23</v>
      </c>
      <c r="F19" s="67"/>
      <c r="G19" s="65">
        <f>B19-C19</f>
        <v>-3</v>
      </c>
      <c r="H19" s="66">
        <f>D19-E19</f>
        <v>-2</v>
      </c>
      <c r="I19" s="20">
        <f>IF(C19=0, "-", IF(G19/C19&lt;10, G19/C19, "&gt;999%"))</f>
        <v>-0.75</v>
      </c>
      <c r="J19" s="21">
        <f>IF(E19=0, "-", IF(H19/E19&lt;10, H19/E19, "&gt;999%"))</f>
        <v>-8.6956521739130432E-2</v>
      </c>
    </row>
    <row r="20" spans="1:10" x14ac:dyDescent="0.25">
      <c r="A20" s="158" t="s">
        <v>484</v>
      </c>
      <c r="B20" s="65">
        <v>4</v>
      </c>
      <c r="C20" s="66">
        <v>1</v>
      </c>
      <c r="D20" s="65">
        <v>15</v>
      </c>
      <c r="E20" s="66">
        <v>15</v>
      </c>
      <c r="F20" s="67"/>
      <c r="G20" s="65">
        <f>B20-C20</f>
        <v>3</v>
      </c>
      <c r="H20" s="66">
        <f>D20-E20</f>
        <v>0</v>
      </c>
      <c r="I20" s="20">
        <f>IF(C20=0, "-", IF(G20/C20&lt;10, G20/C20, "&gt;999%"))</f>
        <v>3</v>
      </c>
      <c r="J20" s="21">
        <f>IF(E20=0, "-", IF(H20/E20&lt;10, H20/E20, "&gt;999%"))</f>
        <v>0</v>
      </c>
    </row>
    <row r="21" spans="1:10" s="160" customFormat="1" x14ac:dyDescent="0.25">
      <c r="A21" s="178" t="s">
        <v>644</v>
      </c>
      <c r="B21" s="71">
        <v>5</v>
      </c>
      <c r="C21" s="72">
        <v>5</v>
      </c>
      <c r="D21" s="71">
        <v>36</v>
      </c>
      <c r="E21" s="72">
        <v>38</v>
      </c>
      <c r="F21" s="73"/>
      <c r="G21" s="71">
        <f>B21-C21</f>
        <v>0</v>
      </c>
      <c r="H21" s="72">
        <f>D21-E21</f>
        <v>-2</v>
      </c>
      <c r="I21" s="37">
        <f>IF(C21=0, "-", IF(G21/C21&lt;10, G21/C21, "&gt;999%"))</f>
        <v>0</v>
      </c>
      <c r="J21" s="38">
        <f>IF(E21=0, "-", IF(H21/E21&lt;10, H21/E21, "&gt;999%"))</f>
        <v>-5.2631578947368418E-2</v>
      </c>
    </row>
    <row r="22" spans="1:10" x14ac:dyDescent="0.25">
      <c r="A22" s="177"/>
      <c r="B22" s="143"/>
      <c r="C22" s="144"/>
      <c r="D22" s="143"/>
      <c r="E22" s="144"/>
      <c r="F22" s="145"/>
      <c r="G22" s="143"/>
      <c r="H22" s="144"/>
      <c r="I22" s="151"/>
      <c r="J22" s="152"/>
    </row>
    <row r="23" spans="1:10" s="139" customFormat="1" x14ac:dyDescent="0.25">
      <c r="A23" s="159" t="s">
        <v>34</v>
      </c>
      <c r="B23" s="65"/>
      <c r="C23" s="66"/>
      <c r="D23" s="65"/>
      <c r="E23" s="66"/>
      <c r="F23" s="67"/>
      <c r="G23" s="65"/>
      <c r="H23" s="66"/>
      <c r="I23" s="20"/>
      <c r="J23" s="21"/>
    </row>
    <row r="24" spans="1:10" x14ac:dyDescent="0.25">
      <c r="A24" s="158" t="s">
        <v>215</v>
      </c>
      <c r="B24" s="65">
        <v>39</v>
      </c>
      <c r="C24" s="66">
        <v>15</v>
      </c>
      <c r="D24" s="65">
        <v>146</v>
      </c>
      <c r="E24" s="66">
        <v>323</v>
      </c>
      <c r="F24" s="67"/>
      <c r="G24" s="65">
        <f t="shared" ref="G24:G41" si="0">B24-C24</f>
        <v>24</v>
      </c>
      <c r="H24" s="66">
        <f t="shared" ref="H24:H41" si="1">D24-E24</f>
        <v>-177</v>
      </c>
      <c r="I24" s="20">
        <f t="shared" ref="I24:I41" si="2">IF(C24=0, "-", IF(G24/C24&lt;10, G24/C24, "&gt;999%"))</f>
        <v>1.6</v>
      </c>
      <c r="J24" s="21">
        <f t="shared" ref="J24:J41" si="3">IF(E24=0, "-", IF(H24/E24&lt;10, H24/E24, "&gt;999%"))</f>
        <v>-0.54798761609907121</v>
      </c>
    </row>
    <row r="25" spans="1:10" x14ac:dyDescent="0.25">
      <c r="A25" s="158" t="s">
        <v>235</v>
      </c>
      <c r="B25" s="65">
        <v>93</v>
      </c>
      <c r="C25" s="66">
        <v>0</v>
      </c>
      <c r="D25" s="65">
        <v>661</v>
      </c>
      <c r="E25" s="66">
        <v>69</v>
      </c>
      <c r="F25" s="67"/>
      <c r="G25" s="65">
        <f t="shared" si="0"/>
        <v>93</v>
      </c>
      <c r="H25" s="66">
        <f t="shared" si="1"/>
        <v>592</v>
      </c>
      <c r="I25" s="20" t="str">
        <f t="shared" si="2"/>
        <v>-</v>
      </c>
      <c r="J25" s="21">
        <f t="shared" si="3"/>
        <v>8.579710144927537</v>
      </c>
    </row>
    <row r="26" spans="1:10" x14ac:dyDescent="0.25">
      <c r="A26" s="158" t="s">
        <v>314</v>
      </c>
      <c r="B26" s="65">
        <v>0</v>
      </c>
      <c r="C26" s="66">
        <v>0</v>
      </c>
      <c r="D26" s="65">
        <v>0</v>
      </c>
      <c r="E26" s="66">
        <v>1</v>
      </c>
      <c r="F26" s="67"/>
      <c r="G26" s="65">
        <f t="shared" si="0"/>
        <v>0</v>
      </c>
      <c r="H26" s="66">
        <f t="shared" si="1"/>
        <v>-1</v>
      </c>
      <c r="I26" s="20" t="str">
        <f t="shared" si="2"/>
        <v>-</v>
      </c>
      <c r="J26" s="21">
        <f t="shared" si="3"/>
        <v>-1</v>
      </c>
    </row>
    <row r="27" spans="1:10" x14ac:dyDescent="0.25">
      <c r="A27" s="158" t="s">
        <v>256</v>
      </c>
      <c r="B27" s="65">
        <v>19</v>
      </c>
      <c r="C27" s="66">
        <v>16</v>
      </c>
      <c r="D27" s="65">
        <v>162</v>
      </c>
      <c r="E27" s="66">
        <v>325</v>
      </c>
      <c r="F27" s="67"/>
      <c r="G27" s="65">
        <f t="shared" si="0"/>
        <v>3</v>
      </c>
      <c r="H27" s="66">
        <f t="shared" si="1"/>
        <v>-163</v>
      </c>
      <c r="I27" s="20">
        <f t="shared" si="2"/>
        <v>0.1875</v>
      </c>
      <c r="J27" s="21">
        <f t="shared" si="3"/>
        <v>-0.50153846153846149</v>
      </c>
    </row>
    <row r="28" spans="1:10" x14ac:dyDescent="0.25">
      <c r="A28" s="158" t="s">
        <v>326</v>
      </c>
      <c r="B28" s="65">
        <v>1</v>
      </c>
      <c r="C28" s="66">
        <v>10</v>
      </c>
      <c r="D28" s="65">
        <v>63</v>
      </c>
      <c r="E28" s="66">
        <v>97</v>
      </c>
      <c r="F28" s="67"/>
      <c r="G28" s="65">
        <f t="shared" si="0"/>
        <v>-9</v>
      </c>
      <c r="H28" s="66">
        <f t="shared" si="1"/>
        <v>-34</v>
      </c>
      <c r="I28" s="20">
        <f t="shared" si="2"/>
        <v>-0.9</v>
      </c>
      <c r="J28" s="21">
        <f t="shared" si="3"/>
        <v>-0.35051546391752575</v>
      </c>
    </row>
    <row r="29" spans="1:10" x14ac:dyDescent="0.25">
      <c r="A29" s="158" t="s">
        <v>257</v>
      </c>
      <c r="B29" s="65">
        <v>23</v>
      </c>
      <c r="C29" s="66">
        <v>18</v>
      </c>
      <c r="D29" s="65">
        <v>143</v>
      </c>
      <c r="E29" s="66">
        <v>253</v>
      </c>
      <c r="F29" s="67"/>
      <c r="G29" s="65">
        <f t="shared" si="0"/>
        <v>5</v>
      </c>
      <c r="H29" s="66">
        <f t="shared" si="1"/>
        <v>-110</v>
      </c>
      <c r="I29" s="20">
        <f t="shared" si="2"/>
        <v>0.27777777777777779</v>
      </c>
      <c r="J29" s="21">
        <f t="shared" si="3"/>
        <v>-0.43478260869565216</v>
      </c>
    </row>
    <row r="30" spans="1:10" x14ac:dyDescent="0.25">
      <c r="A30" s="158" t="s">
        <v>275</v>
      </c>
      <c r="B30" s="65">
        <v>10</v>
      </c>
      <c r="C30" s="66">
        <v>6</v>
      </c>
      <c r="D30" s="65">
        <v>115</v>
      </c>
      <c r="E30" s="66">
        <v>115</v>
      </c>
      <c r="F30" s="67"/>
      <c r="G30" s="65">
        <f t="shared" si="0"/>
        <v>4</v>
      </c>
      <c r="H30" s="66">
        <f t="shared" si="1"/>
        <v>0</v>
      </c>
      <c r="I30" s="20">
        <f t="shared" si="2"/>
        <v>0.66666666666666663</v>
      </c>
      <c r="J30" s="21">
        <f t="shared" si="3"/>
        <v>0</v>
      </c>
    </row>
    <row r="31" spans="1:10" x14ac:dyDescent="0.25">
      <c r="A31" s="158" t="s">
        <v>276</v>
      </c>
      <c r="B31" s="65">
        <v>2</v>
      </c>
      <c r="C31" s="66">
        <v>2</v>
      </c>
      <c r="D31" s="65">
        <v>35</v>
      </c>
      <c r="E31" s="66">
        <v>38</v>
      </c>
      <c r="F31" s="67"/>
      <c r="G31" s="65">
        <f t="shared" si="0"/>
        <v>0</v>
      </c>
      <c r="H31" s="66">
        <f t="shared" si="1"/>
        <v>-3</v>
      </c>
      <c r="I31" s="20">
        <f t="shared" si="2"/>
        <v>0</v>
      </c>
      <c r="J31" s="21">
        <f t="shared" si="3"/>
        <v>-7.8947368421052627E-2</v>
      </c>
    </row>
    <row r="32" spans="1:10" x14ac:dyDescent="0.25">
      <c r="A32" s="158" t="s">
        <v>286</v>
      </c>
      <c r="B32" s="65">
        <v>0</v>
      </c>
      <c r="C32" s="66">
        <v>2</v>
      </c>
      <c r="D32" s="65">
        <v>11</v>
      </c>
      <c r="E32" s="66">
        <v>12</v>
      </c>
      <c r="F32" s="67"/>
      <c r="G32" s="65">
        <f t="shared" si="0"/>
        <v>-2</v>
      </c>
      <c r="H32" s="66">
        <f t="shared" si="1"/>
        <v>-1</v>
      </c>
      <c r="I32" s="20">
        <f t="shared" si="2"/>
        <v>-1</v>
      </c>
      <c r="J32" s="21">
        <f t="shared" si="3"/>
        <v>-8.3333333333333329E-2</v>
      </c>
    </row>
    <row r="33" spans="1:10" x14ac:dyDescent="0.25">
      <c r="A33" s="158" t="s">
        <v>462</v>
      </c>
      <c r="B33" s="65">
        <v>5</v>
      </c>
      <c r="C33" s="66">
        <v>0</v>
      </c>
      <c r="D33" s="65">
        <v>45</v>
      </c>
      <c r="E33" s="66">
        <v>31</v>
      </c>
      <c r="F33" s="67"/>
      <c r="G33" s="65">
        <f t="shared" si="0"/>
        <v>5</v>
      </c>
      <c r="H33" s="66">
        <f t="shared" si="1"/>
        <v>14</v>
      </c>
      <c r="I33" s="20" t="str">
        <f t="shared" si="2"/>
        <v>-</v>
      </c>
      <c r="J33" s="21">
        <f t="shared" si="3"/>
        <v>0.45161290322580644</v>
      </c>
    </row>
    <row r="34" spans="1:10" x14ac:dyDescent="0.25">
      <c r="A34" s="158" t="s">
        <v>387</v>
      </c>
      <c r="B34" s="65">
        <v>61</v>
      </c>
      <c r="C34" s="66">
        <v>37</v>
      </c>
      <c r="D34" s="65">
        <v>242</v>
      </c>
      <c r="E34" s="66">
        <v>555</v>
      </c>
      <c r="F34" s="67"/>
      <c r="G34" s="65">
        <f t="shared" si="0"/>
        <v>24</v>
      </c>
      <c r="H34" s="66">
        <f t="shared" si="1"/>
        <v>-313</v>
      </c>
      <c r="I34" s="20">
        <f t="shared" si="2"/>
        <v>0.64864864864864868</v>
      </c>
      <c r="J34" s="21">
        <f t="shared" si="3"/>
        <v>-0.56396396396396398</v>
      </c>
    </row>
    <row r="35" spans="1:10" x14ac:dyDescent="0.25">
      <c r="A35" s="158" t="s">
        <v>388</v>
      </c>
      <c r="B35" s="65">
        <v>195</v>
      </c>
      <c r="C35" s="66">
        <v>181</v>
      </c>
      <c r="D35" s="65">
        <v>1479</v>
      </c>
      <c r="E35" s="66">
        <v>1800</v>
      </c>
      <c r="F35" s="67"/>
      <c r="G35" s="65">
        <f t="shared" si="0"/>
        <v>14</v>
      </c>
      <c r="H35" s="66">
        <f t="shared" si="1"/>
        <v>-321</v>
      </c>
      <c r="I35" s="20">
        <f t="shared" si="2"/>
        <v>7.7348066298342538E-2</v>
      </c>
      <c r="J35" s="21">
        <f t="shared" si="3"/>
        <v>-0.17833333333333334</v>
      </c>
    </row>
    <row r="36" spans="1:10" x14ac:dyDescent="0.25">
      <c r="A36" s="158" t="s">
        <v>420</v>
      </c>
      <c r="B36" s="65">
        <v>111</v>
      </c>
      <c r="C36" s="66">
        <v>64</v>
      </c>
      <c r="D36" s="65">
        <v>1086</v>
      </c>
      <c r="E36" s="66">
        <v>1207</v>
      </c>
      <c r="F36" s="67"/>
      <c r="G36" s="65">
        <f t="shared" si="0"/>
        <v>47</v>
      </c>
      <c r="H36" s="66">
        <f t="shared" si="1"/>
        <v>-121</v>
      </c>
      <c r="I36" s="20">
        <f t="shared" si="2"/>
        <v>0.734375</v>
      </c>
      <c r="J36" s="21">
        <f t="shared" si="3"/>
        <v>-0.10024855012427507</v>
      </c>
    </row>
    <row r="37" spans="1:10" x14ac:dyDescent="0.25">
      <c r="A37" s="158" t="s">
        <v>463</v>
      </c>
      <c r="B37" s="65">
        <v>29</v>
      </c>
      <c r="C37" s="66">
        <v>43</v>
      </c>
      <c r="D37" s="65">
        <v>370</v>
      </c>
      <c r="E37" s="66">
        <v>578</v>
      </c>
      <c r="F37" s="67"/>
      <c r="G37" s="65">
        <f t="shared" si="0"/>
        <v>-14</v>
      </c>
      <c r="H37" s="66">
        <f t="shared" si="1"/>
        <v>-208</v>
      </c>
      <c r="I37" s="20">
        <f t="shared" si="2"/>
        <v>-0.32558139534883723</v>
      </c>
      <c r="J37" s="21">
        <f t="shared" si="3"/>
        <v>-0.35986159169550175</v>
      </c>
    </row>
    <row r="38" spans="1:10" x14ac:dyDescent="0.25">
      <c r="A38" s="158" t="s">
        <v>485</v>
      </c>
      <c r="B38" s="65">
        <v>12</v>
      </c>
      <c r="C38" s="66">
        <v>13</v>
      </c>
      <c r="D38" s="65">
        <v>160</v>
      </c>
      <c r="E38" s="66">
        <v>142</v>
      </c>
      <c r="F38" s="67"/>
      <c r="G38" s="65">
        <f t="shared" si="0"/>
        <v>-1</v>
      </c>
      <c r="H38" s="66">
        <f t="shared" si="1"/>
        <v>18</v>
      </c>
      <c r="I38" s="20">
        <f t="shared" si="2"/>
        <v>-7.6923076923076927E-2</v>
      </c>
      <c r="J38" s="21">
        <f t="shared" si="3"/>
        <v>0.12676056338028169</v>
      </c>
    </row>
    <row r="39" spans="1:10" x14ac:dyDescent="0.25">
      <c r="A39" s="158" t="s">
        <v>343</v>
      </c>
      <c r="B39" s="65">
        <v>0</v>
      </c>
      <c r="C39" s="66">
        <v>1</v>
      </c>
      <c r="D39" s="65">
        <v>1</v>
      </c>
      <c r="E39" s="66">
        <v>15</v>
      </c>
      <c r="F39" s="67"/>
      <c r="G39" s="65">
        <f t="shared" si="0"/>
        <v>-1</v>
      </c>
      <c r="H39" s="66">
        <f t="shared" si="1"/>
        <v>-14</v>
      </c>
      <c r="I39" s="20">
        <f t="shared" si="2"/>
        <v>-1</v>
      </c>
      <c r="J39" s="21">
        <f t="shared" si="3"/>
        <v>-0.93333333333333335</v>
      </c>
    </row>
    <row r="40" spans="1:10" x14ac:dyDescent="0.25">
      <c r="A40" s="158" t="s">
        <v>327</v>
      </c>
      <c r="B40" s="65">
        <v>1</v>
      </c>
      <c r="C40" s="66">
        <v>0</v>
      </c>
      <c r="D40" s="65">
        <v>18</v>
      </c>
      <c r="E40" s="66">
        <v>14</v>
      </c>
      <c r="F40" s="67"/>
      <c r="G40" s="65">
        <f t="shared" si="0"/>
        <v>1</v>
      </c>
      <c r="H40" s="66">
        <f t="shared" si="1"/>
        <v>4</v>
      </c>
      <c r="I40" s="20" t="str">
        <f t="shared" si="2"/>
        <v>-</v>
      </c>
      <c r="J40" s="21">
        <f t="shared" si="3"/>
        <v>0.2857142857142857</v>
      </c>
    </row>
    <row r="41" spans="1:10" s="160" customFormat="1" x14ac:dyDescent="0.25">
      <c r="A41" s="178" t="s">
        <v>645</v>
      </c>
      <c r="B41" s="71">
        <v>601</v>
      </c>
      <c r="C41" s="72">
        <v>408</v>
      </c>
      <c r="D41" s="71">
        <v>4737</v>
      </c>
      <c r="E41" s="72">
        <v>5575</v>
      </c>
      <c r="F41" s="73"/>
      <c r="G41" s="71">
        <f t="shared" si="0"/>
        <v>193</v>
      </c>
      <c r="H41" s="72">
        <f t="shared" si="1"/>
        <v>-838</v>
      </c>
      <c r="I41" s="37">
        <f t="shared" si="2"/>
        <v>0.47303921568627449</v>
      </c>
      <c r="J41" s="38">
        <f t="shared" si="3"/>
        <v>-0.15031390134529149</v>
      </c>
    </row>
    <row r="42" spans="1:10" x14ac:dyDescent="0.25">
      <c r="A42" s="177"/>
      <c r="B42" s="143"/>
      <c r="C42" s="144"/>
      <c r="D42" s="143"/>
      <c r="E42" s="144"/>
      <c r="F42" s="145"/>
      <c r="G42" s="143"/>
      <c r="H42" s="144"/>
      <c r="I42" s="151"/>
      <c r="J42" s="152"/>
    </row>
    <row r="43" spans="1:10" s="139" customFormat="1" x14ac:dyDescent="0.25">
      <c r="A43" s="159" t="s">
        <v>35</v>
      </c>
      <c r="B43" s="65"/>
      <c r="C43" s="66"/>
      <c r="D43" s="65"/>
      <c r="E43" s="66"/>
      <c r="F43" s="67"/>
      <c r="G43" s="65"/>
      <c r="H43" s="66"/>
      <c r="I43" s="20"/>
      <c r="J43" s="21"/>
    </row>
    <row r="44" spans="1:10" x14ac:dyDescent="0.25">
      <c r="A44" s="158" t="s">
        <v>486</v>
      </c>
      <c r="B44" s="65">
        <v>7</v>
      </c>
      <c r="C44" s="66">
        <v>4</v>
      </c>
      <c r="D44" s="65">
        <v>30</v>
      </c>
      <c r="E44" s="66">
        <v>27</v>
      </c>
      <c r="F44" s="67"/>
      <c r="G44" s="65">
        <f>B44-C44</f>
        <v>3</v>
      </c>
      <c r="H44" s="66">
        <f>D44-E44</f>
        <v>3</v>
      </c>
      <c r="I44" s="20">
        <f>IF(C44=0, "-", IF(G44/C44&lt;10, G44/C44, "&gt;999%"))</f>
        <v>0.75</v>
      </c>
      <c r="J44" s="21">
        <f>IF(E44=0, "-", IF(H44/E44&lt;10, H44/E44, "&gt;999%"))</f>
        <v>0.1111111111111111</v>
      </c>
    </row>
    <row r="45" spans="1:10" x14ac:dyDescent="0.25">
      <c r="A45" s="158" t="s">
        <v>344</v>
      </c>
      <c r="B45" s="65">
        <v>3</v>
      </c>
      <c r="C45" s="66">
        <v>3</v>
      </c>
      <c r="D45" s="65">
        <v>23</v>
      </c>
      <c r="E45" s="66">
        <v>30</v>
      </c>
      <c r="F45" s="67"/>
      <c r="G45" s="65">
        <f>B45-C45</f>
        <v>0</v>
      </c>
      <c r="H45" s="66">
        <f>D45-E45</f>
        <v>-7</v>
      </c>
      <c r="I45" s="20">
        <f>IF(C45=0, "-", IF(G45/C45&lt;10, G45/C45, "&gt;999%"))</f>
        <v>0</v>
      </c>
      <c r="J45" s="21">
        <f>IF(E45=0, "-", IF(H45/E45&lt;10, H45/E45, "&gt;999%"))</f>
        <v>-0.23333333333333334</v>
      </c>
    </row>
    <row r="46" spans="1:10" x14ac:dyDescent="0.25">
      <c r="A46" s="158" t="s">
        <v>287</v>
      </c>
      <c r="B46" s="65">
        <v>1</v>
      </c>
      <c r="C46" s="66">
        <v>0</v>
      </c>
      <c r="D46" s="65">
        <v>5</v>
      </c>
      <c r="E46" s="66">
        <v>6</v>
      </c>
      <c r="F46" s="67"/>
      <c r="G46" s="65">
        <f>B46-C46</f>
        <v>1</v>
      </c>
      <c r="H46" s="66">
        <f>D46-E46</f>
        <v>-1</v>
      </c>
      <c r="I46" s="20" t="str">
        <f>IF(C46=0, "-", IF(G46/C46&lt;10, G46/C46, "&gt;999%"))</f>
        <v>-</v>
      </c>
      <c r="J46" s="21">
        <f>IF(E46=0, "-", IF(H46/E46&lt;10, H46/E46, "&gt;999%"))</f>
        <v>-0.16666666666666666</v>
      </c>
    </row>
    <row r="47" spans="1:10" s="160" customFormat="1" x14ac:dyDescent="0.25">
      <c r="A47" s="178" t="s">
        <v>646</v>
      </c>
      <c r="B47" s="71">
        <v>11</v>
      </c>
      <c r="C47" s="72">
        <v>7</v>
      </c>
      <c r="D47" s="71">
        <v>58</v>
      </c>
      <c r="E47" s="72">
        <v>63</v>
      </c>
      <c r="F47" s="73"/>
      <c r="G47" s="71">
        <f>B47-C47</f>
        <v>4</v>
      </c>
      <c r="H47" s="72">
        <f>D47-E47</f>
        <v>-5</v>
      </c>
      <c r="I47" s="37">
        <f>IF(C47=0, "-", IF(G47/C47&lt;10, G47/C47, "&gt;999%"))</f>
        <v>0.5714285714285714</v>
      </c>
      <c r="J47" s="38">
        <f>IF(E47=0, "-", IF(H47/E47&lt;10, H47/E47, "&gt;999%"))</f>
        <v>-7.9365079365079361E-2</v>
      </c>
    </row>
    <row r="48" spans="1:10" x14ac:dyDescent="0.25">
      <c r="A48" s="177"/>
      <c r="B48" s="143"/>
      <c r="C48" s="144"/>
      <c r="D48" s="143"/>
      <c r="E48" s="144"/>
      <c r="F48" s="145"/>
      <c r="G48" s="143"/>
      <c r="H48" s="144"/>
      <c r="I48" s="151"/>
      <c r="J48" s="152"/>
    </row>
    <row r="49" spans="1:10" s="139" customFormat="1" x14ac:dyDescent="0.25">
      <c r="A49" s="159" t="s">
        <v>36</v>
      </c>
      <c r="B49" s="65"/>
      <c r="C49" s="66"/>
      <c r="D49" s="65"/>
      <c r="E49" s="66"/>
      <c r="F49" s="67"/>
      <c r="G49" s="65"/>
      <c r="H49" s="66"/>
      <c r="I49" s="20"/>
      <c r="J49" s="21"/>
    </row>
    <row r="50" spans="1:10" x14ac:dyDescent="0.25">
      <c r="A50" s="158" t="s">
        <v>236</v>
      </c>
      <c r="B50" s="65">
        <v>87</v>
      </c>
      <c r="C50" s="66">
        <v>61</v>
      </c>
      <c r="D50" s="65">
        <v>477</v>
      </c>
      <c r="E50" s="66">
        <v>708</v>
      </c>
      <c r="F50" s="67"/>
      <c r="G50" s="65">
        <f t="shared" ref="G50:G72" si="4">B50-C50</f>
        <v>26</v>
      </c>
      <c r="H50" s="66">
        <f t="shared" ref="H50:H72" si="5">D50-E50</f>
        <v>-231</v>
      </c>
      <c r="I50" s="20">
        <f t="shared" ref="I50:I72" si="6">IF(C50=0, "-", IF(G50/C50&lt;10, G50/C50, "&gt;999%"))</f>
        <v>0.42622950819672129</v>
      </c>
      <c r="J50" s="21">
        <f t="shared" ref="J50:J72" si="7">IF(E50=0, "-", IF(H50/E50&lt;10, H50/E50, "&gt;999%"))</f>
        <v>-0.32627118644067798</v>
      </c>
    </row>
    <row r="51" spans="1:10" x14ac:dyDescent="0.25">
      <c r="A51" s="158" t="s">
        <v>315</v>
      </c>
      <c r="B51" s="65">
        <v>23</v>
      </c>
      <c r="C51" s="66">
        <v>17</v>
      </c>
      <c r="D51" s="65">
        <v>140</v>
      </c>
      <c r="E51" s="66">
        <v>187</v>
      </c>
      <c r="F51" s="67"/>
      <c r="G51" s="65">
        <f t="shared" si="4"/>
        <v>6</v>
      </c>
      <c r="H51" s="66">
        <f t="shared" si="5"/>
        <v>-47</v>
      </c>
      <c r="I51" s="20">
        <f t="shared" si="6"/>
        <v>0.35294117647058826</v>
      </c>
      <c r="J51" s="21">
        <f t="shared" si="7"/>
        <v>-0.25133689839572193</v>
      </c>
    </row>
    <row r="52" spans="1:10" x14ac:dyDescent="0.25">
      <c r="A52" s="158" t="s">
        <v>237</v>
      </c>
      <c r="B52" s="65">
        <v>51</v>
      </c>
      <c r="C52" s="66">
        <v>36</v>
      </c>
      <c r="D52" s="65">
        <v>358</v>
      </c>
      <c r="E52" s="66">
        <v>526</v>
      </c>
      <c r="F52" s="67"/>
      <c r="G52" s="65">
        <f t="shared" si="4"/>
        <v>15</v>
      </c>
      <c r="H52" s="66">
        <f t="shared" si="5"/>
        <v>-168</v>
      </c>
      <c r="I52" s="20">
        <f t="shared" si="6"/>
        <v>0.41666666666666669</v>
      </c>
      <c r="J52" s="21">
        <f t="shared" si="7"/>
        <v>-0.3193916349809886</v>
      </c>
    </row>
    <row r="53" spans="1:10" x14ac:dyDescent="0.25">
      <c r="A53" s="158" t="s">
        <v>258</v>
      </c>
      <c r="B53" s="65">
        <v>77</v>
      </c>
      <c r="C53" s="66">
        <v>76</v>
      </c>
      <c r="D53" s="65">
        <v>755</v>
      </c>
      <c r="E53" s="66">
        <v>981</v>
      </c>
      <c r="F53" s="67"/>
      <c r="G53" s="65">
        <f t="shared" si="4"/>
        <v>1</v>
      </c>
      <c r="H53" s="66">
        <f t="shared" si="5"/>
        <v>-226</v>
      </c>
      <c r="I53" s="20">
        <f t="shared" si="6"/>
        <v>1.3157894736842105E-2</v>
      </c>
      <c r="J53" s="21">
        <f t="shared" si="7"/>
        <v>-0.23037716615698267</v>
      </c>
    </row>
    <row r="54" spans="1:10" x14ac:dyDescent="0.25">
      <c r="A54" s="158" t="s">
        <v>328</v>
      </c>
      <c r="B54" s="65">
        <v>46</v>
      </c>
      <c r="C54" s="66">
        <v>32</v>
      </c>
      <c r="D54" s="65">
        <v>302</v>
      </c>
      <c r="E54" s="66">
        <v>301</v>
      </c>
      <c r="F54" s="67"/>
      <c r="G54" s="65">
        <f t="shared" si="4"/>
        <v>14</v>
      </c>
      <c r="H54" s="66">
        <f t="shared" si="5"/>
        <v>1</v>
      </c>
      <c r="I54" s="20">
        <f t="shared" si="6"/>
        <v>0.4375</v>
      </c>
      <c r="J54" s="21">
        <f t="shared" si="7"/>
        <v>3.3222591362126247E-3</v>
      </c>
    </row>
    <row r="55" spans="1:10" x14ac:dyDescent="0.25">
      <c r="A55" s="158" t="s">
        <v>259</v>
      </c>
      <c r="B55" s="65">
        <v>33</v>
      </c>
      <c r="C55" s="66">
        <v>0</v>
      </c>
      <c r="D55" s="65">
        <v>262</v>
      </c>
      <c r="E55" s="66">
        <v>0</v>
      </c>
      <c r="F55" s="67"/>
      <c r="G55" s="65">
        <f t="shared" si="4"/>
        <v>33</v>
      </c>
      <c r="H55" s="66">
        <f t="shared" si="5"/>
        <v>262</v>
      </c>
      <c r="I55" s="20" t="str">
        <f t="shared" si="6"/>
        <v>-</v>
      </c>
      <c r="J55" s="21" t="str">
        <f t="shared" si="7"/>
        <v>-</v>
      </c>
    </row>
    <row r="56" spans="1:10" x14ac:dyDescent="0.25">
      <c r="A56" s="158" t="s">
        <v>277</v>
      </c>
      <c r="B56" s="65">
        <v>12</v>
      </c>
      <c r="C56" s="66">
        <v>12</v>
      </c>
      <c r="D56" s="65">
        <v>88</v>
      </c>
      <c r="E56" s="66">
        <v>126</v>
      </c>
      <c r="F56" s="67"/>
      <c r="G56" s="65">
        <f t="shared" si="4"/>
        <v>0</v>
      </c>
      <c r="H56" s="66">
        <f t="shared" si="5"/>
        <v>-38</v>
      </c>
      <c r="I56" s="20">
        <f t="shared" si="6"/>
        <v>0</v>
      </c>
      <c r="J56" s="21">
        <f t="shared" si="7"/>
        <v>-0.30158730158730157</v>
      </c>
    </row>
    <row r="57" spans="1:10" x14ac:dyDescent="0.25">
      <c r="A57" s="158" t="s">
        <v>288</v>
      </c>
      <c r="B57" s="65">
        <v>0</v>
      </c>
      <c r="C57" s="66">
        <v>0</v>
      </c>
      <c r="D57" s="65">
        <v>0</v>
      </c>
      <c r="E57" s="66">
        <v>15</v>
      </c>
      <c r="F57" s="67"/>
      <c r="G57" s="65">
        <f t="shared" si="4"/>
        <v>0</v>
      </c>
      <c r="H57" s="66">
        <f t="shared" si="5"/>
        <v>-15</v>
      </c>
      <c r="I57" s="20" t="str">
        <f t="shared" si="6"/>
        <v>-</v>
      </c>
      <c r="J57" s="21">
        <f t="shared" si="7"/>
        <v>-1</v>
      </c>
    </row>
    <row r="58" spans="1:10" x14ac:dyDescent="0.25">
      <c r="A58" s="158" t="s">
        <v>289</v>
      </c>
      <c r="B58" s="65">
        <v>3</v>
      </c>
      <c r="C58" s="66">
        <v>0</v>
      </c>
      <c r="D58" s="65">
        <v>22</v>
      </c>
      <c r="E58" s="66">
        <v>24</v>
      </c>
      <c r="F58" s="67"/>
      <c r="G58" s="65">
        <f t="shared" si="4"/>
        <v>3</v>
      </c>
      <c r="H58" s="66">
        <f t="shared" si="5"/>
        <v>-2</v>
      </c>
      <c r="I58" s="20" t="str">
        <f t="shared" si="6"/>
        <v>-</v>
      </c>
      <c r="J58" s="21">
        <f t="shared" si="7"/>
        <v>-8.3333333333333329E-2</v>
      </c>
    </row>
    <row r="59" spans="1:10" x14ac:dyDescent="0.25">
      <c r="A59" s="158" t="s">
        <v>345</v>
      </c>
      <c r="B59" s="65">
        <v>1</v>
      </c>
      <c r="C59" s="66">
        <v>0</v>
      </c>
      <c r="D59" s="65">
        <v>16</v>
      </c>
      <c r="E59" s="66">
        <v>18</v>
      </c>
      <c r="F59" s="67"/>
      <c r="G59" s="65">
        <f t="shared" si="4"/>
        <v>1</v>
      </c>
      <c r="H59" s="66">
        <f t="shared" si="5"/>
        <v>-2</v>
      </c>
      <c r="I59" s="20" t="str">
        <f t="shared" si="6"/>
        <v>-</v>
      </c>
      <c r="J59" s="21">
        <f t="shared" si="7"/>
        <v>-0.1111111111111111</v>
      </c>
    </row>
    <row r="60" spans="1:10" x14ac:dyDescent="0.25">
      <c r="A60" s="158" t="s">
        <v>290</v>
      </c>
      <c r="B60" s="65">
        <v>2</v>
      </c>
      <c r="C60" s="66">
        <v>0</v>
      </c>
      <c r="D60" s="65">
        <v>19</v>
      </c>
      <c r="E60" s="66">
        <v>12</v>
      </c>
      <c r="F60" s="67"/>
      <c r="G60" s="65">
        <f t="shared" si="4"/>
        <v>2</v>
      </c>
      <c r="H60" s="66">
        <f t="shared" si="5"/>
        <v>7</v>
      </c>
      <c r="I60" s="20" t="str">
        <f t="shared" si="6"/>
        <v>-</v>
      </c>
      <c r="J60" s="21">
        <f t="shared" si="7"/>
        <v>0.58333333333333337</v>
      </c>
    </row>
    <row r="61" spans="1:10" x14ac:dyDescent="0.25">
      <c r="A61" s="158" t="s">
        <v>238</v>
      </c>
      <c r="B61" s="65">
        <v>0</v>
      </c>
      <c r="C61" s="66">
        <v>3</v>
      </c>
      <c r="D61" s="65">
        <v>2</v>
      </c>
      <c r="E61" s="66">
        <v>20</v>
      </c>
      <c r="F61" s="67"/>
      <c r="G61" s="65">
        <f t="shared" si="4"/>
        <v>-3</v>
      </c>
      <c r="H61" s="66">
        <f t="shared" si="5"/>
        <v>-18</v>
      </c>
      <c r="I61" s="20">
        <f t="shared" si="6"/>
        <v>-1</v>
      </c>
      <c r="J61" s="21">
        <f t="shared" si="7"/>
        <v>-0.9</v>
      </c>
    </row>
    <row r="62" spans="1:10" x14ac:dyDescent="0.25">
      <c r="A62" s="158" t="s">
        <v>260</v>
      </c>
      <c r="B62" s="65">
        <v>7</v>
      </c>
      <c r="C62" s="66">
        <v>0</v>
      </c>
      <c r="D62" s="65">
        <v>58</v>
      </c>
      <c r="E62" s="66">
        <v>0</v>
      </c>
      <c r="F62" s="67"/>
      <c r="G62" s="65">
        <f t="shared" si="4"/>
        <v>7</v>
      </c>
      <c r="H62" s="66">
        <f t="shared" si="5"/>
        <v>58</v>
      </c>
      <c r="I62" s="20" t="str">
        <f t="shared" si="6"/>
        <v>-</v>
      </c>
      <c r="J62" s="21" t="str">
        <f t="shared" si="7"/>
        <v>-</v>
      </c>
    </row>
    <row r="63" spans="1:10" x14ac:dyDescent="0.25">
      <c r="A63" s="158" t="s">
        <v>464</v>
      </c>
      <c r="B63" s="65">
        <v>25</v>
      </c>
      <c r="C63" s="66">
        <v>0</v>
      </c>
      <c r="D63" s="65">
        <v>96</v>
      </c>
      <c r="E63" s="66">
        <v>0</v>
      </c>
      <c r="F63" s="67"/>
      <c r="G63" s="65">
        <f t="shared" si="4"/>
        <v>25</v>
      </c>
      <c r="H63" s="66">
        <f t="shared" si="5"/>
        <v>96</v>
      </c>
      <c r="I63" s="20" t="str">
        <f t="shared" si="6"/>
        <v>-</v>
      </c>
      <c r="J63" s="21" t="str">
        <f t="shared" si="7"/>
        <v>-</v>
      </c>
    </row>
    <row r="64" spans="1:10" x14ac:dyDescent="0.25">
      <c r="A64" s="158" t="s">
        <v>389</v>
      </c>
      <c r="B64" s="65">
        <v>18</v>
      </c>
      <c r="C64" s="66">
        <v>33</v>
      </c>
      <c r="D64" s="65">
        <v>769</v>
      </c>
      <c r="E64" s="66">
        <v>781</v>
      </c>
      <c r="F64" s="67"/>
      <c r="G64" s="65">
        <f t="shared" si="4"/>
        <v>-15</v>
      </c>
      <c r="H64" s="66">
        <f t="shared" si="5"/>
        <v>-12</v>
      </c>
      <c r="I64" s="20">
        <f t="shared" si="6"/>
        <v>-0.45454545454545453</v>
      </c>
      <c r="J64" s="21">
        <f t="shared" si="7"/>
        <v>-1.5364916773367477E-2</v>
      </c>
    </row>
    <row r="65" spans="1:10" x14ac:dyDescent="0.25">
      <c r="A65" s="158" t="s">
        <v>390</v>
      </c>
      <c r="B65" s="65">
        <v>26</v>
      </c>
      <c r="C65" s="66">
        <v>11</v>
      </c>
      <c r="D65" s="65">
        <v>159</v>
      </c>
      <c r="E65" s="66">
        <v>157</v>
      </c>
      <c r="F65" s="67"/>
      <c r="G65" s="65">
        <f t="shared" si="4"/>
        <v>15</v>
      </c>
      <c r="H65" s="66">
        <f t="shared" si="5"/>
        <v>2</v>
      </c>
      <c r="I65" s="20">
        <f t="shared" si="6"/>
        <v>1.3636363636363635</v>
      </c>
      <c r="J65" s="21">
        <f t="shared" si="7"/>
        <v>1.2738853503184714E-2</v>
      </c>
    </row>
    <row r="66" spans="1:10" x14ac:dyDescent="0.25">
      <c r="A66" s="158" t="s">
        <v>421</v>
      </c>
      <c r="B66" s="65">
        <v>96</v>
      </c>
      <c r="C66" s="66">
        <v>92</v>
      </c>
      <c r="D66" s="65">
        <v>1252</v>
      </c>
      <c r="E66" s="66">
        <v>1030</v>
      </c>
      <c r="F66" s="67"/>
      <c r="G66" s="65">
        <f t="shared" si="4"/>
        <v>4</v>
      </c>
      <c r="H66" s="66">
        <f t="shared" si="5"/>
        <v>222</v>
      </c>
      <c r="I66" s="20">
        <f t="shared" si="6"/>
        <v>4.3478260869565216E-2</v>
      </c>
      <c r="J66" s="21">
        <f t="shared" si="7"/>
        <v>0.21553398058252426</v>
      </c>
    </row>
    <row r="67" spans="1:10" x14ac:dyDescent="0.25">
      <c r="A67" s="158" t="s">
        <v>422</v>
      </c>
      <c r="B67" s="65">
        <v>20</v>
      </c>
      <c r="C67" s="66">
        <v>10</v>
      </c>
      <c r="D67" s="65">
        <v>254</v>
      </c>
      <c r="E67" s="66">
        <v>217</v>
      </c>
      <c r="F67" s="67"/>
      <c r="G67" s="65">
        <f t="shared" si="4"/>
        <v>10</v>
      </c>
      <c r="H67" s="66">
        <f t="shared" si="5"/>
        <v>37</v>
      </c>
      <c r="I67" s="20">
        <f t="shared" si="6"/>
        <v>1</v>
      </c>
      <c r="J67" s="21">
        <f t="shared" si="7"/>
        <v>0.17050691244239632</v>
      </c>
    </row>
    <row r="68" spans="1:10" x14ac:dyDescent="0.25">
      <c r="A68" s="158" t="s">
        <v>465</v>
      </c>
      <c r="B68" s="65">
        <v>100</v>
      </c>
      <c r="C68" s="66">
        <v>35</v>
      </c>
      <c r="D68" s="65">
        <v>850</v>
      </c>
      <c r="E68" s="66">
        <v>842</v>
      </c>
      <c r="F68" s="67"/>
      <c r="G68" s="65">
        <f t="shared" si="4"/>
        <v>65</v>
      </c>
      <c r="H68" s="66">
        <f t="shared" si="5"/>
        <v>8</v>
      </c>
      <c r="I68" s="20">
        <f t="shared" si="6"/>
        <v>1.8571428571428572</v>
      </c>
      <c r="J68" s="21">
        <f t="shared" si="7"/>
        <v>9.5011876484560574E-3</v>
      </c>
    </row>
    <row r="69" spans="1:10" x14ac:dyDescent="0.25">
      <c r="A69" s="158" t="s">
        <v>466</v>
      </c>
      <c r="B69" s="65">
        <v>21</v>
      </c>
      <c r="C69" s="66">
        <v>15</v>
      </c>
      <c r="D69" s="65">
        <v>239</v>
      </c>
      <c r="E69" s="66">
        <v>159</v>
      </c>
      <c r="F69" s="67"/>
      <c r="G69" s="65">
        <f t="shared" si="4"/>
        <v>6</v>
      </c>
      <c r="H69" s="66">
        <f t="shared" si="5"/>
        <v>80</v>
      </c>
      <c r="I69" s="20">
        <f t="shared" si="6"/>
        <v>0.4</v>
      </c>
      <c r="J69" s="21">
        <f t="shared" si="7"/>
        <v>0.50314465408805031</v>
      </c>
    </row>
    <row r="70" spans="1:10" x14ac:dyDescent="0.25">
      <c r="A70" s="158" t="s">
        <v>487</v>
      </c>
      <c r="B70" s="65">
        <v>18</v>
      </c>
      <c r="C70" s="66">
        <v>18</v>
      </c>
      <c r="D70" s="65">
        <v>266</v>
      </c>
      <c r="E70" s="66">
        <v>230</v>
      </c>
      <c r="F70" s="67"/>
      <c r="G70" s="65">
        <f t="shared" si="4"/>
        <v>0</v>
      </c>
      <c r="H70" s="66">
        <f t="shared" si="5"/>
        <v>36</v>
      </c>
      <c r="I70" s="20">
        <f t="shared" si="6"/>
        <v>0</v>
      </c>
      <c r="J70" s="21">
        <f t="shared" si="7"/>
        <v>0.15652173913043479</v>
      </c>
    </row>
    <row r="71" spans="1:10" x14ac:dyDescent="0.25">
      <c r="A71" s="158" t="s">
        <v>329</v>
      </c>
      <c r="B71" s="65">
        <v>4</v>
      </c>
      <c r="C71" s="66">
        <v>3</v>
      </c>
      <c r="D71" s="65">
        <v>26</v>
      </c>
      <c r="E71" s="66">
        <v>19</v>
      </c>
      <c r="F71" s="67"/>
      <c r="G71" s="65">
        <f t="shared" si="4"/>
        <v>1</v>
      </c>
      <c r="H71" s="66">
        <f t="shared" si="5"/>
        <v>7</v>
      </c>
      <c r="I71" s="20">
        <f t="shared" si="6"/>
        <v>0.33333333333333331</v>
      </c>
      <c r="J71" s="21">
        <f t="shared" si="7"/>
        <v>0.36842105263157893</v>
      </c>
    </row>
    <row r="72" spans="1:10" s="160" customFormat="1" x14ac:dyDescent="0.25">
      <c r="A72" s="178" t="s">
        <v>647</v>
      </c>
      <c r="B72" s="71">
        <v>670</v>
      </c>
      <c r="C72" s="72">
        <v>454</v>
      </c>
      <c r="D72" s="71">
        <v>6410</v>
      </c>
      <c r="E72" s="72">
        <v>6353</v>
      </c>
      <c r="F72" s="73"/>
      <c r="G72" s="71">
        <f t="shared" si="4"/>
        <v>216</v>
      </c>
      <c r="H72" s="72">
        <f t="shared" si="5"/>
        <v>57</v>
      </c>
      <c r="I72" s="37">
        <f t="shared" si="6"/>
        <v>0.47577092511013214</v>
      </c>
      <c r="J72" s="38">
        <f t="shared" si="7"/>
        <v>8.9721391468597506E-3</v>
      </c>
    </row>
    <row r="73" spans="1:10" x14ac:dyDescent="0.25">
      <c r="A73" s="177"/>
      <c r="B73" s="143"/>
      <c r="C73" s="144"/>
      <c r="D73" s="143"/>
      <c r="E73" s="144"/>
      <c r="F73" s="145"/>
      <c r="G73" s="143"/>
      <c r="H73" s="144"/>
      <c r="I73" s="151"/>
      <c r="J73" s="152"/>
    </row>
    <row r="74" spans="1:10" s="139" customFormat="1" x14ac:dyDescent="0.25">
      <c r="A74" s="159" t="s">
        <v>37</v>
      </c>
      <c r="B74" s="65"/>
      <c r="C74" s="66"/>
      <c r="D74" s="65"/>
      <c r="E74" s="66"/>
      <c r="F74" s="67"/>
      <c r="G74" s="65"/>
      <c r="H74" s="66"/>
      <c r="I74" s="20"/>
      <c r="J74" s="21"/>
    </row>
    <row r="75" spans="1:10" x14ac:dyDescent="0.25">
      <c r="A75" s="158" t="s">
        <v>330</v>
      </c>
      <c r="B75" s="65">
        <v>5</v>
      </c>
      <c r="C75" s="66">
        <v>0</v>
      </c>
      <c r="D75" s="65">
        <v>52</v>
      </c>
      <c r="E75" s="66">
        <v>0</v>
      </c>
      <c r="F75" s="67"/>
      <c r="G75" s="65">
        <f>B75-C75</f>
        <v>5</v>
      </c>
      <c r="H75" s="66">
        <f>D75-E75</f>
        <v>52</v>
      </c>
      <c r="I75" s="20" t="str">
        <f>IF(C75=0, "-", IF(G75/C75&lt;10, G75/C75, "&gt;999%"))</f>
        <v>-</v>
      </c>
      <c r="J75" s="21" t="str">
        <f>IF(E75=0, "-", IF(H75/E75&lt;10, H75/E75, "&gt;999%"))</f>
        <v>-</v>
      </c>
    </row>
    <row r="76" spans="1:10" x14ac:dyDescent="0.25">
      <c r="A76" s="158" t="s">
        <v>525</v>
      </c>
      <c r="B76" s="65">
        <v>65</v>
      </c>
      <c r="C76" s="66">
        <v>70</v>
      </c>
      <c r="D76" s="65">
        <v>338</v>
      </c>
      <c r="E76" s="66">
        <v>455</v>
      </c>
      <c r="F76" s="67"/>
      <c r="G76" s="65">
        <f>B76-C76</f>
        <v>-5</v>
      </c>
      <c r="H76" s="66">
        <f>D76-E76</f>
        <v>-117</v>
      </c>
      <c r="I76" s="20">
        <f>IF(C76=0, "-", IF(G76/C76&lt;10, G76/C76, "&gt;999%"))</f>
        <v>-7.1428571428571425E-2</v>
      </c>
      <c r="J76" s="21">
        <f>IF(E76=0, "-", IF(H76/E76&lt;10, H76/E76, "&gt;999%"))</f>
        <v>-0.25714285714285712</v>
      </c>
    </row>
    <row r="77" spans="1:10" x14ac:dyDescent="0.25">
      <c r="A77" s="158" t="s">
        <v>526</v>
      </c>
      <c r="B77" s="65">
        <v>11</v>
      </c>
      <c r="C77" s="66">
        <v>0</v>
      </c>
      <c r="D77" s="65">
        <v>86</v>
      </c>
      <c r="E77" s="66">
        <v>0</v>
      </c>
      <c r="F77" s="67"/>
      <c r="G77" s="65">
        <f>B77-C77</f>
        <v>11</v>
      </c>
      <c r="H77" s="66">
        <f>D77-E77</f>
        <v>86</v>
      </c>
      <c r="I77" s="20" t="str">
        <f>IF(C77=0, "-", IF(G77/C77&lt;10, G77/C77, "&gt;999%"))</f>
        <v>-</v>
      </c>
      <c r="J77" s="21" t="str">
        <f>IF(E77=0, "-", IF(H77/E77&lt;10, H77/E77, "&gt;999%"))</f>
        <v>-</v>
      </c>
    </row>
    <row r="78" spans="1:10" s="160" customFormat="1" x14ac:dyDescent="0.25">
      <c r="A78" s="178" t="s">
        <v>648</v>
      </c>
      <c r="B78" s="71">
        <v>81</v>
      </c>
      <c r="C78" s="72">
        <v>70</v>
      </c>
      <c r="D78" s="71">
        <v>476</v>
      </c>
      <c r="E78" s="72">
        <v>455</v>
      </c>
      <c r="F78" s="73"/>
      <c r="G78" s="71">
        <f>B78-C78</f>
        <v>11</v>
      </c>
      <c r="H78" s="72">
        <f>D78-E78</f>
        <v>21</v>
      </c>
      <c r="I78" s="37">
        <f>IF(C78=0, "-", IF(G78/C78&lt;10, G78/C78, "&gt;999%"))</f>
        <v>0.15714285714285714</v>
      </c>
      <c r="J78" s="38">
        <f>IF(E78=0, "-", IF(H78/E78&lt;10, H78/E78, "&gt;999%"))</f>
        <v>4.6153846153846156E-2</v>
      </c>
    </row>
    <row r="79" spans="1:10" x14ac:dyDescent="0.25">
      <c r="A79" s="177"/>
      <c r="B79" s="143"/>
      <c r="C79" s="144"/>
      <c r="D79" s="143"/>
      <c r="E79" s="144"/>
      <c r="F79" s="145"/>
      <c r="G79" s="143"/>
      <c r="H79" s="144"/>
      <c r="I79" s="151"/>
      <c r="J79" s="152"/>
    </row>
    <row r="80" spans="1:10" s="139" customFormat="1" x14ac:dyDescent="0.25">
      <c r="A80" s="159" t="s">
        <v>38</v>
      </c>
      <c r="B80" s="65"/>
      <c r="C80" s="66"/>
      <c r="D80" s="65"/>
      <c r="E80" s="66"/>
      <c r="F80" s="67"/>
      <c r="G80" s="65"/>
      <c r="H80" s="66"/>
      <c r="I80" s="20"/>
      <c r="J80" s="21"/>
    </row>
    <row r="81" spans="1:10" x14ac:dyDescent="0.25">
      <c r="A81" s="158" t="s">
        <v>285</v>
      </c>
      <c r="B81" s="65">
        <v>1</v>
      </c>
      <c r="C81" s="66">
        <v>7</v>
      </c>
      <c r="D81" s="65">
        <v>49</v>
      </c>
      <c r="E81" s="66">
        <v>84</v>
      </c>
      <c r="F81" s="67"/>
      <c r="G81" s="65">
        <f>B81-C81</f>
        <v>-6</v>
      </c>
      <c r="H81" s="66">
        <f>D81-E81</f>
        <v>-35</v>
      </c>
      <c r="I81" s="20">
        <f>IF(C81=0, "-", IF(G81/C81&lt;10, G81/C81, "&gt;999%"))</f>
        <v>-0.8571428571428571</v>
      </c>
      <c r="J81" s="21">
        <f>IF(E81=0, "-", IF(H81/E81&lt;10, H81/E81, "&gt;999%"))</f>
        <v>-0.41666666666666669</v>
      </c>
    </row>
    <row r="82" spans="1:10" s="160" customFormat="1" x14ac:dyDescent="0.25">
      <c r="A82" s="178" t="s">
        <v>649</v>
      </c>
      <c r="B82" s="71">
        <v>1</v>
      </c>
      <c r="C82" s="72">
        <v>7</v>
      </c>
      <c r="D82" s="71">
        <v>49</v>
      </c>
      <c r="E82" s="72">
        <v>84</v>
      </c>
      <c r="F82" s="73"/>
      <c r="G82" s="71">
        <f>B82-C82</f>
        <v>-6</v>
      </c>
      <c r="H82" s="72">
        <f>D82-E82</f>
        <v>-35</v>
      </c>
      <c r="I82" s="37">
        <f>IF(C82=0, "-", IF(G82/C82&lt;10, G82/C82, "&gt;999%"))</f>
        <v>-0.8571428571428571</v>
      </c>
      <c r="J82" s="38">
        <f>IF(E82=0, "-", IF(H82/E82&lt;10, H82/E82, "&gt;999%"))</f>
        <v>-0.41666666666666669</v>
      </c>
    </row>
    <row r="83" spans="1:10" x14ac:dyDescent="0.25">
      <c r="A83" s="177"/>
      <c r="B83" s="143"/>
      <c r="C83" s="144"/>
      <c r="D83" s="143"/>
      <c r="E83" s="144"/>
      <c r="F83" s="145"/>
      <c r="G83" s="143"/>
      <c r="H83" s="144"/>
      <c r="I83" s="151"/>
      <c r="J83" s="152"/>
    </row>
    <row r="84" spans="1:10" s="139" customFormat="1" x14ac:dyDescent="0.25">
      <c r="A84" s="159" t="s">
        <v>39</v>
      </c>
      <c r="B84" s="65"/>
      <c r="C84" s="66"/>
      <c r="D84" s="65"/>
      <c r="E84" s="66"/>
      <c r="F84" s="67"/>
      <c r="G84" s="65"/>
      <c r="H84" s="66"/>
      <c r="I84" s="20"/>
      <c r="J84" s="21"/>
    </row>
    <row r="85" spans="1:10" x14ac:dyDescent="0.25">
      <c r="A85" s="158" t="s">
        <v>216</v>
      </c>
      <c r="B85" s="65">
        <v>1</v>
      </c>
      <c r="C85" s="66">
        <v>1</v>
      </c>
      <c r="D85" s="65">
        <v>16</v>
      </c>
      <c r="E85" s="66">
        <v>28</v>
      </c>
      <c r="F85" s="67"/>
      <c r="G85" s="65">
        <f>B85-C85</f>
        <v>0</v>
      </c>
      <c r="H85" s="66">
        <f>D85-E85</f>
        <v>-12</v>
      </c>
      <c r="I85" s="20">
        <f>IF(C85=0, "-", IF(G85/C85&lt;10, G85/C85, "&gt;999%"))</f>
        <v>0</v>
      </c>
      <c r="J85" s="21">
        <f>IF(E85=0, "-", IF(H85/E85&lt;10, H85/E85, "&gt;999%"))</f>
        <v>-0.42857142857142855</v>
      </c>
    </row>
    <row r="86" spans="1:10" x14ac:dyDescent="0.25">
      <c r="A86" s="158" t="s">
        <v>354</v>
      </c>
      <c r="B86" s="65">
        <v>0</v>
      </c>
      <c r="C86" s="66">
        <v>0</v>
      </c>
      <c r="D86" s="65">
        <v>0</v>
      </c>
      <c r="E86" s="66">
        <v>2</v>
      </c>
      <c r="F86" s="67"/>
      <c r="G86" s="65">
        <f>B86-C86</f>
        <v>0</v>
      </c>
      <c r="H86" s="66">
        <f>D86-E86</f>
        <v>-2</v>
      </c>
      <c r="I86" s="20" t="str">
        <f>IF(C86=0, "-", IF(G86/C86&lt;10, G86/C86, "&gt;999%"))</f>
        <v>-</v>
      </c>
      <c r="J86" s="21">
        <f>IF(E86=0, "-", IF(H86/E86&lt;10, H86/E86, "&gt;999%"))</f>
        <v>-1</v>
      </c>
    </row>
    <row r="87" spans="1:10" x14ac:dyDescent="0.25">
      <c r="A87" s="158" t="s">
        <v>365</v>
      </c>
      <c r="B87" s="65">
        <v>1</v>
      </c>
      <c r="C87" s="66">
        <v>0</v>
      </c>
      <c r="D87" s="65">
        <v>27</v>
      </c>
      <c r="E87" s="66">
        <v>0</v>
      </c>
      <c r="F87" s="67"/>
      <c r="G87" s="65">
        <f>B87-C87</f>
        <v>1</v>
      </c>
      <c r="H87" s="66">
        <f>D87-E87</f>
        <v>27</v>
      </c>
      <c r="I87" s="20" t="str">
        <f>IF(C87=0, "-", IF(G87/C87&lt;10, G87/C87, "&gt;999%"))</f>
        <v>-</v>
      </c>
      <c r="J87" s="21" t="str">
        <f>IF(E87=0, "-", IF(H87/E87&lt;10, H87/E87, "&gt;999%"))</f>
        <v>-</v>
      </c>
    </row>
    <row r="88" spans="1:10" x14ac:dyDescent="0.25">
      <c r="A88" s="158" t="s">
        <v>398</v>
      </c>
      <c r="B88" s="65">
        <v>0</v>
      </c>
      <c r="C88" s="66">
        <v>0</v>
      </c>
      <c r="D88" s="65">
        <v>15</v>
      </c>
      <c r="E88" s="66">
        <v>13</v>
      </c>
      <c r="F88" s="67"/>
      <c r="G88" s="65">
        <f>B88-C88</f>
        <v>0</v>
      </c>
      <c r="H88" s="66">
        <f>D88-E88</f>
        <v>2</v>
      </c>
      <c r="I88" s="20" t="str">
        <f>IF(C88=0, "-", IF(G88/C88&lt;10, G88/C88, "&gt;999%"))</f>
        <v>-</v>
      </c>
      <c r="J88" s="21">
        <f>IF(E88=0, "-", IF(H88/E88&lt;10, H88/E88, "&gt;999%"))</f>
        <v>0.15384615384615385</v>
      </c>
    </row>
    <row r="89" spans="1:10" s="160" customFormat="1" x14ac:dyDescent="0.25">
      <c r="A89" s="178" t="s">
        <v>650</v>
      </c>
      <c r="B89" s="71">
        <v>2</v>
      </c>
      <c r="C89" s="72">
        <v>1</v>
      </c>
      <c r="D89" s="71">
        <v>58</v>
      </c>
      <c r="E89" s="72">
        <v>43</v>
      </c>
      <c r="F89" s="73"/>
      <c r="G89" s="71">
        <f>B89-C89</f>
        <v>1</v>
      </c>
      <c r="H89" s="72">
        <f>D89-E89</f>
        <v>15</v>
      </c>
      <c r="I89" s="37">
        <f>IF(C89=0, "-", IF(G89/C89&lt;10, G89/C89, "&gt;999%"))</f>
        <v>1</v>
      </c>
      <c r="J89" s="38">
        <f>IF(E89=0, "-", IF(H89/E89&lt;10, H89/E89, "&gt;999%"))</f>
        <v>0.34883720930232559</v>
      </c>
    </row>
    <row r="90" spans="1:10" x14ac:dyDescent="0.25">
      <c r="A90" s="177"/>
      <c r="B90" s="143"/>
      <c r="C90" s="144"/>
      <c r="D90" s="143"/>
      <c r="E90" s="144"/>
      <c r="F90" s="145"/>
      <c r="G90" s="143"/>
      <c r="H90" s="144"/>
      <c r="I90" s="151"/>
      <c r="J90" s="152"/>
    </row>
    <row r="91" spans="1:10" s="139" customFormat="1" x14ac:dyDescent="0.25">
      <c r="A91" s="159" t="s">
        <v>40</v>
      </c>
      <c r="B91" s="65"/>
      <c r="C91" s="66"/>
      <c r="D91" s="65"/>
      <c r="E91" s="66"/>
      <c r="F91" s="67"/>
      <c r="G91" s="65"/>
      <c r="H91" s="66"/>
      <c r="I91" s="20"/>
      <c r="J91" s="21"/>
    </row>
    <row r="92" spans="1:10" x14ac:dyDescent="0.25">
      <c r="A92" s="158" t="s">
        <v>423</v>
      </c>
      <c r="B92" s="65">
        <v>7</v>
      </c>
      <c r="C92" s="66">
        <v>0</v>
      </c>
      <c r="D92" s="65">
        <v>26</v>
      </c>
      <c r="E92" s="66">
        <v>0</v>
      </c>
      <c r="F92" s="67"/>
      <c r="G92" s="65">
        <f>B92-C92</f>
        <v>7</v>
      </c>
      <c r="H92" s="66">
        <f>D92-E92</f>
        <v>26</v>
      </c>
      <c r="I92" s="20" t="str">
        <f>IF(C92=0, "-", IF(G92/C92&lt;10, G92/C92, "&gt;999%"))</f>
        <v>-</v>
      </c>
      <c r="J92" s="21" t="str">
        <f>IF(E92=0, "-", IF(H92/E92&lt;10, H92/E92, "&gt;999%"))</f>
        <v>-</v>
      </c>
    </row>
    <row r="93" spans="1:10" x14ac:dyDescent="0.25">
      <c r="A93" s="158" t="s">
        <v>399</v>
      </c>
      <c r="B93" s="65">
        <v>40</v>
      </c>
      <c r="C93" s="66">
        <v>0</v>
      </c>
      <c r="D93" s="65">
        <v>94</v>
      </c>
      <c r="E93" s="66">
        <v>0</v>
      </c>
      <c r="F93" s="67"/>
      <c r="G93" s="65">
        <f>B93-C93</f>
        <v>40</v>
      </c>
      <c r="H93" s="66">
        <f>D93-E93</f>
        <v>94</v>
      </c>
      <c r="I93" s="20" t="str">
        <f>IF(C93=0, "-", IF(G93/C93&lt;10, G93/C93, "&gt;999%"))</f>
        <v>-</v>
      </c>
      <c r="J93" s="21" t="str">
        <f>IF(E93=0, "-", IF(H93/E93&lt;10, H93/E93, "&gt;999%"))</f>
        <v>-</v>
      </c>
    </row>
    <row r="94" spans="1:10" x14ac:dyDescent="0.25">
      <c r="A94" s="158" t="s">
        <v>239</v>
      </c>
      <c r="B94" s="65">
        <v>2</v>
      </c>
      <c r="C94" s="66">
        <v>0</v>
      </c>
      <c r="D94" s="65">
        <v>24</v>
      </c>
      <c r="E94" s="66">
        <v>0</v>
      </c>
      <c r="F94" s="67"/>
      <c r="G94" s="65">
        <f>B94-C94</f>
        <v>2</v>
      </c>
      <c r="H94" s="66">
        <f>D94-E94</f>
        <v>24</v>
      </c>
      <c r="I94" s="20" t="str">
        <f>IF(C94=0, "-", IF(G94/C94&lt;10, G94/C94, "&gt;999%"))</f>
        <v>-</v>
      </c>
      <c r="J94" s="21" t="str">
        <f>IF(E94=0, "-", IF(H94/E94&lt;10, H94/E94, "&gt;999%"))</f>
        <v>-</v>
      </c>
    </row>
    <row r="95" spans="1:10" s="160" customFormat="1" x14ac:dyDescent="0.25">
      <c r="A95" s="178" t="s">
        <v>651</v>
      </c>
      <c r="B95" s="71">
        <v>49</v>
      </c>
      <c r="C95" s="72">
        <v>0</v>
      </c>
      <c r="D95" s="71">
        <v>144</v>
      </c>
      <c r="E95" s="72">
        <v>0</v>
      </c>
      <c r="F95" s="73"/>
      <c r="G95" s="71">
        <f>B95-C95</f>
        <v>49</v>
      </c>
      <c r="H95" s="72">
        <f>D95-E95</f>
        <v>144</v>
      </c>
      <c r="I95" s="37" t="str">
        <f>IF(C95=0, "-", IF(G95/C95&lt;10, G95/C95, "&gt;999%"))</f>
        <v>-</v>
      </c>
      <c r="J95" s="38" t="str">
        <f>IF(E95=0, "-", IF(H95/E95&lt;10, H95/E95, "&gt;999%"))</f>
        <v>-</v>
      </c>
    </row>
    <row r="96" spans="1:10" x14ac:dyDescent="0.25">
      <c r="A96" s="177"/>
      <c r="B96" s="143"/>
      <c r="C96" s="144"/>
      <c r="D96" s="143"/>
      <c r="E96" s="144"/>
      <c r="F96" s="145"/>
      <c r="G96" s="143"/>
      <c r="H96" s="144"/>
      <c r="I96" s="151"/>
      <c r="J96" s="152"/>
    </row>
    <row r="97" spans="1:10" s="139" customFormat="1" x14ac:dyDescent="0.25">
      <c r="A97" s="159" t="s">
        <v>41</v>
      </c>
      <c r="B97" s="65"/>
      <c r="C97" s="66"/>
      <c r="D97" s="65"/>
      <c r="E97" s="66"/>
      <c r="F97" s="67"/>
      <c r="G97" s="65"/>
      <c r="H97" s="66"/>
      <c r="I97" s="20"/>
      <c r="J97" s="21"/>
    </row>
    <row r="98" spans="1:10" x14ac:dyDescent="0.25">
      <c r="A98" s="158" t="s">
        <v>571</v>
      </c>
      <c r="B98" s="65">
        <v>14</v>
      </c>
      <c r="C98" s="66">
        <v>17</v>
      </c>
      <c r="D98" s="65">
        <v>80</v>
      </c>
      <c r="E98" s="66">
        <v>109</v>
      </c>
      <c r="F98" s="67"/>
      <c r="G98" s="65">
        <f>B98-C98</f>
        <v>-3</v>
      </c>
      <c r="H98" s="66">
        <f>D98-E98</f>
        <v>-29</v>
      </c>
      <c r="I98" s="20">
        <f>IF(C98=0, "-", IF(G98/C98&lt;10, G98/C98, "&gt;999%"))</f>
        <v>-0.17647058823529413</v>
      </c>
      <c r="J98" s="21">
        <f>IF(E98=0, "-", IF(H98/E98&lt;10, H98/E98, "&gt;999%"))</f>
        <v>-0.26605504587155965</v>
      </c>
    </row>
    <row r="99" spans="1:10" x14ac:dyDescent="0.25">
      <c r="A99" s="158" t="s">
        <v>558</v>
      </c>
      <c r="B99" s="65">
        <v>3</v>
      </c>
      <c r="C99" s="66">
        <v>2</v>
      </c>
      <c r="D99" s="65">
        <v>10</v>
      </c>
      <c r="E99" s="66">
        <v>12</v>
      </c>
      <c r="F99" s="67"/>
      <c r="G99" s="65">
        <f>B99-C99</f>
        <v>1</v>
      </c>
      <c r="H99" s="66">
        <f>D99-E99</f>
        <v>-2</v>
      </c>
      <c r="I99" s="20">
        <f>IF(C99=0, "-", IF(G99/C99&lt;10, G99/C99, "&gt;999%"))</f>
        <v>0.5</v>
      </c>
      <c r="J99" s="21">
        <f>IF(E99=0, "-", IF(H99/E99&lt;10, H99/E99, "&gt;999%"))</f>
        <v>-0.16666666666666666</v>
      </c>
    </row>
    <row r="100" spans="1:10" s="160" customFormat="1" x14ac:dyDescent="0.25">
      <c r="A100" s="178" t="s">
        <v>652</v>
      </c>
      <c r="B100" s="71">
        <v>17</v>
      </c>
      <c r="C100" s="72">
        <v>19</v>
      </c>
      <c r="D100" s="71">
        <v>90</v>
      </c>
      <c r="E100" s="72">
        <v>121</v>
      </c>
      <c r="F100" s="73"/>
      <c r="G100" s="71">
        <f>B100-C100</f>
        <v>-2</v>
      </c>
      <c r="H100" s="72">
        <f>D100-E100</f>
        <v>-31</v>
      </c>
      <c r="I100" s="37">
        <f>IF(C100=0, "-", IF(G100/C100&lt;10, G100/C100, "&gt;999%"))</f>
        <v>-0.10526315789473684</v>
      </c>
      <c r="J100" s="38">
        <f>IF(E100=0, "-", IF(H100/E100&lt;10, H100/E100, "&gt;999%"))</f>
        <v>-0.256198347107438</v>
      </c>
    </row>
    <row r="101" spans="1:10" x14ac:dyDescent="0.25">
      <c r="A101" s="177"/>
      <c r="B101" s="143"/>
      <c r="C101" s="144"/>
      <c r="D101" s="143"/>
      <c r="E101" s="144"/>
      <c r="F101" s="145"/>
      <c r="G101" s="143"/>
      <c r="H101" s="144"/>
      <c r="I101" s="151"/>
      <c r="J101" s="152"/>
    </row>
    <row r="102" spans="1:10" s="139" customFormat="1" x14ac:dyDescent="0.25">
      <c r="A102" s="159" t="s">
        <v>42</v>
      </c>
      <c r="B102" s="65"/>
      <c r="C102" s="66"/>
      <c r="D102" s="65"/>
      <c r="E102" s="66"/>
      <c r="F102" s="67"/>
      <c r="G102" s="65"/>
      <c r="H102" s="66"/>
      <c r="I102" s="20"/>
      <c r="J102" s="21"/>
    </row>
    <row r="103" spans="1:10" x14ac:dyDescent="0.25">
      <c r="A103" s="158" t="s">
        <v>572</v>
      </c>
      <c r="B103" s="65">
        <v>9</v>
      </c>
      <c r="C103" s="66">
        <v>0</v>
      </c>
      <c r="D103" s="65">
        <v>12</v>
      </c>
      <c r="E103" s="66">
        <v>65</v>
      </c>
      <c r="F103" s="67"/>
      <c r="G103" s="65">
        <f>B103-C103</f>
        <v>9</v>
      </c>
      <c r="H103" s="66">
        <f>D103-E103</f>
        <v>-53</v>
      </c>
      <c r="I103" s="20" t="str">
        <f>IF(C103=0, "-", IF(G103/C103&lt;10, G103/C103, "&gt;999%"))</f>
        <v>-</v>
      </c>
      <c r="J103" s="21">
        <f>IF(E103=0, "-", IF(H103/E103&lt;10, H103/E103, "&gt;999%"))</f>
        <v>-0.81538461538461537</v>
      </c>
    </row>
    <row r="104" spans="1:10" s="160" customFormat="1" x14ac:dyDescent="0.25">
      <c r="A104" s="178" t="s">
        <v>653</v>
      </c>
      <c r="B104" s="71">
        <v>9</v>
      </c>
      <c r="C104" s="72">
        <v>0</v>
      </c>
      <c r="D104" s="71">
        <v>12</v>
      </c>
      <c r="E104" s="72">
        <v>65</v>
      </c>
      <c r="F104" s="73"/>
      <c r="G104" s="71">
        <f>B104-C104</f>
        <v>9</v>
      </c>
      <c r="H104" s="72">
        <f>D104-E104</f>
        <v>-53</v>
      </c>
      <c r="I104" s="37" t="str">
        <f>IF(C104=0, "-", IF(G104/C104&lt;10, G104/C104, "&gt;999%"))</f>
        <v>-</v>
      </c>
      <c r="J104" s="38">
        <f>IF(E104=0, "-", IF(H104/E104&lt;10, H104/E104, "&gt;999%"))</f>
        <v>-0.81538461538461537</v>
      </c>
    </row>
    <row r="105" spans="1:10" x14ac:dyDescent="0.25">
      <c r="A105" s="177"/>
      <c r="B105" s="143"/>
      <c r="C105" s="144"/>
      <c r="D105" s="143"/>
      <c r="E105" s="144"/>
      <c r="F105" s="145"/>
      <c r="G105" s="143"/>
      <c r="H105" s="144"/>
      <c r="I105" s="151"/>
      <c r="J105" s="152"/>
    </row>
    <row r="106" spans="1:10" s="139" customFormat="1" x14ac:dyDescent="0.25">
      <c r="A106" s="159" t="s">
        <v>43</v>
      </c>
      <c r="B106" s="65"/>
      <c r="C106" s="66"/>
      <c r="D106" s="65"/>
      <c r="E106" s="66"/>
      <c r="F106" s="67"/>
      <c r="G106" s="65"/>
      <c r="H106" s="66"/>
      <c r="I106" s="20"/>
      <c r="J106" s="21"/>
    </row>
    <row r="107" spans="1:10" x14ac:dyDescent="0.25">
      <c r="A107" s="158" t="s">
        <v>346</v>
      </c>
      <c r="B107" s="65">
        <v>0</v>
      </c>
      <c r="C107" s="66">
        <v>9</v>
      </c>
      <c r="D107" s="65">
        <v>47</v>
      </c>
      <c r="E107" s="66">
        <v>46</v>
      </c>
      <c r="F107" s="67"/>
      <c r="G107" s="65">
        <f>B107-C107</f>
        <v>-9</v>
      </c>
      <c r="H107" s="66">
        <f>D107-E107</f>
        <v>1</v>
      </c>
      <c r="I107" s="20">
        <f>IF(C107=0, "-", IF(G107/C107&lt;10, G107/C107, "&gt;999%"))</f>
        <v>-1</v>
      </c>
      <c r="J107" s="21">
        <f>IF(E107=0, "-", IF(H107/E107&lt;10, H107/E107, "&gt;999%"))</f>
        <v>2.1739130434782608E-2</v>
      </c>
    </row>
    <row r="108" spans="1:10" s="160" customFormat="1" x14ac:dyDescent="0.25">
      <c r="A108" s="178" t="s">
        <v>654</v>
      </c>
      <c r="B108" s="71">
        <v>0</v>
      </c>
      <c r="C108" s="72">
        <v>9</v>
      </c>
      <c r="D108" s="71">
        <v>47</v>
      </c>
      <c r="E108" s="72">
        <v>46</v>
      </c>
      <c r="F108" s="73"/>
      <c r="G108" s="71">
        <f>B108-C108</f>
        <v>-9</v>
      </c>
      <c r="H108" s="72">
        <f>D108-E108</f>
        <v>1</v>
      </c>
      <c r="I108" s="37">
        <f>IF(C108=0, "-", IF(G108/C108&lt;10, G108/C108, "&gt;999%"))</f>
        <v>-1</v>
      </c>
      <c r="J108" s="38">
        <f>IF(E108=0, "-", IF(H108/E108&lt;10, H108/E108, "&gt;999%"))</f>
        <v>2.1739130434782608E-2</v>
      </c>
    </row>
    <row r="109" spans="1:10" x14ac:dyDescent="0.25">
      <c r="A109" s="177"/>
      <c r="B109" s="143"/>
      <c r="C109" s="144"/>
      <c r="D109" s="143"/>
      <c r="E109" s="144"/>
      <c r="F109" s="145"/>
      <c r="G109" s="143"/>
      <c r="H109" s="144"/>
      <c r="I109" s="151"/>
      <c r="J109" s="152"/>
    </row>
    <row r="110" spans="1:10" s="139" customFormat="1" x14ac:dyDescent="0.25">
      <c r="A110" s="159" t="s">
        <v>44</v>
      </c>
      <c r="B110" s="65"/>
      <c r="C110" s="66"/>
      <c r="D110" s="65"/>
      <c r="E110" s="66"/>
      <c r="F110" s="67"/>
      <c r="G110" s="65"/>
      <c r="H110" s="66"/>
      <c r="I110" s="20"/>
      <c r="J110" s="21"/>
    </row>
    <row r="111" spans="1:10" x14ac:dyDescent="0.25">
      <c r="A111" s="158" t="s">
        <v>200</v>
      </c>
      <c r="B111" s="65">
        <v>3</v>
      </c>
      <c r="C111" s="66">
        <v>13</v>
      </c>
      <c r="D111" s="65">
        <v>107</v>
      </c>
      <c r="E111" s="66">
        <v>144</v>
      </c>
      <c r="F111" s="67"/>
      <c r="G111" s="65">
        <f>B111-C111</f>
        <v>-10</v>
      </c>
      <c r="H111" s="66">
        <f>D111-E111</f>
        <v>-37</v>
      </c>
      <c r="I111" s="20">
        <f>IF(C111=0, "-", IF(G111/C111&lt;10, G111/C111, "&gt;999%"))</f>
        <v>-0.76923076923076927</v>
      </c>
      <c r="J111" s="21">
        <f>IF(E111=0, "-", IF(H111/E111&lt;10, H111/E111, "&gt;999%"))</f>
        <v>-0.25694444444444442</v>
      </c>
    </row>
    <row r="112" spans="1:10" s="160" customFormat="1" x14ac:dyDescent="0.25">
      <c r="A112" s="178" t="s">
        <v>655</v>
      </c>
      <c r="B112" s="71">
        <v>3</v>
      </c>
      <c r="C112" s="72">
        <v>13</v>
      </c>
      <c r="D112" s="71">
        <v>107</v>
      </c>
      <c r="E112" s="72">
        <v>144</v>
      </c>
      <c r="F112" s="73"/>
      <c r="G112" s="71">
        <f>B112-C112</f>
        <v>-10</v>
      </c>
      <c r="H112" s="72">
        <f>D112-E112</f>
        <v>-37</v>
      </c>
      <c r="I112" s="37">
        <f>IF(C112=0, "-", IF(G112/C112&lt;10, G112/C112, "&gt;999%"))</f>
        <v>-0.76923076923076927</v>
      </c>
      <c r="J112" s="38">
        <f>IF(E112=0, "-", IF(H112/E112&lt;10, H112/E112, "&gt;999%"))</f>
        <v>-0.25694444444444442</v>
      </c>
    </row>
    <row r="113" spans="1:10" x14ac:dyDescent="0.25">
      <c r="A113" s="177"/>
      <c r="B113" s="143"/>
      <c r="C113" s="144"/>
      <c r="D113" s="143"/>
      <c r="E113" s="144"/>
      <c r="F113" s="145"/>
      <c r="G113" s="143"/>
      <c r="H113" s="144"/>
      <c r="I113" s="151"/>
      <c r="J113" s="152"/>
    </row>
    <row r="114" spans="1:10" s="139" customFormat="1" x14ac:dyDescent="0.25">
      <c r="A114" s="159" t="s">
        <v>45</v>
      </c>
      <c r="B114" s="65"/>
      <c r="C114" s="66"/>
      <c r="D114" s="65"/>
      <c r="E114" s="66"/>
      <c r="F114" s="67"/>
      <c r="G114" s="65"/>
      <c r="H114" s="66"/>
      <c r="I114" s="20"/>
      <c r="J114" s="21"/>
    </row>
    <row r="115" spans="1:10" x14ac:dyDescent="0.25">
      <c r="A115" s="158" t="s">
        <v>544</v>
      </c>
      <c r="B115" s="65">
        <v>23</v>
      </c>
      <c r="C115" s="66">
        <v>37</v>
      </c>
      <c r="D115" s="65">
        <v>211</v>
      </c>
      <c r="E115" s="66">
        <v>258</v>
      </c>
      <c r="F115" s="67"/>
      <c r="G115" s="65">
        <f>B115-C115</f>
        <v>-14</v>
      </c>
      <c r="H115" s="66">
        <f>D115-E115</f>
        <v>-47</v>
      </c>
      <c r="I115" s="20">
        <f>IF(C115=0, "-", IF(G115/C115&lt;10, G115/C115, "&gt;999%"))</f>
        <v>-0.3783783783783784</v>
      </c>
      <c r="J115" s="21">
        <f>IF(E115=0, "-", IF(H115/E115&lt;10, H115/E115, "&gt;999%"))</f>
        <v>-0.18217054263565891</v>
      </c>
    </row>
    <row r="116" spans="1:10" s="160" customFormat="1" x14ac:dyDescent="0.25">
      <c r="A116" s="178" t="s">
        <v>656</v>
      </c>
      <c r="B116" s="71">
        <v>23</v>
      </c>
      <c r="C116" s="72">
        <v>37</v>
      </c>
      <c r="D116" s="71">
        <v>211</v>
      </c>
      <c r="E116" s="72">
        <v>258</v>
      </c>
      <c r="F116" s="73"/>
      <c r="G116" s="71">
        <f>B116-C116</f>
        <v>-14</v>
      </c>
      <c r="H116" s="72">
        <f>D116-E116</f>
        <v>-47</v>
      </c>
      <c r="I116" s="37">
        <f>IF(C116=0, "-", IF(G116/C116&lt;10, G116/C116, "&gt;999%"))</f>
        <v>-0.3783783783783784</v>
      </c>
      <c r="J116" s="38">
        <f>IF(E116=0, "-", IF(H116/E116&lt;10, H116/E116, "&gt;999%"))</f>
        <v>-0.18217054263565891</v>
      </c>
    </row>
    <row r="117" spans="1:10" x14ac:dyDescent="0.25">
      <c r="A117" s="177"/>
      <c r="B117" s="143"/>
      <c r="C117" s="144"/>
      <c r="D117" s="143"/>
      <c r="E117" s="144"/>
      <c r="F117" s="145"/>
      <c r="G117" s="143"/>
      <c r="H117" s="144"/>
      <c r="I117" s="151"/>
      <c r="J117" s="152"/>
    </row>
    <row r="118" spans="1:10" s="139" customFormat="1" x14ac:dyDescent="0.25">
      <c r="A118" s="159" t="s">
        <v>46</v>
      </c>
      <c r="B118" s="65"/>
      <c r="C118" s="66"/>
      <c r="D118" s="65"/>
      <c r="E118" s="66"/>
      <c r="F118" s="67"/>
      <c r="G118" s="65"/>
      <c r="H118" s="66"/>
      <c r="I118" s="20"/>
      <c r="J118" s="21"/>
    </row>
    <row r="119" spans="1:10" x14ac:dyDescent="0.25">
      <c r="A119" s="158" t="s">
        <v>439</v>
      </c>
      <c r="B119" s="65">
        <v>0</v>
      </c>
      <c r="C119" s="66">
        <v>0</v>
      </c>
      <c r="D119" s="65">
        <v>0</v>
      </c>
      <c r="E119" s="66">
        <v>2</v>
      </c>
      <c r="F119" s="67"/>
      <c r="G119" s="65">
        <f t="shared" ref="G119:G132" si="8">B119-C119</f>
        <v>0</v>
      </c>
      <c r="H119" s="66">
        <f t="shared" ref="H119:H132" si="9">D119-E119</f>
        <v>-2</v>
      </c>
      <c r="I119" s="20" t="str">
        <f t="shared" ref="I119:I132" si="10">IF(C119=0, "-", IF(G119/C119&lt;10, G119/C119, "&gt;999%"))</f>
        <v>-</v>
      </c>
      <c r="J119" s="21">
        <f t="shared" ref="J119:J132" si="11">IF(E119=0, "-", IF(H119/E119&lt;10, H119/E119, "&gt;999%"))</f>
        <v>-1</v>
      </c>
    </row>
    <row r="120" spans="1:10" x14ac:dyDescent="0.25">
      <c r="A120" s="158" t="s">
        <v>400</v>
      </c>
      <c r="B120" s="65">
        <v>60</v>
      </c>
      <c r="C120" s="66">
        <v>3</v>
      </c>
      <c r="D120" s="65">
        <v>423</v>
      </c>
      <c r="E120" s="66">
        <v>322</v>
      </c>
      <c r="F120" s="67"/>
      <c r="G120" s="65">
        <f t="shared" si="8"/>
        <v>57</v>
      </c>
      <c r="H120" s="66">
        <f t="shared" si="9"/>
        <v>101</v>
      </c>
      <c r="I120" s="20" t="str">
        <f t="shared" si="10"/>
        <v>&gt;999%</v>
      </c>
      <c r="J120" s="21">
        <f t="shared" si="11"/>
        <v>0.31366459627329191</v>
      </c>
    </row>
    <row r="121" spans="1:10" x14ac:dyDescent="0.25">
      <c r="A121" s="158" t="s">
        <v>440</v>
      </c>
      <c r="B121" s="65">
        <v>229</v>
      </c>
      <c r="C121" s="66">
        <v>181</v>
      </c>
      <c r="D121" s="65">
        <v>1595</v>
      </c>
      <c r="E121" s="66">
        <v>1462</v>
      </c>
      <c r="F121" s="67"/>
      <c r="G121" s="65">
        <f t="shared" si="8"/>
        <v>48</v>
      </c>
      <c r="H121" s="66">
        <f t="shared" si="9"/>
        <v>133</v>
      </c>
      <c r="I121" s="20">
        <f t="shared" si="10"/>
        <v>0.26519337016574585</v>
      </c>
      <c r="J121" s="21">
        <f t="shared" si="11"/>
        <v>9.0971272229822167E-2</v>
      </c>
    </row>
    <row r="122" spans="1:10" x14ac:dyDescent="0.25">
      <c r="A122" s="158" t="s">
        <v>203</v>
      </c>
      <c r="B122" s="65">
        <v>1</v>
      </c>
      <c r="C122" s="66">
        <v>4</v>
      </c>
      <c r="D122" s="65">
        <v>33</v>
      </c>
      <c r="E122" s="66">
        <v>106</v>
      </c>
      <c r="F122" s="67"/>
      <c r="G122" s="65">
        <f t="shared" si="8"/>
        <v>-3</v>
      </c>
      <c r="H122" s="66">
        <f t="shared" si="9"/>
        <v>-73</v>
      </c>
      <c r="I122" s="20">
        <f t="shared" si="10"/>
        <v>-0.75</v>
      </c>
      <c r="J122" s="21">
        <f t="shared" si="11"/>
        <v>-0.68867924528301883</v>
      </c>
    </row>
    <row r="123" spans="1:10" x14ac:dyDescent="0.25">
      <c r="A123" s="158" t="s">
        <v>219</v>
      </c>
      <c r="B123" s="65">
        <v>2</v>
      </c>
      <c r="C123" s="66">
        <v>4</v>
      </c>
      <c r="D123" s="65">
        <v>37</v>
      </c>
      <c r="E123" s="66">
        <v>157</v>
      </c>
      <c r="F123" s="67"/>
      <c r="G123" s="65">
        <f t="shared" si="8"/>
        <v>-2</v>
      </c>
      <c r="H123" s="66">
        <f t="shared" si="9"/>
        <v>-120</v>
      </c>
      <c r="I123" s="20">
        <f t="shared" si="10"/>
        <v>-0.5</v>
      </c>
      <c r="J123" s="21">
        <f t="shared" si="11"/>
        <v>-0.76433121019108285</v>
      </c>
    </row>
    <row r="124" spans="1:10" x14ac:dyDescent="0.25">
      <c r="A124" s="158" t="s">
        <v>245</v>
      </c>
      <c r="B124" s="65">
        <v>0</v>
      </c>
      <c r="C124" s="66">
        <v>0</v>
      </c>
      <c r="D124" s="65">
        <v>0</v>
      </c>
      <c r="E124" s="66">
        <v>1</v>
      </c>
      <c r="F124" s="67"/>
      <c r="G124" s="65">
        <f t="shared" si="8"/>
        <v>0</v>
      </c>
      <c r="H124" s="66">
        <f t="shared" si="9"/>
        <v>-1</v>
      </c>
      <c r="I124" s="20" t="str">
        <f t="shared" si="10"/>
        <v>-</v>
      </c>
      <c r="J124" s="21">
        <f t="shared" si="11"/>
        <v>-1</v>
      </c>
    </row>
    <row r="125" spans="1:10" x14ac:dyDescent="0.25">
      <c r="A125" s="158" t="s">
        <v>316</v>
      </c>
      <c r="B125" s="65">
        <v>92</v>
      </c>
      <c r="C125" s="66">
        <v>52</v>
      </c>
      <c r="D125" s="65">
        <v>422</v>
      </c>
      <c r="E125" s="66">
        <v>569</v>
      </c>
      <c r="F125" s="67"/>
      <c r="G125" s="65">
        <f t="shared" si="8"/>
        <v>40</v>
      </c>
      <c r="H125" s="66">
        <f t="shared" si="9"/>
        <v>-147</v>
      </c>
      <c r="I125" s="20">
        <f t="shared" si="10"/>
        <v>0.76923076923076927</v>
      </c>
      <c r="J125" s="21">
        <f t="shared" si="11"/>
        <v>-0.25834797891036909</v>
      </c>
    </row>
    <row r="126" spans="1:10" x14ac:dyDescent="0.25">
      <c r="A126" s="158" t="s">
        <v>355</v>
      </c>
      <c r="B126" s="65">
        <v>37</v>
      </c>
      <c r="C126" s="66">
        <v>38</v>
      </c>
      <c r="D126" s="65">
        <v>431</v>
      </c>
      <c r="E126" s="66">
        <v>569</v>
      </c>
      <c r="F126" s="67"/>
      <c r="G126" s="65">
        <f t="shared" si="8"/>
        <v>-1</v>
      </c>
      <c r="H126" s="66">
        <f t="shared" si="9"/>
        <v>-138</v>
      </c>
      <c r="I126" s="20">
        <f t="shared" si="10"/>
        <v>-2.6315789473684209E-2</v>
      </c>
      <c r="J126" s="21">
        <f t="shared" si="11"/>
        <v>-0.24253075571177504</v>
      </c>
    </row>
    <row r="127" spans="1:10" x14ac:dyDescent="0.25">
      <c r="A127" s="158" t="s">
        <v>517</v>
      </c>
      <c r="B127" s="65">
        <v>123</v>
      </c>
      <c r="C127" s="66">
        <v>94</v>
      </c>
      <c r="D127" s="65">
        <v>637</v>
      </c>
      <c r="E127" s="66">
        <v>796</v>
      </c>
      <c r="F127" s="67"/>
      <c r="G127" s="65">
        <f t="shared" si="8"/>
        <v>29</v>
      </c>
      <c r="H127" s="66">
        <f t="shared" si="9"/>
        <v>-159</v>
      </c>
      <c r="I127" s="20">
        <f t="shared" si="10"/>
        <v>0.30851063829787234</v>
      </c>
      <c r="J127" s="21">
        <f t="shared" si="11"/>
        <v>-0.19974874371859297</v>
      </c>
    </row>
    <row r="128" spans="1:10" x14ac:dyDescent="0.25">
      <c r="A128" s="158" t="s">
        <v>527</v>
      </c>
      <c r="B128" s="65">
        <v>1239</v>
      </c>
      <c r="C128" s="66">
        <v>913</v>
      </c>
      <c r="D128" s="65">
        <v>8164</v>
      </c>
      <c r="E128" s="66">
        <v>9336</v>
      </c>
      <c r="F128" s="67"/>
      <c r="G128" s="65">
        <f t="shared" si="8"/>
        <v>326</v>
      </c>
      <c r="H128" s="66">
        <f t="shared" si="9"/>
        <v>-1172</v>
      </c>
      <c r="I128" s="20">
        <f t="shared" si="10"/>
        <v>0.35706462212486306</v>
      </c>
      <c r="J128" s="21">
        <f t="shared" si="11"/>
        <v>-0.12553556126820908</v>
      </c>
    </row>
    <row r="129" spans="1:10" x14ac:dyDescent="0.25">
      <c r="A129" s="158" t="s">
        <v>495</v>
      </c>
      <c r="B129" s="65">
        <v>0</v>
      </c>
      <c r="C129" s="66">
        <v>4</v>
      </c>
      <c r="D129" s="65">
        <v>0</v>
      </c>
      <c r="E129" s="66">
        <v>19</v>
      </c>
      <c r="F129" s="67"/>
      <c r="G129" s="65">
        <f t="shared" si="8"/>
        <v>-4</v>
      </c>
      <c r="H129" s="66">
        <f t="shared" si="9"/>
        <v>-19</v>
      </c>
      <c r="I129" s="20">
        <f t="shared" si="10"/>
        <v>-1</v>
      </c>
      <c r="J129" s="21">
        <f t="shared" si="11"/>
        <v>-1</v>
      </c>
    </row>
    <row r="130" spans="1:10" x14ac:dyDescent="0.25">
      <c r="A130" s="158" t="s">
        <v>506</v>
      </c>
      <c r="B130" s="65">
        <v>94</v>
      </c>
      <c r="C130" s="66">
        <v>30</v>
      </c>
      <c r="D130" s="65">
        <v>348</v>
      </c>
      <c r="E130" s="66">
        <v>660</v>
      </c>
      <c r="F130" s="67"/>
      <c r="G130" s="65">
        <f t="shared" si="8"/>
        <v>64</v>
      </c>
      <c r="H130" s="66">
        <f t="shared" si="9"/>
        <v>-312</v>
      </c>
      <c r="I130" s="20">
        <f t="shared" si="10"/>
        <v>2.1333333333333333</v>
      </c>
      <c r="J130" s="21">
        <f t="shared" si="11"/>
        <v>-0.47272727272727272</v>
      </c>
    </row>
    <row r="131" spans="1:10" x14ac:dyDescent="0.25">
      <c r="A131" s="158" t="s">
        <v>545</v>
      </c>
      <c r="B131" s="65">
        <v>5</v>
      </c>
      <c r="C131" s="66">
        <v>9</v>
      </c>
      <c r="D131" s="65">
        <v>101</v>
      </c>
      <c r="E131" s="66">
        <v>318</v>
      </c>
      <c r="F131" s="67"/>
      <c r="G131" s="65">
        <f t="shared" si="8"/>
        <v>-4</v>
      </c>
      <c r="H131" s="66">
        <f t="shared" si="9"/>
        <v>-217</v>
      </c>
      <c r="I131" s="20">
        <f t="shared" si="10"/>
        <v>-0.44444444444444442</v>
      </c>
      <c r="J131" s="21">
        <f t="shared" si="11"/>
        <v>-0.6823899371069182</v>
      </c>
    </row>
    <row r="132" spans="1:10" s="160" customFormat="1" x14ac:dyDescent="0.25">
      <c r="A132" s="178" t="s">
        <v>657</v>
      </c>
      <c r="B132" s="71">
        <v>1882</v>
      </c>
      <c r="C132" s="72">
        <v>1332</v>
      </c>
      <c r="D132" s="71">
        <v>12191</v>
      </c>
      <c r="E132" s="72">
        <v>14317</v>
      </c>
      <c r="F132" s="73"/>
      <c r="G132" s="71">
        <f t="shared" si="8"/>
        <v>550</v>
      </c>
      <c r="H132" s="72">
        <f t="shared" si="9"/>
        <v>-2126</v>
      </c>
      <c r="I132" s="37">
        <f t="shared" si="10"/>
        <v>0.41291291291291293</v>
      </c>
      <c r="J132" s="38">
        <f t="shared" si="11"/>
        <v>-0.148494796395893</v>
      </c>
    </row>
    <row r="133" spans="1:10" x14ac:dyDescent="0.25">
      <c r="A133" s="177"/>
      <c r="B133" s="143"/>
      <c r="C133" s="144"/>
      <c r="D133" s="143"/>
      <c r="E133" s="144"/>
      <c r="F133" s="145"/>
      <c r="G133" s="143"/>
      <c r="H133" s="144"/>
      <c r="I133" s="151"/>
      <c r="J133" s="152"/>
    </row>
    <row r="134" spans="1:10" s="139" customFormat="1" x14ac:dyDescent="0.25">
      <c r="A134" s="159" t="s">
        <v>47</v>
      </c>
      <c r="B134" s="65"/>
      <c r="C134" s="66"/>
      <c r="D134" s="65"/>
      <c r="E134" s="66"/>
      <c r="F134" s="67"/>
      <c r="G134" s="65"/>
      <c r="H134" s="66"/>
      <c r="I134" s="20"/>
      <c r="J134" s="21"/>
    </row>
    <row r="135" spans="1:10" x14ac:dyDescent="0.25">
      <c r="A135" s="158" t="s">
        <v>573</v>
      </c>
      <c r="B135" s="65">
        <v>11</v>
      </c>
      <c r="C135" s="66">
        <v>9</v>
      </c>
      <c r="D135" s="65">
        <v>96</v>
      </c>
      <c r="E135" s="66">
        <v>67</v>
      </c>
      <c r="F135" s="67"/>
      <c r="G135" s="65">
        <f>B135-C135</f>
        <v>2</v>
      </c>
      <c r="H135" s="66">
        <f>D135-E135</f>
        <v>29</v>
      </c>
      <c r="I135" s="20">
        <f>IF(C135=0, "-", IF(G135/C135&lt;10, G135/C135, "&gt;999%"))</f>
        <v>0.22222222222222221</v>
      </c>
      <c r="J135" s="21">
        <f>IF(E135=0, "-", IF(H135/E135&lt;10, H135/E135, "&gt;999%"))</f>
        <v>0.43283582089552236</v>
      </c>
    </row>
    <row r="136" spans="1:10" s="160" customFormat="1" x14ac:dyDescent="0.25">
      <c r="A136" s="178" t="s">
        <v>658</v>
      </c>
      <c r="B136" s="71">
        <v>11</v>
      </c>
      <c r="C136" s="72">
        <v>9</v>
      </c>
      <c r="D136" s="71">
        <v>96</v>
      </c>
      <c r="E136" s="72">
        <v>67</v>
      </c>
      <c r="F136" s="73"/>
      <c r="G136" s="71">
        <f>B136-C136</f>
        <v>2</v>
      </c>
      <c r="H136" s="72">
        <f>D136-E136</f>
        <v>29</v>
      </c>
      <c r="I136" s="37">
        <f>IF(C136=0, "-", IF(G136/C136&lt;10, G136/C136, "&gt;999%"))</f>
        <v>0.22222222222222221</v>
      </c>
      <c r="J136" s="38">
        <f>IF(E136=0, "-", IF(H136/E136&lt;10, H136/E136, "&gt;999%"))</f>
        <v>0.43283582089552236</v>
      </c>
    </row>
    <row r="137" spans="1:10" x14ac:dyDescent="0.25">
      <c r="A137" s="177"/>
      <c r="B137" s="143"/>
      <c r="C137" s="144"/>
      <c r="D137" s="143"/>
      <c r="E137" s="144"/>
      <c r="F137" s="145"/>
      <c r="G137" s="143"/>
      <c r="H137" s="144"/>
      <c r="I137" s="151"/>
      <c r="J137" s="152"/>
    </row>
    <row r="138" spans="1:10" s="139" customFormat="1" x14ac:dyDescent="0.25">
      <c r="A138" s="159" t="s">
        <v>48</v>
      </c>
      <c r="B138" s="65"/>
      <c r="C138" s="66"/>
      <c r="D138" s="65"/>
      <c r="E138" s="66"/>
      <c r="F138" s="67"/>
      <c r="G138" s="65"/>
      <c r="H138" s="66"/>
      <c r="I138" s="20"/>
      <c r="J138" s="21"/>
    </row>
    <row r="139" spans="1:10" x14ac:dyDescent="0.25">
      <c r="A139" s="158" t="s">
        <v>546</v>
      </c>
      <c r="B139" s="65">
        <v>96</v>
      </c>
      <c r="C139" s="66">
        <v>87</v>
      </c>
      <c r="D139" s="65">
        <v>660</v>
      </c>
      <c r="E139" s="66">
        <v>620</v>
      </c>
      <c r="F139" s="67"/>
      <c r="G139" s="65">
        <f>B139-C139</f>
        <v>9</v>
      </c>
      <c r="H139" s="66">
        <f>D139-E139</f>
        <v>40</v>
      </c>
      <c r="I139" s="20">
        <f>IF(C139=0, "-", IF(G139/C139&lt;10, G139/C139, "&gt;999%"))</f>
        <v>0.10344827586206896</v>
      </c>
      <c r="J139" s="21">
        <f>IF(E139=0, "-", IF(H139/E139&lt;10, H139/E139, "&gt;999%"))</f>
        <v>6.4516129032258063E-2</v>
      </c>
    </row>
    <row r="140" spans="1:10" x14ac:dyDescent="0.25">
      <c r="A140" s="158" t="s">
        <v>559</v>
      </c>
      <c r="B140" s="65">
        <v>34</v>
      </c>
      <c r="C140" s="66">
        <v>54</v>
      </c>
      <c r="D140" s="65">
        <v>334</v>
      </c>
      <c r="E140" s="66">
        <v>397</v>
      </c>
      <c r="F140" s="67"/>
      <c r="G140" s="65">
        <f>B140-C140</f>
        <v>-20</v>
      </c>
      <c r="H140" s="66">
        <f>D140-E140</f>
        <v>-63</v>
      </c>
      <c r="I140" s="20">
        <f>IF(C140=0, "-", IF(G140/C140&lt;10, G140/C140, "&gt;999%"))</f>
        <v>-0.37037037037037035</v>
      </c>
      <c r="J140" s="21">
        <f>IF(E140=0, "-", IF(H140/E140&lt;10, H140/E140, "&gt;999%"))</f>
        <v>-0.15869017632241814</v>
      </c>
    </row>
    <row r="141" spans="1:10" x14ac:dyDescent="0.25">
      <c r="A141" s="158" t="s">
        <v>574</v>
      </c>
      <c r="B141" s="65">
        <v>19</v>
      </c>
      <c r="C141" s="66">
        <v>14</v>
      </c>
      <c r="D141" s="65">
        <v>162</v>
      </c>
      <c r="E141" s="66">
        <v>166</v>
      </c>
      <c r="F141" s="67"/>
      <c r="G141" s="65">
        <f>B141-C141</f>
        <v>5</v>
      </c>
      <c r="H141" s="66">
        <f>D141-E141</f>
        <v>-4</v>
      </c>
      <c r="I141" s="20">
        <f>IF(C141=0, "-", IF(G141/C141&lt;10, G141/C141, "&gt;999%"))</f>
        <v>0.35714285714285715</v>
      </c>
      <c r="J141" s="21">
        <f>IF(E141=0, "-", IF(H141/E141&lt;10, H141/E141, "&gt;999%"))</f>
        <v>-2.4096385542168676E-2</v>
      </c>
    </row>
    <row r="142" spans="1:10" s="160" customFormat="1" x14ac:dyDescent="0.25">
      <c r="A142" s="178" t="s">
        <v>659</v>
      </c>
      <c r="B142" s="71">
        <v>149</v>
      </c>
      <c r="C142" s="72">
        <v>155</v>
      </c>
      <c r="D142" s="71">
        <v>1156</v>
      </c>
      <c r="E142" s="72">
        <v>1183</v>
      </c>
      <c r="F142" s="73"/>
      <c r="G142" s="71">
        <f>B142-C142</f>
        <v>-6</v>
      </c>
      <c r="H142" s="72">
        <f>D142-E142</f>
        <v>-27</v>
      </c>
      <c r="I142" s="37">
        <f>IF(C142=0, "-", IF(G142/C142&lt;10, G142/C142, "&gt;999%"))</f>
        <v>-3.870967741935484E-2</v>
      </c>
      <c r="J142" s="38">
        <f>IF(E142=0, "-", IF(H142/E142&lt;10, H142/E142, "&gt;999%"))</f>
        <v>-2.2823330515638209E-2</v>
      </c>
    </row>
    <row r="143" spans="1:10" x14ac:dyDescent="0.25">
      <c r="A143" s="177"/>
      <c r="B143" s="143"/>
      <c r="C143" s="144"/>
      <c r="D143" s="143"/>
      <c r="E143" s="144"/>
      <c r="F143" s="145"/>
      <c r="G143" s="143"/>
      <c r="H143" s="144"/>
      <c r="I143" s="151"/>
      <c r="J143" s="152"/>
    </row>
    <row r="144" spans="1:10" s="139" customFormat="1" x14ac:dyDescent="0.25">
      <c r="A144" s="159" t="s">
        <v>49</v>
      </c>
      <c r="B144" s="65"/>
      <c r="C144" s="66"/>
      <c r="D144" s="65"/>
      <c r="E144" s="66"/>
      <c r="F144" s="67"/>
      <c r="G144" s="65"/>
      <c r="H144" s="66"/>
      <c r="I144" s="20"/>
      <c r="J144" s="21"/>
    </row>
    <row r="145" spans="1:10" x14ac:dyDescent="0.25">
      <c r="A145" s="158" t="s">
        <v>261</v>
      </c>
      <c r="B145" s="65">
        <v>3</v>
      </c>
      <c r="C145" s="66">
        <v>2</v>
      </c>
      <c r="D145" s="65">
        <v>38</v>
      </c>
      <c r="E145" s="66">
        <v>41</v>
      </c>
      <c r="F145" s="67"/>
      <c r="G145" s="65">
        <f t="shared" ref="G145:G150" si="12">B145-C145</f>
        <v>1</v>
      </c>
      <c r="H145" s="66">
        <f t="shared" ref="H145:H150" si="13">D145-E145</f>
        <v>-3</v>
      </c>
      <c r="I145" s="20">
        <f t="shared" ref="I145:I150" si="14">IF(C145=0, "-", IF(G145/C145&lt;10, G145/C145, "&gt;999%"))</f>
        <v>0.5</v>
      </c>
      <c r="J145" s="21">
        <f t="shared" ref="J145:J150" si="15">IF(E145=0, "-", IF(H145/E145&lt;10, H145/E145, "&gt;999%"))</f>
        <v>-7.3170731707317069E-2</v>
      </c>
    </row>
    <row r="146" spans="1:10" x14ac:dyDescent="0.25">
      <c r="A146" s="158" t="s">
        <v>278</v>
      </c>
      <c r="B146" s="65">
        <v>6</v>
      </c>
      <c r="C146" s="66">
        <v>1</v>
      </c>
      <c r="D146" s="65">
        <v>37</v>
      </c>
      <c r="E146" s="66">
        <v>19</v>
      </c>
      <c r="F146" s="67"/>
      <c r="G146" s="65">
        <f t="shared" si="12"/>
        <v>5</v>
      </c>
      <c r="H146" s="66">
        <f t="shared" si="13"/>
        <v>18</v>
      </c>
      <c r="I146" s="20">
        <f t="shared" si="14"/>
        <v>5</v>
      </c>
      <c r="J146" s="21">
        <f t="shared" si="15"/>
        <v>0.94736842105263153</v>
      </c>
    </row>
    <row r="147" spans="1:10" x14ac:dyDescent="0.25">
      <c r="A147" s="158" t="s">
        <v>424</v>
      </c>
      <c r="B147" s="65">
        <v>19</v>
      </c>
      <c r="C147" s="66">
        <v>0</v>
      </c>
      <c r="D147" s="65">
        <v>28</v>
      </c>
      <c r="E147" s="66">
        <v>0</v>
      </c>
      <c r="F147" s="67"/>
      <c r="G147" s="65">
        <f t="shared" si="12"/>
        <v>19</v>
      </c>
      <c r="H147" s="66">
        <f t="shared" si="13"/>
        <v>28</v>
      </c>
      <c r="I147" s="20" t="str">
        <f t="shared" si="14"/>
        <v>-</v>
      </c>
      <c r="J147" s="21" t="str">
        <f t="shared" si="15"/>
        <v>-</v>
      </c>
    </row>
    <row r="148" spans="1:10" x14ac:dyDescent="0.25">
      <c r="A148" s="158" t="s">
        <v>425</v>
      </c>
      <c r="B148" s="65">
        <v>7</v>
      </c>
      <c r="C148" s="66">
        <v>16</v>
      </c>
      <c r="D148" s="65">
        <v>155</v>
      </c>
      <c r="E148" s="66">
        <v>81</v>
      </c>
      <c r="F148" s="67"/>
      <c r="G148" s="65">
        <f t="shared" si="12"/>
        <v>-9</v>
      </c>
      <c r="H148" s="66">
        <f t="shared" si="13"/>
        <v>74</v>
      </c>
      <c r="I148" s="20">
        <f t="shared" si="14"/>
        <v>-0.5625</v>
      </c>
      <c r="J148" s="21">
        <f t="shared" si="15"/>
        <v>0.9135802469135802</v>
      </c>
    </row>
    <row r="149" spans="1:10" x14ac:dyDescent="0.25">
      <c r="A149" s="158" t="s">
        <v>467</v>
      </c>
      <c r="B149" s="65">
        <v>9</v>
      </c>
      <c r="C149" s="66">
        <v>4</v>
      </c>
      <c r="D149" s="65">
        <v>107</v>
      </c>
      <c r="E149" s="66">
        <v>143</v>
      </c>
      <c r="F149" s="67"/>
      <c r="G149" s="65">
        <f t="shared" si="12"/>
        <v>5</v>
      </c>
      <c r="H149" s="66">
        <f t="shared" si="13"/>
        <v>-36</v>
      </c>
      <c r="I149" s="20">
        <f t="shared" si="14"/>
        <v>1.25</v>
      </c>
      <c r="J149" s="21">
        <f t="shared" si="15"/>
        <v>-0.25174825174825177</v>
      </c>
    </row>
    <row r="150" spans="1:10" s="160" customFormat="1" x14ac:dyDescent="0.25">
      <c r="A150" s="178" t="s">
        <v>660</v>
      </c>
      <c r="B150" s="71">
        <v>44</v>
      </c>
      <c r="C150" s="72">
        <v>23</v>
      </c>
      <c r="D150" s="71">
        <v>365</v>
      </c>
      <c r="E150" s="72">
        <v>284</v>
      </c>
      <c r="F150" s="73"/>
      <c r="G150" s="71">
        <f t="shared" si="12"/>
        <v>21</v>
      </c>
      <c r="H150" s="72">
        <f t="shared" si="13"/>
        <v>81</v>
      </c>
      <c r="I150" s="37">
        <f t="shared" si="14"/>
        <v>0.91304347826086951</v>
      </c>
      <c r="J150" s="38">
        <f t="shared" si="15"/>
        <v>0.28521126760563381</v>
      </c>
    </row>
    <row r="151" spans="1:10" x14ac:dyDescent="0.25">
      <c r="A151" s="177"/>
      <c r="B151" s="143"/>
      <c r="C151" s="144"/>
      <c r="D151" s="143"/>
      <c r="E151" s="144"/>
      <c r="F151" s="145"/>
      <c r="G151" s="143"/>
      <c r="H151" s="144"/>
      <c r="I151" s="151"/>
      <c r="J151" s="152"/>
    </row>
    <row r="152" spans="1:10" s="139" customFormat="1" x14ac:dyDescent="0.25">
      <c r="A152" s="159" t="s">
        <v>50</v>
      </c>
      <c r="B152" s="65"/>
      <c r="C152" s="66"/>
      <c r="D152" s="65"/>
      <c r="E152" s="66"/>
      <c r="F152" s="67"/>
      <c r="G152" s="65"/>
      <c r="H152" s="66"/>
      <c r="I152" s="20"/>
      <c r="J152" s="21"/>
    </row>
    <row r="153" spans="1:10" x14ac:dyDescent="0.25">
      <c r="A153" s="158" t="s">
        <v>366</v>
      </c>
      <c r="B153" s="65">
        <v>0</v>
      </c>
      <c r="C153" s="66">
        <v>5</v>
      </c>
      <c r="D153" s="65">
        <v>1</v>
      </c>
      <c r="E153" s="66">
        <v>614</v>
      </c>
      <c r="F153" s="67"/>
      <c r="G153" s="65">
        <f t="shared" ref="G153:G161" si="16">B153-C153</f>
        <v>-5</v>
      </c>
      <c r="H153" s="66">
        <f t="shared" ref="H153:H161" si="17">D153-E153</f>
        <v>-613</v>
      </c>
      <c r="I153" s="20">
        <f t="shared" ref="I153:I161" si="18">IF(C153=0, "-", IF(G153/C153&lt;10, G153/C153, "&gt;999%"))</f>
        <v>-1</v>
      </c>
      <c r="J153" s="21">
        <f t="shared" ref="J153:J161" si="19">IF(E153=0, "-", IF(H153/E153&lt;10, H153/E153, "&gt;999%"))</f>
        <v>-0.99837133550488599</v>
      </c>
    </row>
    <row r="154" spans="1:10" x14ac:dyDescent="0.25">
      <c r="A154" s="158" t="s">
        <v>401</v>
      </c>
      <c r="B154" s="65">
        <v>377</v>
      </c>
      <c r="C154" s="66">
        <v>72</v>
      </c>
      <c r="D154" s="65">
        <v>1430</v>
      </c>
      <c r="E154" s="66">
        <v>622</v>
      </c>
      <c r="F154" s="67"/>
      <c r="G154" s="65">
        <f t="shared" si="16"/>
        <v>305</v>
      </c>
      <c r="H154" s="66">
        <f t="shared" si="17"/>
        <v>808</v>
      </c>
      <c r="I154" s="20">
        <f t="shared" si="18"/>
        <v>4.2361111111111107</v>
      </c>
      <c r="J154" s="21">
        <f t="shared" si="19"/>
        <v>1.2990353697749195</v>
      </c>
    </row>
    <row r="155" spans="1:10" x14ac:dyDescent="0.25">
      <c r="A155" s="158" t="s">
        <v>441</v>
      </c>
      <c r="B155" s="65">
        <v>0</v>
      </c>
      <c r="C155" s="66">
        <v>6</v>
      </c>
      <c r="D155" s="65">
        <v>0</v>
      </c>
      <c r="E155" s="66">
        <v>96</v>
      </c>
      <c r="F155" s="67"/>
      <c r="G155" s="65">
        <f t="shared" si="16"/>
        <v>-6</v>
      </c>
      <c r="H155" s="66">
        <f t="shared" si="17"/>
        <v>-96</v>
      </c>
      <c r="I155" s="20">
        <f t="shared" si="18"/>
        <v>-1</v>
      </c>
      <c r="J155" s="21">
        <f t="shared" si="19"/>
        <v>-1</v>
      </c>
    </row>
    <row r="156" spans="1:10" x14ac:dyDescent="0.25">
      <c r="A156" s="158" t="s">
        <v>367</v>
      </c>
      <c r="B156" s="65">
        <v>225</v>
      </c>
      <c r="C156" s="66">
        <v>73</v>
      </c>
      <c r="D156" s="65">
        <v>1477</v>
      </c>
      <c r="E156" s="66">
        <v>546</v>
      </c>
      <c r="F156" s="67"/>
      <c r="G156" s="65">
        <f t="shared" si="16"/>
        <v>152</v>
      </c>
      <c r="H156" s="66">
        <f t="shared" si="17"/>
        <v>931</v>
      </c>
      <c r="I156" s="20">
        <f t="shared" si="18"/>
        <v>2.0821917808219177</v>
      </c>
      <c r="J156" s="21">
        <f t="shared" si="19"/>
        <v>1.7051282051282051</v>
      </c>
    </row>
    <row r="157" spans="1:10" x14ac:dyDescent="0.25">
      <c r="A157" s="158" t="s">
        <v>518</v>
      </c>
      <c r="B157" s="65">
        <v>0</v>
      </c>
      <c r="C157" s="66">
        <v>19</v>
      </c>
      <c r="D157" s="65">
        <v>0</v>
      </c>
      <c r="E157" s="66">
        <v>140</v>
      </c>
      <c r="F157" s="67"/>
      <c r="G157" s="65">
        <f t="shared" si="16"/>
        <v>-19</v>
      </c>
      <c r="H157" s="66">
        <f t="shared" si="17"/>
        <v>-140</v>
      </c>
      <c r="I157" s="20">
        <f t="shared" si="18"/>
        <v>-1</v>
      </c>
      <c r="J157" s="21">
        <f t="shared" si="19"/>
        <v>-1</v>
      </c>
    </row>
    <row r="158" spans="1:10" x14ac:dyDescent="0.25">
      <c r="A158" s="158" t="s">
        <v>528</v>
      </c>
      <c r="B158" s="65">
        <v>0</v>
      </c>
      <c r="C158" s="66">
        <v>16</v>
      </c>
      <c r="D158" s="65">
        <v>0</v>
      </c>
      <c r="E158" s="66">
        <v>126</v>
      </c>
      <c r="F158" s="67"/>
      <c r="G158" s="65">
        <f t="shared" si="16"/>
        <v>-16</v>
      </c>
      <c r="H158" s="66">
        <f t="shared" si="17"/>
        <v>-126</v>
      </c>
      <c r="I158" s="20">
        <f t="shared" si="18"/>
        <v>-1</v>
      </c>
      <c r="J158" s="21">
        <f t="shared" si="19"/>
        <v>-1</v>
      </c>
    </row>
    <row r="159" spans="1:10" x14ac:dyDescent="0.25">
      <c r="A159" s="158" t="s">
        <v>519</v>
      </c>
      <c r="B159" s="65">
        <v>1</v>
      </c>
      <c r="C159" s="66">
        <v>2</v>
      </c>
      <c r="D159" s="65">
        <v>39</v>
      </c>
      <c r="E159" s="66">
        <v>2</v>
      </c>
      <c r="F159" s="67"/>
      <c r="G159" s="65">
        <f t="shared" si="16"/>
        <v>-1</v>
      </c>
      <c r="H159" s="66">
        <f t="shared" si="17"/>
        <v>37</v>
      </c>
      <c r="I159" s="20">
        <f t="shared" si="18"/>
        <v>-0.5</v>
      </c>
      <c r="J159" s="21" t="str">
        <f t="shared" si="19"/>
        <v>&gt;999%</v>
      </c>
    </row>
    <row r="160" spans="1:10" x14ac:dyDescent="0.25">
      <c r="A160" s="158" t="s">
        <v>529</v>
      </c>
      <c r="B160" s="65">
        <v>244</v>
      </c>
      <c r="C160" s="66">
        <v>137</v>
      </c>
      <c r="D160" s="65">
        <v>1493</v>
      </c>
      <c r="E160" s="66">
        <v>1496</v>
      </c>
      <c r="F160" s="67"/>
      <c r="G160" s="65">
        <f t="shared" si="16"/>
        <v>107</v>
      </c>
      <c r="H160" s="66">
        <f t="shared" si="17"/>
        <v>-3</v>
      </c>
      <c r="I160" s="20">
        <f t="shared" si="18"/>
        <v>0.78102189781021902</v>
      </c>
      <c r="J160" s="21">
        <f t="shared" si="19"/>
        <v>-2.0053475935828879E-3</v>
      </c>
    </row>
    <row r="161" spans="1:10" s="160" customFormat="1" x14ac:dyDescent="0.25">
      <c r="A161" s="178" t="s">
        <v>661</v>
      </c>
      <c r="B161" s="71">
        <v>847</v>
      </c>
      <c r="C161" s="72">
        <v>330</v>
      </c>
      <c r="D161" s="71">
        <v>4440</v>
      </c>
      <c r="E161" s="72">
        <v>3642</v>
      </c>
      <c r="F161" s="73"/>
      <c r="G161" s="71">
        <f t="shared" si="16"/>
        <v>517</v>
      </c>
      <c r="H161" s="72">
        <f t="shared" si="17"/>
        <v>798</v>
      </c>
      <c r="I161" s="37">
        <f t="shared" si="18"/>
        <v>1.5666666666666667</v>
      </c>
      <c r="J161" s="38">
        <f t="shared" si="19"/>
        <v>0.21911037891268534</v>
      </c>
    </row>
    <row r="162" spans="1:10" x14ac:dyDescent="0.25">
      <c r="A162" s="177"/>
      <c r="B162" s="143"/>
      <c r="C162" s="144"/>
      <c r="D162" s="143"/>
      <c r="E162" s="144"/>
      <c r="F162" s="145"/>
      <c r="G162" s="143"/>
      <c r="H162" s="144"/>
      <c r="I162" s="151"/>
      <c r="J162" s="152"/>
    </row>
    <row r="163" spans="1:10" s="139" customFormat="1" x14ac:dyDescent="0.25">
      <c r="A163" s="159" t="s">
        <v>51</v>
      </c>
      <c r="B163" s="65"/>
      <c r="C163" s="66"/>
      <c r="D163" s="65"/>
      <c r="E163" s="66"/>
      <c r="F163" s="67"/>
      <c r="G163" s="65"/>
      <c r="H163" s="66"/>
      <c r="I163" s="20"/>
      <c r="J163" s="21"/>
    </row>
    <row r="164" spans="1:10" x14ac:dyDescent="0.25">
      <c r="A164" s="158" t="s">
        <v>575</v>
      </c>
      <c r="B164" s="65">
        <v>16</v>
      </c>
      <c r="C164" s="66">
        <v>14</v>
      </c>
      <c r="D164" s="65">
        <v>156</v>
      </c>
      <c r="E164" s="66">
        <v>102</v>
      </c>
      <c r="F164" s="67"/>
      <c r="G164" s="65">
        <f>B164-C164</f>
        <v>2</v>
      </c>
      <c r="H164" s="66">
        <f>D164-E164</f>
        <v>54</v>
      </c>
      <c r="I164" s="20">
        <f>IF(C164=0, "-", IF(G164/C164&lt;10, G164/C164, "&gt;999%"))</f>
        <v>0.14285714285714285</v>
      </c>
      <c r="J164" s="21">
        <f>IF(E164=0, "-", IF(H164/E164&lt;10, H164/E164, "&gt;999%"))</f>
        <v>0.52941176470588236</v>
      </c>
    </row>
    <row r="165" spans="1:10" x14ac:dyDescent="0.25">
      <c r="A165" s="158" t="s">
        <v>547</v>
      </c>
      <c r="B165" s="65">
        <v>64</v>
      </c>
      <c r="C165" s="66">
        <v>143</v>
      </c>
      <c r="D165" s="65">
        <v>1127</v>
      </c>
      <c r="E165" s="66">
        <v>1132</v>
      </c>
      <c r="F165" s="67"/>
      <c r="G165" s="65">
        <f>B165-C165</f>
        <v>-79</v>
      </c>
      <c r="H165" s="66">
        <f>D165-E165</f>
        <v>-5</v>
      </c>
      <c r="I165" s="20">
        <f>IF(C165=0, "-", IF(G165/C165&lt;10, G165/C165, "&gt;999%"))</f>
        <v>-0.55244755244755239</v>
      </c>
      <c r="J165" s="21">
        <f>IF(E165=0, "-", IF(H165/E165&lt;10, H165/E165, "&gt;999%"))</f>
        <v>-4.4169611307420496E-3</v>
      </c>
    </row>
    <row r="166" spans="1:10" x14ac:dyDescent="0.25">
      <c r="A166" s="158" t="s">
        <v>560</v>
      </c>
      <c r="B166" s="65">
        <v>79</v>
      </c>
      <c r="C166" s="66">
        <v>53</v>
      </c>
      <c r="D166" s="65">
        <v>620</v>
      </c>
      <c r="E166" s="66">
        <v>554</v>
      </c>
      <c r="F166" s="67"/>
      <c r="G166" s="65">
        <f>B166-C166</f>
        <v>26</v>
      </c>
      <c r="H166" s="66">
        <f>D166-E166</f>
        <v>66</v>
      </c>
      <c r="I166" s="20">
        <f>IF(C166=0, "-", IF(G166/C166&lt;10, G166/C166, "&gt;999%"))</f>
        <v>0.49056603773584906</v>
      </c>
      <c r="J166" s="21">
        <f>IF(E166=0, "-", IF(H166/E166&lt;10, H166/E166, "&gt;999%"))</f>
        <v>0.11913357400722022</v>
      </c>
    </row>
    <row r="167" spans="1:10" s="160" customFormat="1" x14ac:dyDescent="0.25">
      <c r="A167" s="178" t="s">
        <v>662</v>
      </c>
      <c r="B167" s="71">
        <v>159</v>
      </c>
      <c r="C167" s="72">
        <v>210</v>
      </c>
      <c r="D167" s="71">
        <v>1903</v>
      </c>
      <c r="E167" s="72">
        <v>1788</v>
      </c>
      <c r="F167" s="73"/>
      <c r="G167" s="71">
        <f>B167-C167</f>
        <v>-51</v>
      </c>
      <c r="H167" s="72">
        <f>D167-E167</f>
        <v>115</v>
      </c>
      <c r="I167" s="37">
        <f>IF(C167=0, "-", IF(G167/C167&lt;10, G167/C167, "&gt;999%"))</f>
        <v>-0.24285714285714285</v>
      </c>
      <c r="J167" s="38">
        <f>IF(E167=0, "-", IF(H167/E167&lt;10, H167/E167, "&gt;999%"))</f>
        <v>6.4317673378076062E-2</v>
      </c>
    </row>
    <row r="168" spans="1:10" x14ac:dyDescent="0.25">
      <c r="A168" s="177"/>
      <c r="B168" s="143"/>
      <c r="C168" s="144"/>
      <c r="D168" s="143"/>
      <c r="E168" s="144"/>
      <c r="F168" s="145"/>
      <c r="G168" s="143"/>
      <c r="H168" s="144"/>
      <c r="I168" s="151"/>
      <c r="J168" s="152"/>
    </row>
    <row r="169" spans="1:10" s="139" customFormat="1" x14ac:dyDescent="0.25">
      <c r="A169" s="159" t="s">
        <v>52</v>
      </c>
      <c r="B169" s="65"/>
      <c r="C169" s="66"/>
      <c r="D169" s="65"/>
      <c r="E169" s="66"/>
      <c r="F169" s="67"/>
      <c r="G169" s="65"/>
      <c r="H169" s="66"/>
      <c r="I169" s="20"/>
      <c r="J169" s="21"/>
    </row>
    <row r="170" spans="1:10" x14ac:dyDescent="0.25">
      <c r="A170" s="158" t="s">
        <v>246</v>
      </c>
      <c r="B170" s="65">
        <v>3</v>
      </c>
      <c r="C170" s="66">
        <v>5</v>
      </c>
      <c r="D170" s="65">
        <v>25</v>
      </c>
      <c r="E170" s="66">
        <v>19</v>
      </c>
      <c r="F170" s="67"/>
      <c r="G170" s="65">
        <f t="shared" ref="G170:G177" si="20">B170-C170</f>
        <v>-2</v>
      </c>
      <c r="H170" s="66">
        <f t="shared" ref="H170:H177" si="21">D170-E170</f>
        <v>6</v>
      </c>
      <c r="I170" s="20">
        <f t="shared" ref="I170:I177" si="22">IF(C170=0, "-", IF(G170/C170&lt;10, G170/C170, "&gt;999%"))</f>
        <v>-0.4</v>
      </c>
      <c r="J170" s="21">
        <f t="shared" ref="J170:J177" si="23">IF(E170=0, "-", IF(H170/E170&lt;10, H170/E170, "&gt;999%"))</f>
        <v>0.31578947368421051</v>
      </c>
    </row>
    <row r="171" spans="1:10" x14ac:dyDescent="0.25">
      <c r="A171" s="158" t="s">
        <v>204</v>
      </c>
      <c r="B171" s="65">
        <v>0</v>
      </c>
      <c r="C171" s="66">
        <v>0</v>
      </c>
      <c r="D171" s="65">
        <v>0</v>
      </c>
      <c r="E171" s="66">
        <v>1</v>
      </c>
      <c r="F171" s="67"/>
      <c r="G171" s="65">
        <f t="shared" si="20"/>
        <v>0</v>
      </c>
      <c r="H171" s="66">
        <f t="shared" si="21"/>
        <v>-1</v>
      </c>
      <c r="I171" s="20" t="str">
        <f t="shared" si="22"/>
        <v>-</v>
      </c>
      <c r="J171" s="21">
        <f t="shared" si="23"/>
        <v>-1</v>
      </c>
    </row>
    <row r="172" spans="1:10" x14ac:dyDescent="0.25">
      <c r="A172" s="158" t="s">
        <v>220</v>
      </c>
      <c r="B172" s="65">
        <v>16</v>
      </c>
      <c r="C172" s="66">
        <v>31</v>
      </c>
      <c r="D172" s="65">
        <v>170</v>
      </c>
      <c r="E172" s="66">
        <v>724</v>
      </c>
      <c r="F172" s="67"/>
      <c r="G172" s="65">
        <f t="shared" si="20"/>
        <v>-15</v>
      </c>
      <c r="H172" s="66">
        <f t="shared" si="21"/>
        <v>-554</v>
      </c>
      <c r="I172" s="20">
        <f t="shared" si="22"/>
        <v>-0.4838709677419355</v>
      </c>
      <c r="J172" s="21">
        <f t="shared" si="23"/>
        <v>-0.76519337016574585</v>
      </c>
    </row>
    <row r="173" spans="1:10" x14ac:dyDescent="0.25">
      <c r="A173" s="158" t="s">
        <v>402</v>
      </c>
      <c r="B173" s="65">
        <v>227</v>
      </c>
      <c r="C173" s="66">
        <v>67</v>
      </c>
      <c r="D173" s="65">
        <v>1781</v>
      </c>
      <c r="E173" s="66">
        <v>1506</v>
      </c>
      <c r="F173" s="67"/>
      <c r="G173" s="65">
        <f t="shared" si="20"/>
        <v>160</v>
      </c>
      <c r="H173" s="66">
        <f t="shared" si="21"/>
        <v>275</v>
      </c>
      <c r="I173" s="20">
        <f t="shared" si="22"/>
        <v>2.3880597014925371</v>
      </c>
      <c r="J173" s="21">
        <f t="shared" si="23"/>
        <v>0.18260292164674635</v>
      </c>
    </row>
    <row r="174" spans="1:10" x14ac:dyDescent="0.25">
      <c r="A174" s="158" t="s">
        <v>368</v>
      </c>
      <c r="B174" s="65">
        <v>91</v>
      </c>
      <c r="C174" s="66">
        <v>31</v>
      </c>
      <c r="D174" s="65">
        <v>1205</v>
      </c>
      <c r="E174" s="66">
        <v>1380</v>
      </c>
      <c r="F174" s="67"/>
      <c r="G174" s="65">
        <f t="shared" si="20"/>
        <v>60</v>
      </c>
      <c r="H174" s="66">
        <f t="shared" si="21"/>
        <v>-175</v>
      </c>
      <c r="I174" s="20">
        <f t="shared" si="22"/>
        <v>1.935483870967742</v>
      </c>
      <c r="J174" s="21">
        <f t="shared" si="23"/>
        <v>-0.12681159420289856</v>
      </c>
    </row>
    <row r="175" spans="1:10" x14ac:dyDescent="0.25">
      <c r="A175" s="158" t="s">
        <v>205</v>
      </c>
      <c r="B175" s="65">
        <v>0</v>
      </c>
      <c r="C175" s="66">
        <v>0</v>
      </c>
      <c r="D175" s="65">
        <v>0</v>
      </c>
      <c r="E175" s="66">
        <v>120</v>
      </c>
      <c r="F175" s="67"/>
      <c r="G175" s="65">
        <f t="shared" si="20"/>
        <v>0</v>
      </c>
      <c r="H175" s="66">
        <f t="shared" si="21"/>
        <v>-120</v>
      </c>
      <c r="I175" s="20" t="str">
        <f t="shared" si="22"/>
        <v>-</v>
      </c>
      <c r="J175" s="21">
        <f t="shared" si="23"/>
        <v>-1</v>
      </c>
    </row>
    <row r="176" spans="1:10" x14ac:dyDescent="0.25">
      <c r="A176" s="158" t="s">
        <v>299</v>
      </c>
      <c r="B176" s="65">
        <v>1</v>
      </c>
      <c r="C176" s="66">
        <v>24</v>
      </c>
      <c r="D176" s="65">
        <v>161</v>
      </c>
      <c r="E176" s="66">
        <v>309</v>
      </c>
      <c r="F176" s="67"/>
      <c r="G176" s="65">
        <f t="shared" si="20"/>
        <v>-23</v>
      </c>
      <c r="H176" s="66">
        <f t="shared" si="21"/>
        <v>-148</v>
      </c>
      <c r="I176" s="20">
        <f t="shared" si="22"/>
        <v>-0.95833333333333337</v>
      </c>
      <c r="J176" s="21">
        <f t="shared" si="23"/>
        <v>-0.47896440129449835</v>
      </c>
    </row>
    <row r="177" spans="1:10" s="160" customFormat="1" x14ac:dyDescent="0.25">
      <c r="A177" s="178" t="s">
        <v>663</v>
      </c>
      <c r="B177" s="71">
        <v>338</v>
      </c>
      <c r="C177" s="72">
        <v>158</v>
      </c>
      <c r="D177" s="71">
        <v>3342</v>
      </c>
      <c r="E177" s="72">
        <v>4059</v>
      </c>
      <c r="F177" s="73"/>
      <c r="G177" s="71">
        <f t="shared" si="20"/>
        <v>180</v>
      </c>
      <c r="H177" s="72">
        <f t="shared" si="21"/>
        <v>-717</v>
      </c>
      <c r="I177" s="37">
        <f t="shared" si="22"/>
        <v>1.139240506329114</v>
      </c>
      <c r="J177" s="38">
        <f t="shared" si="23"/>
        <v>-0.17664449371766444</v>
      </c>
    </row>
    <row r="178" spans="1:10" x14ac:dyDescent="0.25">
      <c r="A178" s="177"/>
      <c r="B178" s="143"/>
      <c r="C178" s="144"/>
      <c r="D178" s="143"/>
      <c r="E178" s="144"/>
      <c r="F178" s="145"/>
      <c r="G178" s="143"/>
      <c r="H178" s="144"/>
      <c r="I178" s="151"/>
      <c r="J178" s="152"/>
    </row>
    <row r="179" spans="1:10" s="139" customFormat="1" x14ac:dyDescent="0.25">
      <c r="A179" s="159" t="s">
        <v>53</v>
      </c>
      <c r="B179" s="65"/>
      <c r="C179" s="66"/>
      <c r="D179" s="65"/>
      <c r="E179" s="66"/>
      <c r="F179" s="67"/>
      <c r="G179" s="65"/>
      <c r="H179" s="66"/>
      <c r="I179" s="20"/>
      <c r="J179" s="21"/>
    </row>
    <row r="180" spans="1:10" x14ac:dyDescent="0.25">
      <c r="A180" s="158" t="s">
        <v>221</v>
      </c>
      <c r="B180" s="65">
        <v>0</v>
      </c>
      <c r="C180" s="66">
        <v>0</v>
      </c>
      <c r="D180" s="65">
        <v>0</v>
      </c>
      <c r="E180" s="66">
        <v>3</v>
      </c>
      <c r="F180" s="67"/>
      <c r="G180" s="65">
        <f t="shared" ref="G180:G197" si="24">B180-C180</f>
        <v>0</v>
      </c>
      <c r="H180" s="66">
        <f t="shared" ref="H180:H197" si="25">D180-E180</f>
        <v>-3</v>
      </c>
      <c r="I180" s="20" t="str">
        <f t="shared" ref="I180:I197" si="26">IF(C180=0, "-", IF(G180/C180&lt;10, G180/C180, "&gt;999%"))</f>
        <v>-</v>
      </c>
      <c r="J180" s="21">
        <f t="shared" ref="J180:J197" si="27">IF(E180=0, "-", IF(H180/E180&lt;10, H180/E180, "&gt;999%"))</f>
        <v>-1</v>
      </c>
    </row>
    <row r="181" spans="1:10" x14ac:dyDescent="0.25">
      <c r="A181" s="158" t="s">
        <v>206</v>
      </c>
      <c r="B181" s="65">
        <v>22</v>
      </c>
      <c r="C181" s="66">
        <v>0</v>
      </c>
      <c r="D181" s="65">
        <v>192</v>
      </c>
      <c r="E181" s="66">
        <v>0</v>
      </c>
      <c r="F181" s="67"/>
      <c r="G181" s="65">
        <f t="shared" si="24"/>
        <v>22</v>
      </c>
      <c r="H181" s="66">
        <f t="shared" si="25"/>
        <v>192</v>
      </c>
      <c r="I181" s="20" t="str">
        <f t="shared" si="26"/>
        <v>-</v>
      </c>
      <c r="J181" s="21" t="str">
        <f t="shared" si="27"/>
        <v>-</v>
      </c>
    </row>
    <row r="182" spans="1:10" x14ac:dyDescent="0.25">
      <c r="A182" s="158" t="s">
        <v>222</v>
      </c>
      <c r="B182" s="65">
        <v>547</v>
      </c>
      <c r="C182" s="66">
        <v>537</v>
      </c>
      <c r="D182" s="65">
        <v>5661</v>
      </c>
      <c r="E182" s="66">
        <v>5974</v>
      </c>
      <c r="F182" s="67"/>
      <c r="G182" s="65">
        <f t="shared" si="24"/>
        <v>10</v>
      </c>
      <c r="H182" s="66">
        <f t="shared" si="25"/>
        <v>-313</v>
      </c>
      <c r="I182" s="20">
        <f t="shared" si="26"/>
        <v>1.86219739292365E-2</v>
      </c>
      <c r="J182" s="21">
        <f t="shared" si="27"/>
        <v>-5.2393706059591566E-2</v>
      </c>
    </row>
    <row r="183" spans="1:10" x14ac:dyDescent="0.25">
      <c r="A183" s="158" t="s">
        <v>507</v>
      </c>
      <c r="B183" s="65">
        <v>0</v>
      </c>
      <c r="C183" s="66">
        <v>17</v>
      </c>
      <c r="D183" s="65">
        <v>78</v>
      </c>
      <c r="E183" s="66">
        <v>1035</v>
      </c>
      <c r="F183" s="67"/>
      <c r="G183" s="65">
        <f t="shared" si="24"/>
        <v>-17</v>
      </c>
      <c r="H183" s="66">
        <f t="shared" si="25"/>
        <v>-957</v>
      </c>
      <c r="I183" s="20">
        <f t="shared" si="26"/>
        <v>-1</v>
      </c>
      <c r="J183" s="21">
        <f t="shared" si="27"/>
        <v>-0.92463768115942024</v>
      </c>
    </row>
    <row r="184" spans="1:10" x14ac:dyDescent="0.25">
      <c r="A184" s="158" t="s">
        <v>300</v>
      </c>
      <c r="B184" s="65">
        <v>0</v>
      </c>
      <c r="C184" s="66">
        <v>2</v>
      </c>
      <c r="D184" s="65">
        <v>18</v>
      </c>
      <c r="E184" s="66">
        <v>161</v>
      </c>
      <c r="F184" s="67"/>
      <c r="G184" s="65">
        <f t="shared" si="24"/>
        <v>-2</v>
      </c>
      <c r="H184" s="66">
        <f t="shared" si="25"/>
        <v>-143</v>
      </c>
      <c r="I184" s="20">
        <f t="shared" si="26"/>
        <v>-1</v>
      </c>
      <c r="J184" s="21">
        <f t="shared" si="27"/>
        <v>-0.88819875776397517</v>
      </c>
    </row>
    <row r="185" spans="1:10" x14ac:dyDescent="0.25">
      <c r="A185" s="158" t="s">
        <v>223</v>
      </c>
      <c r="B185" s="65">
        <v>7</v>
      </c>
      <c r="C185" s="66">
        <v>10</v>
      </c>
      <c r="D185" s="65">
        <v>132</v>
      </c>
      <c r="E185" s="66">
        <v>71</v>
      </c>
      <c r="F185" s="67"/>
      <c r="G185" s="65">
        <f t="shared" si="24"/>
        <v>-3</v>
      </c>
      <c r="H185" s="66">
        <f t="shared" si="25"/>
        <v>61</v>
      </c>
      <c r="I185" s="20">
        <f t="shared" si="26"/>
        <v>-0.3</v>
      </c>
      <c r="J185" s="21">
        <f t="shared" si="27"/>
        <v>0.85915492957746475</v>
      </c>
    </row>
    <row r="186" spans="1:10" x14ac:dyDescent="0.25">
      <c r="A186" s="158" t="s">
        <v>426</v>
      </c>
      <c r="B186" s="65">
        <v>35</v>
      </c>
      <c r="C186" s="66">
        <v>8</v>
      </c>
      <c r="D186" s="65">
        <v>163</v>
      </c>
      <c r="E186" s="66">
        <v>11</v>
      </c>
      <c r="F186" s="67"/>
      <c r="G186" s="65">
        <f t="shared" si="24"/>
        <v>27</v>
      </c>
      <c r="H186" s="66">
        <f t="shared" si="25"/>
        <v>152</v>
      </c>
      <c r="I186" s="20">
        <f t="shared" si="26"/>
        <v>3.375</v>
      </c>
      <c r="J186" s="21" t="str">
        <f t="shared" si="27"/>
        <v>&gt;999%</v>
      </c>
    </row>
    <row r="187" spans="1:10" x14ac:dyDescent="0.25">
      <c r="A187" s="158" t="s">
        <v>369</v>
      </c>
      <c r="B187" s="65">
        <v>277</v>
      </c>
      <c r="C187" s="66">
        <v>127</v>
      </c>
      <c r="D187" s="65">
        <v>2740</v>
      </c>
      <c r="E187" s="66">
        <v>2589</v>
      </c>
      <c r="F187" s="67"/>
      <c r="G187" s="65">
        <f t="shared" si="24"/>
        <v>150</v>
      </c>
      <c r="H187" s="66">
        <f t="shared" si="25"/>
        <v>151</v>
      </c>
      <c r="I187" s="20">
        <f t="shared" si="26"/>
        <v>1.1811023622047243</v>
      </c>
      <c r="J187" s="21">
        <f t="shared" si="27"/>
        <v>5.8323677095403634E-2</v>
      </c>
    </row>
    <row r="188" spans="1:10" x14ac:dyDescent="0.25">
      <c r="A188" s="158" t="s">
        <v>427</v>
      </c>
      <c r="B188" s="65">
        <v>0</v>
      </c>
      <c r="C188" s="66">
        <v>0</v>
      </c>
      <c r="D188" s="65">
        <v>1</v>
      </c>
      <c r="E188" s="66">
        <v>26</v>
      </c>
      <c r="F188" s="67"/>
      <c r="G188" s="65">
        <f t="shared" si="24"/>
        <v>0</v>
      </c>
      <c r="H188" s="66">
        <f t="shared" si="25"/>
        <v>-25</v>
      </c>
      <c r="I188" s="20" t="str">
        <f t="shared" si="26"/>
        <v>-</v>
      </c>
      <c r="J188" s="21">
        <f t="shared" si="27"/>
        <v>-0.96153846153846156</v>
      </c>
    </row>
    <row r="189" spans="1:10" x14ac:dyDescent="0.25">
      <c r="A189" s="158" t="s">
        <v>442</v>
      </c>
      <c r="B189" s="65">
        <v>75</v>
      </c>
      <c r="C189" s="66">
        <v>76</v>
      </c>
      <c r="D189" s="65">
        <v>1040</v>
      </c>
      <c r="E189" s="66">
        <v>821</v>
      </c>
      <c r="F189" s="67"/>
      <c r="G189" s="65">
        <f t="shared" si="24"/>
        <v>-1</v>
      </c>
      <c r="H189" s="66">
        <f t="shared" si="25"/>
        <v>219</v>
      </c>
      <c r="I189" s="20">
        <f t="shared" si="26"/>
        <v>-1.3157894736842105E-2</v>
      </c>
      <c r="J189" s="21">
        <f t="shared" si="27"/>
        <v>0.26674786845310594</v>
      </c>
    </row>
    <row r="190" spans="1:10" x14ac:dyDescent="0.25">
      <c r="A190" s="158" t="s">
        <v>443</v>
      </c>
      <c r="B190" s="65">
        <v>114</v>
      </c>
      <c r="C190" s="66">
        <v>105</v>
      </c>
      <c r="D190" s="65">
        <v>1037</v>
      </c>
      <c r="E190" s="66">
        <v>1275</v>
      </c>
      <c r="F190" s="67"/>
      <c r="G190" s="65">
        <f t="shared" si="24"/>
        <v>9</v>
      </c>
      <c r="H190" s="66">
        <f t="shared" si="25"/>
        <v>-238</v>
      </c>
      <c r="I190" s="20">
        <f t="shared" si="26"/>
        <v>8.5714285714285715E-2</v>
      </c>
      <c r="J190" s="21">
        <f t="shared" si="27"/>
        <v>-0.18666666666666668</v>
      </c>
    </row>
    <row r="191" spans="1:10" x14ac:dyDescent="0.25">
      <c r="A191" s="158" t="s">
        <v>247</v>
      </c>
      <c r="B191" s="65">
        <v>13</v>
      </c>
      <c r="C191" s="66">
        <v>14</v>
      </c>
      <c r="D191" s="65">
        <v>114</v>
      </c>
      <c r="E191" s="66">
        <v>105</v>
      </c>
      <c r="F191" s="67"/>
      <c r="G191" s="65">
        <f t="shared" si="24"/>
        <v>-1</v>
      </c>
      <c r="H191" s="66">
        <f t="shared" si="25"/>
        <v>9</v>
      </c>
      <c r="I191" s="20">
        <f t="shared" si="26"/>
        <v>-7.1428571428571425E-2</v>
      </c>
      <c r="J191" s="21">
        <f t="shared" si="27"/>
        <v>8.5714285714285715E-2</v>
      </c>
    </row>
    <row r="192" spans="1:10" x14ac:dyDescent="0.25">
      <c r="A192" s="158" t="s">
        <v>301</v>
      </c>
      <c r="B192" s="65">
        <v>93</v>
      </c>
      <c r="C192" s="66">
        <v>33</v>
      </c>
      <c r="D192" s="65">
        <v>426</v>
      </c>
      <c r="E192" s="66">
        <v>61</v>
      </c>
      <c r="F192" s="67"/>
      <c r="G192" s="65">
        <f t="shared" si="24"/>
        <v>60</v>
      </c>
      <c r="H192" s="66">
        <f t="shared" si="25"/>
        <v>365</v>
      </c>
      <c r="I192" s="20">
        <f t="shared" si="26"/>
        <v>1.8181818181818181</v>
      </c>
      <c r="J192" s="21">
        <f t="shared" si="27"/>
        <v>5.9836065573770494</v>
      </c>
    </row>
    <row r="193" spans="1:10" x14ac:dyDescent="0.25">
      <c r="A193" s="158" t="s">
        <v>508</v>
      </c>
      <c r="B193" s="65">
        <v>64</v>
      </c>
      <c r="C193" s="66">
        <v>42</v>
      </c>
      <c r="D193" s="65">
        <v>969</v>
      </c>
      <c r="E193" s="66">
        <v>44</v>
      </c>
      <c r="F193" s="67"/>
      <c r="G193" s="65">
        <f t="shared" si="24"/>
        <v>22</v>
      </c>
      <c r="H193" s="66">
        <f t="shared" si="25"/>
        <v>925</v>
      </c>
      <c r="I193" s="20">
        <f t="shared" si="26"/>
        <v>0.52380952380952384</v>
      </c>
      <c r="J193" s="21" t="str">
        <f t="shared" si="27"/>
        <v>&gt;999%</v>
      </c>
    </row>
    <row r="194" spans="1:10" x14ac:dyDescent="0.25">
      <c r="A194" s="158" t="s">
        <v>403</v>
      </c>
      <c r="B194" s="65">
        <v>501</v>
      </c>
      <c r="C194" s="66">
        <v>316</v>
      </c>
      <c r="D194" s="65">
        <v>4101</v>
      </c>
      <c r="E194" s="66">
        <v>2938</v>
      </c>
      <c r="F194" s="67"/>
      <c r="G194" s="65">
        <f t="shared" si="24"/>
        <v>185</v>
      </c>
      <c r="H194" s="66">
        <f t="shared" si="25"/>
        <v>1163</v>
      </c>
      <c r="I194" s="20">
        <f t="shared" si="26"/>
        <v>0.58544303797468356</v>
      </c>
      <c r="J194" s="21">
        <f t="shared" si="27"/>
        <v>0.39584751531654189</v>
      </c>
    </row>
    <row r="195" spans="1:10" x14ac:dyDescent="0.25">
      <c r="A195" s="158" t="s">
        <v>317</v>
      </c>
      <c r="B195" s="65">
        <v>0</v>
      </c>
      <c r="C195" s="66">
        <v>0</v>
      </c>
      <c r="D195" s="65">
        <v>0</v>
      </c>
      <c r="E195" s="66">
        <v>35</v>
      </c>
      <c r="F195" s="67"/>
      <c r="G195" s="65">
        <f t="shared" si="24"/>
        <v>0</v>
      </c>
      <c r="H195" s="66">
        <f t="shared" si="25"/>
        <v>-35</v>
      </c>
      <c r="I195" s="20" t="str">
        <f t="shared" si="26"/>
        <v>-</v>
      </c>
      <c r="J195" s="21">
        <f t="shared" si="27"/>
        <v>-1</v>
      </c>
    </row>
    <row r="196" spans="1:10" x14ac:dyDescent="0.25">
      <c r="A196" s="158" t="s">
        <v>356</v>
      </c>
      <c r="B196" s="65">
        <v>103</v>
      </c>
      <c r="C196" s="66">
        <v>66</v>
      </c>
      <c r="D196" s="65">
        <v>1608</v>
      </c>
      <c r="E196" s="66">
        <v>1032</v>
      </c>
      <c r="F196" s="67"/>
      <c r="G196" s="65">
        <f t="shared" si="24"/>
        <v>37</v>
      </c>
      <c r="H196" s="66">
        <f t="shared" si="25"/>
        <v>576</v>
      </c>
      <c r="I196" s="20">
        <f t="shared" si="26"/>
        <v>0.56060606060606055</v>
      </c>
      <c r="J196" s="21">
        <f t="shared" si="27"/>
        <v>0.55813953488372092</v>
      </c>
    </row>
    <row r="197" spans="1:10" s="160" customFormat="1" x14ac:dyDescent="0.25">
      <c r="A197" s="178" t="s">
        <v>664</v>
      </c>
      <c r="B197" s="71">
        <v>1851</v>
      </c>
      <c r="C197" s="72">
        <v>1353</v>
      </c>
      <c r="D197" s="71">
        <v>18280</v>
      </c>
      <c r="E197" s="72">
        <v>16181</v>
      </c>
      <c r="F197" s="73"/>
      <c r="G197" s="71">
        <f t="shared" si="24"/>
        <v>498</v>
      </c>
      <c r="H197" s="72">
        <f t="shared" si="25"/>
        <v>2099</v>
      </c>
      <c r="I197" s="37">
        <f t="shared" si="26"/>
        <v>0.36807095343680707</v>
      </c>
      <c r="J197" s="38">
        <f t="shared" si="27"/>
        <v>0.12972004202459675</v>
      </c>
    </row>
    <row r="198" spans="1:10" x14ac:dyDescent="0.25">
      <c r="A198" s="177"/>
      <c r="B198" s="143"/>
      <c r="C198" s="144"/>
      <c r="D198" s="143"/>
      <c r="E198" s="144"/>
      <c r="F198" s="145"/>
      <c r="G198" s="143"/>
      <c r="H198" s="144"/>
      <c r="I198" s="151"/>
      <c r="J198" s="152"/>
    </row>
    <row r="199" spans="1:10" s="139" customFormat="1" x14ac:dyDescent="0.25">
      <c r="A199" s="159" t="s">
        <v>54</v>
      </c>
      <c r="B199" s="65"/>
      <c r="C199" s="66"/>
      <c r="D199" s="65"/>
      <c r="E199" s="66"/>
      <c r="F199" s="67"/>
      <c r="G199" s="65"/>
      <c r="H199" s="66"/>
      <c r="I199" s="20"/>
      <c r="J199" s="21"/>
    </row>
    <row r="200" spans="1:10" x14ac:dyDescent="0.25">
      <c r="A200" s="158" t="s">
        <v>561</v>
      </c>
      <c r="B200" s="65">
        <v>0</v>
      </c>
      <c r="C200" s="66">
        <v>0</v>
      </c>
      <c r="D200" s="65">
        <v>3</v>
      </c>
      <c r="E200" s="66">
        <v>1</v>
      </c>
      <c r="F200" s="67"/>
      <c r="G200" s="65">
        <f t="shared" ref="G200:G205" si="28">B200-C200</f>
        <v>0</v>
      </c>
      <c r="H200" s="66">
        <f t="shared" ref="H200:H205" si="29">D200-E200</f>
        <v>2</v>
      </c>
      <c r="I200" s="20" t="str">
        <f t="shared" ref="I200:I205" si="30">IF(C200=0, "-", IF(G200/C200&lt;10, G200/C200, "&gt;999%"))</f>
        <v>-</v>
      </c>
      <c r="J200" s="21">
        <f t="shared" ref="J200:J205" si="31">IF(E200=0, "-", IF(H200/E200&lt;10, H200/E200, "&gt;999%"))</f>
        <v>2</v>
      </c>
    </row>
    <row r="201" spans="1:10" x14ac:dyDescent="0.25">
      <c r="A201" s="158" t="s">
        <v>548</v>
      </c>
      <c r="B201" s="65">
        <v>7</v>
      </c>
      <c r="C201" s="66">
        <v>3</v>
      </c>
      <c r="D201" s="65">
        <v>52</v>
      </c>
      <c r="E201" s="66">
        <v>41</v>
      </c>
      <c r="F201" s="67"/>
      <c r="G201" s="65">
        <f t="shared" si="28"/>
        <v>4</v>
      </c>
      <c r="H201" s="66">
        <f t="shared" si="29"/>
        <v>11</v>
      </c>
      <c r="I201" s="20">
        <f t="shared" si="30"/>
        <v>1.3333333333333333</v>
      </c>
      <c r="J201" s="21">
        <f t="shared" si="31"/>
        <v>0.26829268292682928</v>
      </c>
    </row>
    <row r="202" spans="1:10" x14ac:dyDescent="0.25">
      <c r="A202" s="158" t="s">
        <v>549</v>
      </c>
      <c r="B202" s="65">
        <v>0</v>
      </c>
      <c r="C202" s="66">
        <v>0</v>
      </c>
      <c r="D202" s="65">
        <v>1</v>
      </c>
      <c r="E202" s="66">
        <v>1</v>
      </c>
      <c r="F202" s="67"/>
      <c r="G202" s="65">
        <f t="shared" si="28"/>
        <v>0</v>
      </c>
      <c r="H202" s="66">
        <f t="shared" si="29"/>
        <v>0</v>
      </c>
      <c r="I202" s="20" t="str">
        <f t="shared" si="30"/>
        <v>-</v>
      </c>
      <c r="J202" s="21">
        <f t="shared" si="31"/>
        <v>0</v>
      </c>
    </row>
    <row r="203" spans="1:10" x14ac:dyDescent="0.25">
      <c r="A203" s="158" t="s">
        <v>562</v>
      </c>
      <c r="B203" s="65">
        <v>0</v>
      </c>
      <c r="C203" s="66">
        <v>0</v>
      </c>
      <c r="D203" s="65">
        <v>5</v>
      </c>
      <c r="E203" s="66">
        <v>1</v>
      </c>
      <c r="F203" s="67"/>
      <c r="G203" s="65">
        <f t="shared" si="28"/>
        <v>0</v>
      </c>
      <c r="H203" s="66">
        <f t="shared" si="29"/>
        <v>4</v>
      </c>
      <c r="I203" s="20" t="str">
        <f t="shared" si="30"/>
        <v>-</v>
      </c>
      <c r="J203" s="21">
        <f t="shared" si="31"/>
        <v>4</v>
      </c>
    </row>
    <row r="204" spans="1:10" x14ac:dyDescent="0.25">
      <c r="A204" s="158" t="s">
        <v>563</v>
      </c>
      <c r="B204" s="65">
        <v>0</v>
      </c>
      <c r="C204" s="66">
        <v>2</v>
      </c>
      <c r="D204" s="65">
        <v>1</v>
      </c>
      <c r="E204" s="66">
        <v>3</v>
      </c>
      <c r="F204" s="67"/>
      <c r="G204" s="65">
        <f t="shared" si="28"/>
        <v>-2</v>
      </c>
      <c r="H204" s="66">
        <f t="shared" si="29"/>
        <v>-2</v>
      </c>
      <c r="I204" s="20">
        <f t="shared" si="30"/>
        <v>-1</v>
      </c>
      <c r="J204" s="21">
        <f t="shared" si="31"/>
        <v>-0.66666666666666663</v>
      </c>
    </row>
    <row r="205" spans="1:10" s="160" customFormat="1" x14ac:dyDescent="0.25">
      <c r="A205" s="178" t="s">
        <v>665</v>
      </c>
      <c r="B205" s="71">
        <v>7</v>
      </c>
      <c r="C205" s="72">
        <v>5</v>
      </c>
      <c r="D205" s="71">
        <v>62</v>
      </c>
      <c r="E205" s="72">
        <v>47</v>
      </c>
      <c r="F205" s="73"/>
      <c r="G205" s="71">
        <f t="shared" si="28"/>
        <v>2</v>
      </c>
      <c r="H205" s="72">
        <f t="shared" si="29"/>
        <v>15</v>
      </c>
      <c r="I205" s="37">
        <f t="shared" si="30"/>
        <v>0.4</v>
      </c>
      <c r="J205" s="38">
        <f t="shared" si="31"/>
        <v>0.31914893617021278</v>
      </c>
    </row>
    <row r="206" spans="1:10" x14ac:dyDescent="0.25">
      <c r="A206" s="177"/>
      <c r="B206" s="143"/>
      <c r="C206" s="144"/>
      <c r="D206" s="143"/>
      <c r="E206" s="144"/>
      <c r="F206" s="145"/>
      <c r="G206" s="143"/>
      <c r="H206" s="144"/>
      <c r="I206" s="151"/>
      <c r="J206" s="152"/>
    </row>
    <row r="207" spans="1:10" s="139" customFormat="1" x14ac:dyDescent="0.25">
      <c r="A207" s="159" t="s">
        <v>55</v>
      </c>
      <c r="B207" s="65"/>
      <c r="C207" s="66"/>
      <c r="D207" s="65"/>
      <c r="E207" s="66"/>
      <c r="F207" s="67"/>
      <c r="G207" s="65"/>
      <c r="H207" s="66"/>
      <c r="I207" s="20"/>
      <c r="J207" s="21"/>
    </row>
    <row r="208" spans="1:10" x14ac:dyDescent="0.25">
      <c r="A208" s="158" t="s">
        <v>55</v>
      </c>
      <c r="B208" s="65">
        <v>0</v>
      </c>
      <c r="C208" s="66">
        <v>0</v>
      </c>
      <c r="D208" s="65">
        <v>0</v>
      </c>
      <c r="E208" s="66">
        <v>8</v>
      </c>
      <c r="F208" s="67"/>
      <c r="G208" s="65">
        <f>B208-C208</f>
        <v>0</v>
      </c>
      <c r="H208" s="66">
        <f>D208-E208</f>
        <v>-8</v>
      </c>
      <c r="I208" s="20" t="str">
        <f>IF(C208=0, "-", IF(G208/C208&lt;10, G208/C208, "&gt;999%"))</f>
        <v>-</v>
      </c>
      <c r="J208" s="21">
        <f>IF(E208=0, "-", IF(H208/E208&lt;10, H208/E208, "&gt;999%"))</f>
        <v>-1</v>
      </c>
    </row>
    <row r="209" spans="1:10" s="160" customFormat="1" x14ac:dyDescent="0.25">
      <c r="A209" s="178" t="s">
        <v>666</v>
      </c>
      <c r="B209" s="71">
        <v>0</v>
      </c>
      <c r="C209" s="72">
        <v>0</v>
      </c>
      <c r="D209" s="71">
        <v>0</v>
      </c>
      <c r="E209" s="72">
        <v>8</v>
      </c>
      <c r="F209" s="73"/>
      <c r="G209" s="71">
        <f>B209-C209</f>
        <v>0</v>
      </c>
      <c r="H209" s="72">
        <f>D209-E209</f>
        <v>-8</v>
      </c>
      <c r="I209" s="37" t="str">
        <f>IF(C209=0, "-", IF(G209/C209&lt;10, G209/C209, "&gt;999%"))</f>
        <v>-</v>
      </c>
      <c r="J209" s="38">
        <f>IF(E209=0, "-", IF(H209/E209&lt;10, H209/E209, "&gt;999%"))</f>
        <v>-1</v>
      </c>
    </row>
    <row r="210" spans="1:10" x14ac:dyDescent="0.25">
      <c r="A210" s="177"/>
      <c r="B210" s="143"/>
      <c r="C210" s="144"/>
      <c r="D210" s="143"/>
      <c r="E210" s="144"/>
      <c r="F210" s="145"/>
      <c r="G210" s="143"/>
      <c r="H210" s="144"/>
      <c r="I210" s="151"/>
      <c r="J210" s="152"/>
    </row>
    <row r="211" spans="1:10" s="139" customFormat="1" x14ac:dyDescent="0.25">
      <c r="A211" s="159" t="s">
        <v>56</v>
      </c>
      <c r="B211" s="65"/>
      <c r="C211" s="66"/>
      <c r="D211" s="65"/>
      <c r="E211" s="66"/>
      <c r="F211" s="67"/>
      <c r="G211" s="65"/>
      <c r="H211" s="66"/>
      <c r="I211" s="20"/>
      <c r="J211" s="21"/>
    </row>
    <row r="212" spans="1:10" x14ac:dyDescent="0.25">
      <c r="A212" s="158" t="s">
        <v>576</v>
      </c>
      <c r="B212" s="65">
        <v>36</v>
      </c>
      <c r="C212" s="66">
        <v>21</v>
      </c>
      <c r="D212" s="65">
        <v>375</v>
      </c>
      <c r="E212" s="66">
        <v>231</v>
      </c>
      <c r="F212" s="67"/>
      <c r="G212" s="65">
        <f>B212-C212</f>
        <v>15</v>
      </c>
      <c r="H212" s="66">
        <f>D212-E212</f>
        <v>144</v>
      </c>
      <c r="I212" s="20">
        <f>IF(C212=0, "-", IF(G212/C212&lt;10, G212/C212, "&gt;999%"))</f>
        <v>0.7142857142857143</v>
      </c>
      <c r="J212" s="21">
        <f>IF(E212=0, "-", IF(H212/E212&lt;10, H212/E212, "&gt;999%"))</f>
        <v>0.62337662337662336</v>
      </c>
    </row>
    <row r="213" spans="1:10" x14ac:dyDescent="0.25">
      <c r="A213" s="158" t="s">
        <v>550</v>
      </c>
      <c r="B213" s="65">
        <v>228</v>
      </c>
      <c r="C213" s="66">
        <v>140</v>
      </c>
      <c r="D213" s="65">
        <v>1802</v>
      </c>
      <c r="E213" s="66">
        <v>1380</v>
      </c>
      <c r="F213" s="67"/>
      <c r="G213" s="65">
        <f>B213-C213</f>
        <v>88</v>
      </c>
      <c r="H213" s="66">
        <f>D213-E213</f>
        <v>422</v>
      </c>
      <c r="I213" s="20">
        <f>IF(C213=0, "-", IF(G213/C213&lt;10, G213/C213, "&gt;999%"))</f>
        <v>0.62857142857142856</v>
      </c>
      <c r="J213" s="21">
        <f>IF(E213=0, "-", IF(H213/E213&lt;10, H213/E213, "&gt;999%"))</f>
        <v>0.30579710144927535</v>
      </c>
    </row>
    <row r="214" spans="1:10" x14ac:dyDescent="0.25">
      <c r="A214" s="158" t="s">
        <v>564</v>
      </c>
      <c r="B214" s="65">
        <v>107</v>
      </c>
      <c r="C214" s="66">
        <v>106</v>
      </c>
      <c r="D214" s="65">
        <v>843</v>
      </c>
      <c r="E214" s="66">
        <v>698</v>
      </c>
      <c r="F214" s="67"/>
      <c r="G214" s="65">
        <f>B214-C214</f>
        <v>1</v>
      </c>
      <c r="H214" s="66">
        <f>D214-E214</f>
        <v>145</v>
      </c>
      <c r="I214" s="20">
        <f>IF(C214=0, "-", IF(G214/C214&lt;10, G214/C214, "&gt;999%"))</f>
        <v>9.433962264150943E-3</v>
      </c>
      <c r="J214" s="21">
        <f>IF(E214=0, "-", IF(H214/E214&lt;10, H214/E214, "&gt;999%"))</f>
        <v>0.20773638968481375</v>
      </c>
    </row>
    <row r="215" spans="1:10" s="160" customFormat="1" x14ac:dyDescent="0.25">
      <c r="A215" s="178" t="s">
        <v>667</v>
      </c>
      <c r="B215" s="71">
        <v>371</v>
      </c>
      <c r="C215" s="72">
        <v>267</v>
      </c>
      <c r="D215" s="71">
        <v>3020</v>
      </c>
      <c r="E215" s="72">
        <v>2309</v>
      </c>
      <c r="F215" s="73"/>
      <c r="G215" s="71">
        <f>B215-C215</f>
        <v>104</v>
      </c>
      <c r="H215" s="72">
        <f>D215-E215</f>
        <v>711</v>
      </c>
      <c r="I215" s="37">
        <f>IF(C215=0, "-", IF(G215/C215&lt;10, G215/C215, "&gt;999%"))</f>
        <v>0.38951310861423222</v>
      </c>
      <c r="J215" s="38">
        <f>IF(E215=0, "-", IF(H215/E215&lt;10, H215/E215, "&gt;999%"))</f>
        <v>0.30792550887830228</v>
      </c>
    </row>
    <row r="216" spans="1:10" x14ac:dyDescent="0.25">
      <c r="A216" s="177"/>
      <c r="B216" s="143"/>
      <c r="C216" s="144"/>
      <c r="D216" s="143"/>
      <c r="E216" s="144"/>
      <c r="F216" s="145"/>
      <c r="G216" s="143"/>
      <c r="H216" s="144"/>
      <c r="I216" s="151"/>
      <c r="J216" s="152"/>
    </row>
    <row r="217" spans="1:10" s="139" customFormat="1" x14ac:dyDescent="0.25">
      <c r="A217" s="159" t="s">
        <v>57</v>
      </c>
      <c r="B217" s="65"/>
      <c r="C217" s="66"/>
      <c r="D217" s="65"/>
      <c r="E217" s="66"/>
      <c r="F217" s="67"/>
      <c r="G217" s="65"/>
      <c r="H217" s="66"/>
      <c r="I217" s="20"/>
      <c r="J217" s="21"/>
    </row>
    <row r="218" spans="1:10" x14ac:dyDescent="0.25">
      <c r="A218" s="158" t="s">
        <v>520</v>
      </c>
      <c r="B218" s="65">
        <v>50</v>
      </c>
      <c r="C218" s="66">
        <v>128</v>
      </c>
      <c r="D218" s="65">
        <v>1131</v>
      </c>
      <c r="E218" s="66">
        <v>1590</v>
      </c>
      <c r="F218" s="67"/>
      <c r="G218" s="65">
        <f>B218-C218</f>
        <v>-78</v>
      </c>
      <c r="H218" s="66">
        <f>D218-E218</f>
        <v>-459</v>
      </c>
      <c r="I218" s="20">
        <f>IF(C218=0, "-", IF(G218/C218&lt;10, G218/C218, "&gt;999%"))</f>
        <v>-0.609375</v>
      </c>
      <c r="J218" s="21">
        <f>IF(E218=0, "-", IF(H218/E218&lt;10, H218/E218, "&gt;999%"))</f>
        <v>-0.28867924528301886</v>
      </c>
    </row>
    <row r="219" spans="1:10" x14ac:dyDescent="0.25">
      <c r="A219" s="158" t="s">
        <v>530</v>
      </c>
      <c r="B219" s="65">
        <v>507</v>
      </c>
      <c r="C219" s="66">
        <v>328</v>
      </c>
      <c r="D219" s="65">
        <v>4235</v>
      </c>
      <c r="E219" s="66">
        <v>4080</v>
      </c>
      <c r="F219" s="67"/>
      <c r="G219" s="65">
        <f>B219-C219</f>
        <v>179</v>
      </c>
      <c r="H219" s="66">
        <f>D219-E219</f>
        <v>155</v>
      </c>
      <c r="I219" s="20">
        <f>IF(C219=0, "-", IF(G219/C219&lt;10, G219/C219, "&gt;999%"))</f>
        <v>0.54573170731707321</v>
      </c>
      <c r="J219" s="21">
        <f>IF(E219=0, "-", IF(H219/E219&lt;10, H219/E219, "&gt;999%"))</f>
        <v>3.7990196078431369E-2</v>
      </c>
    </row>
    <row r="220" spans="1:10" x14ac:dyDescent="0.25">
      <c r="A220" s="158" t="s">
        <v>444</v>
      </c>
      <c r="B220" s="65">
        <v>245</v>
      </c>
      <c r="C220" s="66">
        <v>329</v>
      </c>
      <c r="D220" s="65">
        <v>2145</v>
      </c>
      <c r="E220" s="66">
        <v>2260</v>
      </c>
      <c r="F220" s="67"/>
      <c r="G220" s="65">
        <f>B220-C220</f>
        <v>-84</v>
      </c>
      <c r="H220" s="66">
        <f>D220-E220</f>
        <v>-115</v>
      </c>
      <c r="I220" s="20">
        <f>IF(C220=0, "-", IF(G220/C220&lt;10, G220/C220, "&gt;999%"))</f>
        <v>-0.25531914893617019</v>
      </c>
      <c r="J220" s="21">
        <f>IF(E220=0, "-", IF(H220/E220&lt;10, H220/E220, "&gt;999%"))</f>
        <v>-5.0884955752212392E-2</v>
      </c>
    </row>
    <row r="221" spans="1:10" s="160" customFormat="1" x14ac:dyDescent="0.25">
      <c r="A221" s="178" t="s">
        <v>668</v>
      </c>
      <c r="B221" s="71">
        <v>802</v>
      </c>
      <c r="C221" s="72">
        <v>785</v>
      </c>
      <c r="D221" s="71">
        <v>7511</v>
      </c>
      <c r="E221" s="72">
        <v>7930</v>
      </c>
      <c r="F221" s="73"/>
      <c r="G221" s="71">
        <f>B221-C221</f>
        <v>17</v>
      </c>
      <c r="H221" s="72">
        <f>D221-E221</f>
        <v>-419</v>
      </c>
      <c r="I221" s="37">
        <f>IF(C221=0, "-", IF(G221/C221&lt;10, G221/C221, "&gt;999%"))</f>
        <v>2.1656050955414011E-2</v>
      </c>
      <c r="J221" s="38">
        <f>IF(E221=0, "-", IF(H221/E221&lt;10, H221/E221, "&gt;999%"))</f>
        <v>-5.2837326607818411E-2</v>
      </c>
    </row>
    <row r="222" spans="1:10" x14ac:dyDescent="0.25">
      <c r="A222" s="177"/>
      <c r="B222" s="143"/>
      <c r="C222" s="144"/>
      <c r="D222" s="143"/>
      <c r="E222" s="144"/>
      <c r="F222" s="145"/>
      <c r="G222" s="143"/>
      <c r="H222" s="144"/>
      <c r="I222" s="151"/>
      <c r="J222" s="152"/>
    </row>
    <row r="223" spans="1:10" s="139" customFormat="1" x14ac:dyDescent="0.25">
      <c r="A223" s="159" t="s">
        <v>58</v>
      </c>
      <c r="B223" s="65"/>
      <c r="C223" s="66"/>
      <c r="D223" s="65"/>
      <c r="E223" s="66"/>
      <c r="F223" s="67"/>
      <c r="G223" s="65"/>
      <c r="H223" s="66"/>
      <c r="I223" s="20"/>
      <c r="J223" s="21"/>
    </row>
    <row r="224" spans="1:10" x14ac:dyDescent="0.25">
      <c r="A224" s="158" t="s">
        <v>496</v>
      </c>
      <c r="B224" s="65">
        <v>2</v>
      </c>
      <c r="C224" s="66">
        <v>0</v>
      </c>
      <c r="D224" s="65">
        <v>4</v>
      </c>
      <c r="E224" s="66">
        <v>0</v>
      </c>
      <c r="F224" s="67"/>
      <c r="G224" s="65">
        <f>B224-C224</f>
        <v>2</v>
      </c>
      <c r="H224" s="66">
        <f>D224-E224</f>
        <v>4</v>
      </c>
      <c r="I224" s="20" t="str">
        <f>IF(C224=0, "-", IF(G224/C224&lt;10, G224/C224, "&gt;999%"))</f>
        <v>-</v>
      </c>
      <c r="J224" s="21" t="str">
        <f>IF(E224=0, "-", IF(H224/E224&lt;10, H224/E224, "&gt;999%"))</f>
        <v>-</v>
      </c>
    </row>
    <row r="225" spans="1:10" s="160" customFormat="1" x14ac:dyDescent="0.25">
      <c r="A225" s="178" t="s">
        <v>669</v>
      </c>
      <c r="B225" s="71">
        <v>2</v>
      </c>
      <c r="C225" s="72">
        <v>0</v>
      </c>
      <c r="D225" s="71">
        <v>4</v>
      </c>
      <c r="E225" s="72">
        <v>0</v>
      </c>
      <c r="F225" s="73"/>
      <c r="G225" s="71">
        <f>B225-C225</f>
        <v>2</v>
      </c>
      <c r="H225" s="72">
        <f>D225-E225</f>
        <v>4</v>
      </c>
      <c r="I225" s="37" t="str">
        <f>IF(C225=0, "-", IF(G225/C225&lt;10, G225/C225, "&gt;999%"))</f>
        <v>-</v>
      </c>
      <c r="J225" s="38" t="str">
        <f>IF(E225=0, "-", IF(H225/E225&lt;10, H225/E225, "&gt;999%"))</f>
        <v>-</v>
      </c>
    </row>
    <row r="226" spans="1:10" x14ac:dyDescent="0.25">
      <c r="A226" s="177"/>
      <c r="B226" s="143"/>
      <c r="C226" s="144"/>
      <c r="D226" s="143"/>
      <c r="E226" s="144"/>
      <c r="F226" s="145"/>
      <c r="G226" s="143"/>
      <c r="H226" s="144"/>
      <c r="I226" s="151"/>
      <c r="J226" s="152"/>
    </row>
    <row r="227" spans="1:10" s="139" customFormat="1" x14ac:dyDescent="0.25">
      <c r="A227" s="159" t="s">
        <v>59</v>
      </c>
      <c r="B227" s="65"/>
      <c r="C227" s="66"/>
      <c r="D227" s="65"/>
      <c r="E227" s="66"/>
      <c r="F227" s="67"/>
      <c r="G227" s="65"/>
      <c r="H227" s="66"/>
      <c r="I227" s="20"/>
      <c r="J227" s="21"/>
    </row>
    <row r="228" spans="1:10" x14ac:dyDescent="0.25">
      <c r="A228" s="158" t="s">
        <v>577</v>
      </c>
      <c r="B228" s="65">
        <v>7</v>
      </c>
      <c r="C228" s="66">
        <v>8</v>
      </c>
      <c r="D228" s="65">
        <v>93</v>
      </c>
      <c r="E228" s="66">
        <v>87</v>
      </c>
      <c r="F228" s="67"/>
      <c r="G228" s="65">
        <f>B228-C228</f>
        <v>-1</v>
      </c>
      <c r="H228" s="66">
        <f>D228-E228</f>
        <v>6</v>
      </c>
      <c r="I228" s="20">
        <f>IF(C228=0, "-", IF(G228/C228&lt;10, G228/C228, "&gt;999%"))</f>
        <v>-0.125</v>
      </c>
      <c r="J228" s="21">
        <f>IF(E228=0, "-", IF(H228/E228&lt;10, H228/E228, "&gt;999%"))</f>
        <v>6.8965517241379309E-2</v>
      </c>
    </row>
    <row r="229" spans="1:10" x14ac:dyDescent="0.25">
      <c r="A229" s="158" t="s">
        <v>565</v>
      </c>
      <c r="B229" s="65">
        <v>1</v>
      </c>
      <c r="C229" s="66">
        <v>3</v>
      </c>
      <c r="D229" s="65">
        <v>29</v>
      </c>
      <c r="E229" s="66">
        <v>24</v>
      </c>
      <c r="F229" s="67"/>
      <c r="G229" s="65">
        <f>B229-C229</f>
        <v>-2</v>
      </c>
      <c r="H229" s="66">
        <f>D229-E229</f>
        <v>5</v>
      </c>
      <c r="I229" s="20">
        <f>IF(C229=0, "-", IF(G229/C229&lt;10, G229/C229, "&gt;999%"))</f>
        <v>-0.66666666666666663</v>
      </c>
      <c r="J229" s="21">
        <f>IF(E229=0, "-", IF(H229/E229&lt;10, H229/E229, "&gt;999%"))</f>
        <v>0.20833333333333334</v>
      </c>
    </row>
    <row r="230" spans="1:10" x14ac:dyDescent="0.25">
      <c r="A230" s="158" t="s">
        <v>551</v>
      </c>
      <c r="B230" s="65">
        <v>37</v>
      </c>
      <c r="C230" s="66">
        <v>18</v>
      </c>
      <c r="D230" s="65">
        <v>247</v>
      </c>
      <c r="E230" s="66">
        <v>197</v>
      </c>
      <c r="F230" s="67"/>
      <c r="G230" s="65">
        <f>B230-C230</f>
        <v>19</v>
      </c>
      <c r="H230" s="66">
        <f>D230-E230</f>
        <v>50</v>
      </c>
      <c r="I230" s="20">
        <f>IF(C230=0, "-", IF(G230/C230&lt;10, G230/C230, "&gt;999%"))</f>
        <v>1.0555555555555556</v>
      </c>
      <c r="J230" s="21">
        <f>IF(E230=0, "-", IF(H230/E230&lt;10, H230/E230, "&gt;999%"))</f>
        <v>0.25380710659898476</v>
      </c>
    </row>
    <row r="231" spans="1:10" x14ac:dyDescent="0.25">
      <c r="A231" s="158" t="s">
        <v>552</v>
      </c>
      <c r="B231" s="65">
        <v>22</v>
      </c>
      <c r="C231" s="66">
        <v>4</v>
      </c>
      <c r="D231" s="65">
        <v>83</v>
      </c>
      <c r="E231" s="66">
        <v>48</v>
      </c>
      <c r="F231" s="67"/>
      <c r="G231" s="65">
        <f>B231-C231</f>
        <v>18</v>
      </c>
      <c r="H231" s="66">
        <f>D231-E231</f>
        <v>35</v>
      </c>
      <c r="I231" s="20">
        <f>IF(C231=0, "-", IF(G231/C231&lt;10, G231/C231, "&gt;999%"))</f>
        <v>4.5</v>
      </c>
      <c r="J231" s="21">
        <f>IF(E231=0, "-", IF(H231/E231&lt;10, H231/E231, "&gt;999%"))</f>
        <v>0.72916666666666663</v>
      </c>
    </row>
    <row r="232" spans="1:10" s="160" customFormat="1" x14ac:dyDescent="0.25">
      <c r="A232" s="178" t="s">
        <v>670</v>
      </c>
      <c r="B232" s="71">
        <v>67</v>
      </c>
      <c r="C232" s="72">
        <v>33</v>
      </c>
      <c r="D232" s="71">
        <v>452</v>
      </c>
      <c r="E232" s="72">
        <v>356</v>
      </c>
      <c r="F232" s="73"/>
      <c r="G232" s="71">
        <f>B232-C232</f>
        <v>34</v>
      </c>
      <c r="H232" s="72">
        <f>D232-E232</f>
        <v>96</v>
      </c>
      <c r="I232" s="37">
        <f>IF(C232=0, "-", IF(G232/C232&lt;10, G232/C232, "&gt;999%"))</f>
        <v>1.0303030303030303</v>
      </c>
      <c r="J232" s="38">
        <f>IF(E232=0, "-", IF(H232/E232&lt;10, H232/E232, "&gt;999%"))</f>
        <v>0.2696629213483146</v>
      </c>
    </row>
    <row r="233" spans="1:10" x14ac:dyDescent="0.25">
      <c r="A233" s="177"/>
      <c r="B233" s="143"/>
      <c r="C233" s="144"/>
      <c r="D233" s="143"/>
      <c r="E233" s="144"/>
      <c r="F233" s="145"/>
      <c r="G233" s="143"/>
      <c r="H233" s="144"/>
      <c r="I233" s="151"/>
      <c r="J233" s="152"/>
    </row>
    <row r="234" spans="1:10" s="139" customFormat="1" x14ac:dyDescent="0.25">
      <c r="A234" s="159" t="s">
        <v>60</v>
      </c>
      <c r="B234" s="65"/>
      <c r="C234" s="66"/>
      <c r="D234" s="65"/>
      <c r="E234" s="66"/>
      <c r="F234" s="67"/>
      <c r="G234" s="65"/>
      <c r="H234" s="66"/>
      <c r="I234" s="20"/>
      <c r="J234" s="21"/>
    </row>
    <row r="235" spans="1:10" x14ac:dyDescent="0.25">
      <c r="A235" s="158" t="s">
        <v>391</v>
      </c>
      <c r="B235" s="65">
        <v>7</v>
      </c>
      <c r="C235" s="66">
        <v>9</v>
      </c>
      <c r="D235" s="65">
        <v>75</v>
      </c>
      <c r="E235" s="66">
        <v>162</v>
      </c>
      <c r="F235" s="67"/>
      <c r="G235" s="65">
        <f t="shared" ref="G235:G242" si="32">B235-C235</f>
        <v>-2</v>
      </c>
      <c r="H235" s="66">
        <f t="shared" ref="H235:H242" si="33">D235-E235</f>
        <v>-87</v>
      </c>
      <c r="I235" s="20">
        <f t="shared" ref="I235:I242" si="34">IF(C235=0, "-", IF(G235/C235&lt;10, G235/C235, "&gt;999%"))</f>
        <v>-0.22222222222222221</v>
      </c>
      <c r="J235" s="21">
        <f t="shared" ref="J235:J242" si="35">IF(E235=0, "-", IF(H235/E235&lt;10, H235/E235, "&gt;999%"))</f>
        <v>-0.53703703703703709</v>
      </c>
    </row>
    <row r="236" spans="1:10" x14ac:dyDescent="0.25">
      <c r="A236" s="158" t="s">
        <v>468</v>
      </c>
      <c r="B236" s="65">
        <v>7</v>
      </c>
      <c r="C236" s="66">
        <v>19</v>
      </c>
      <c r="D236" s="65">
        <v>98</v>
      </c>
      <c r="E236" s="66">
        <v>155</v>
      </c>
      <c r="F236" s="67"/>
      <c r="G236" s="65">
        <f t="shared" si="32"/>
        <v>-12</v>
      </c>
      <c r="H236" s="66">
        <f t="shared" si="33"/>
        <v>-57</v>
      </c>
      <c r="I236" s="20">
        <f t="shared" si="34"/>
        <v>-0.63157894736842102</v>
      </c>
      <c r="J236" s="21">
        <f t="shared" si="35"/>
        <v>-0.36774193548387096</v>
      </c>
    </row>
    <row r="237" spans="1:10" x14ac:dyDescent="0.25">
      <c r="A237" s="158" t="s">
        <v>331</v>
      </c>
      <c r="B237" s="65">
        <v>3</v>
      </c>
      <c r="C237" s="66">
        <v>1</v>
      </c>
      <c r="D237" s="65">
        <v>14</v>
      </c>
      <c r="E237" s="66">
        <v>16</v>
      </c>
      <c r="F237" s="67"/>
      <c r="G237" s="65">
        <f t="shared" si="32"/>
        <v>2</v>
      </c>
      <c r="H237" s="66">
        <f t="shared" si="33"/>
        <v>-2</v>
      </c>
      <c r="I237" s="20">
        <f t="shared" si="34"/>
        <v>2</v>
      </c>
      <c r="J237" s="21">
        <f t="shared" si="35"/>
        <v>-0.125</v>
      </c>
    </row>
    <row r="238" spans="1:10" x14ac:dyDescent="0.25">
      <c r="A238" s="158" t="s">
        <v>469</v>
      </c>
      <c r="B238" s="65">
        <v>0</v>
      </c>
      <c r="C238" s="66">
        <v>1</v>
      </c>
      <c r="D238" s="65">
        <v>6</v>
      </c>
      <c r="E238" s="66">
        <v>16</v>
      </c>
      <c r="F238" s="67"/>
      <c r="G238" s="65">
        <f t="shared" si="32"/>
        <v>-1</v>
      </c>
      <c r="H238" s="66">
        <f t="shared" si="33"/>
        <v>-10</v>
      </c>
      <c r="I238" s="20">
        <f t="shared" si="34"/>
        <v>-1</v>
      </c>
      <c r="J238" s="21">
        <f t="shared" si="35"/>
        <v>-0.625</v>
      </c>
    </row>
    <row r="239" spans="1:10" x14ac:dyDescent="0.25">
      <c r="A239" s="158" t="s">
        <v>262</v>
      </c>
      <c r="B239" s="65">
        <v>0</v>
      </c>
      <c r="C239" s="66">
        <v>0</v>
      </c>
      <c r="D239" s="65">
        <v>17</v>
      </c>
      <c r="E239" s="66">
        <v>40</v>
      </c>
      <c r="F239" s="67"/>
      <c r="G239" s="65">
        <f t="shared" si="32"/>
        <v>0</v>
      </c>
      <c r="H239" s="66">
        <f t="shared" si="33"/>
        <v>-23</v>
      </c>
      <c r="I239" s="20" t="str">
        <f t="shared" si="34"/>
        <v>-</v>
      </c>
      <c r="J239" s="21">
        <f t="shared" si="35"/>
        <v>-0.57499999999999996</v>
      </c>
    </row>
    <row r="240" spans="1:10" x14ac:dyDescent="0.25">
      <c r="A240" s="158" t="s">
        <v>279</v>
      </c>
      <c r="B240" s="65">
        <v>0</v>
      </c>
      <c r="C240" s="66">
        <v>0</v>
      </c>
      <c r="D240" s="65">
        <v>4</v>
      </c>
      <c r="E240" s="66">
        <v>12</v>
      </c>
      <c r="F240" s="67"/>
      <c r="G240" s="65">
        <f t="shared" si="32"/>
        <v>0</v>
      </c>
      <c r="H240" s="66">
        <f t="shared" si="33"/>
        <v>-8</v>
      </c>
      <c r="I240" s="20" t="str">
        <f t="shared" si="34"/>
        <v>-</v>
      </c>
      <c r="J240" s="21">
        <f t="shared" si="35"/>
        <v>-0.66666666666666663</v>
      </c>
    </row>
    <row r="241" spans="1:10" x14ac:dyDescent="0.25">
      <c r="A241" s="158" t="s">
        <v>291</v>
      </c>
      <c r="B241" s="65">
        <v>0</v>
      </c>
      <c r="C241" s="66">
        <v>0</v>
      </c>
      <c r="D241" s="65">
        <v>0</v>
      </c>
      <c r="E241" s="66">
        <v>1</v>
      </c>
      <c r="F241" s="67"/>
      <c r="G241" s="65">
        <f t="shared" si="32"/>
        <v>0</v>
      </c>
      <c r="H241" s="66">
        <f t="shared" si="33"/>
        <v>-1</v>
      </c>
      <c r="I241" s="20" t="str">
        <f t="shared" si="34"/>
        <v>-</v>
      </c>
      <c r="J241" s="21">
        <f t="shared" si="35"/>
        <v>-1</v>
      </c>
    </row>
    <row r="242" spans="1:10" s="160" customFormat="1" x14ac:dyDescent="0.25">
      <c r="A242" s="178" t="s">
        <v>671</v>
      </c>
      <c r="B242" s="71">
        <v>17</v>
      </c>
      <c r="C242" s="72">
        <v>30</v>
      </c>
      <c r="D242" s="71">
        <v>214</v>
      </c>
      <c r="E242" s="72">
        <v>402</v>
      </c>
      <c r="F242" s="73"/>
      <c r="G242" s="71">
        <f t="shared" si="32"/>
        <v>-13</v>
      </c>
      <c r="H242" s="72">
        <f t="shared" si="33"/>
        <v>-188</v>
      </c>
      <c r="I242" s="37">
        <f t="shared" si="34"/>
        <v>-0.43333333333333335</v>
      </c>
      <c r="J242" s="38">
        <f t="shared" si="35"/>
        <v>-0.46766169154228854</v>
      </c>
    </row>
    <row r="243" spans="1:10" x14ac:dyDescent="0.25">
      <c r="A243" s="177"/>
      <c r="B243" s="143"/>
      <c r="C243" s="144"/>
      <c r="D243" s="143"/>
      <c r="E243" s="144"/>
      <c r="F243" s="145"/>
      <c r="G243" s="143"/>
      <c r="H243" s="144"/>
      <c r="I243" s="151"/>
      <c r="J243" s="152"/>
    </row>
    <row r="244" spans="1:10" s="139" customFormat="1" x14ac:dyDescent="0.25">
      <c r="A244" s="159" t="s">
        <v>61</v>
      </c>
      <c r="B244" s="65"/>
      <c r="C244" s="66"/>
      <c r="D244" s="65"/>
      <c r="E244" s="66"/>
      <c r="F244" s="67"/>
      <c r="G244" s="65"/>
      <c r="H244" s="66"/>
      <c r="I244" s="20"/>
      <c r="J244" s="21"/>
    </row>
    <row r="245" spans="1:10" x14ac:dyDescent="0.25">
      <c r="A245" s="158" t="s">
        <v>404</v>
      </c>
      <c r="B245" s="65">
        <v>11</v>
      </c>
      <c r="C245" s="66">
        <v>5</v>
      </c>
      <c r="D245" s="65">
        <v>80</v>
      </c>
      <c r="E245" s="66">
        <v>114</v>
      </c>
      <c r="F245" s="67"/>
      <c r="G245" s="65">
        <f t="shared" ref="G245:G250" si="36">B245-C245</f>
        <v>6</v>
      </c>
      <c r="H245" s="66">
        <f t="shared" ref="H245:H250" si="37">D245-E245</f>
        <v>-34</v>
      </c>
      <c r="I245" s="20">
        <f t="shared" ref="I245:I250" si="38">IF(C245=0, "-", IF(G245/C245&lt;10, G245/C245, "&gt;999%"))</f>
        <v>1.2</v>
      </c>
      <c r="J245" s="21">
        <f t="shared" ref="J245:J250" si="39">IF(E245=0, "-", IF(H245/E245&lt;10, H245/E245, "&gt;999%"))</f>
        <v>-0.2982456140350877</v>
      </c>
    </row>
    <row r="246" spans="1:10" x14ac:dyDescent="0.25">
      <c r="A246" s="158" t="s">
        <v>370</v>
      </c>
      <c r="B246" s="65">
        <v>61</v>
      </c>
      <c r="C246" s="66">
        <v>43</v>
      </c>
      <c r="D246" s="65">
        <v>426</v>
      </c>
      <c r="E246" s="66">
        <v>185</v>
      </c>
      <c r="F246" s="67"/>
      <c r="G246" s="65">
        <f t="shared" si="36"/>
        <v>18</v>
      </c>
      <c r="H246" s="66">
        <f t="shared" si="37"/>
        <v>241</v>
      </c>
      <c r="I246" s="20">
        <f t="shared" si="38"/>
        <v>0.41860465116279072</v>
      </c>
      <c r="J246" s="21">
        <f t="shared" si="39"/>
        <v>1.3027027027027027</v>
      </c>
    </row>
    <row r="247" spans="1:10" x14ac:dyDescent="0.25">
      <c r="A247" s="158" t="s">
        <v>531</v>
      </c>
      <c r="B247" s="65">
        <v>33</v>
      </c>
      <c r="C247" s="66">
        <v>34</v>
      </c>
      <c r="D247" s="65">
        <v>355</v>
      </c>
      <c r="E247" s="66">
        <v>272</v>
      </c>
      <c r="F247" s="67"/>
      <c r="G247" s="65">
        <f t="shared" si="36"/>
        <v>-1</v>
      </c>
      <c r="H247" s="66">
        <f t="shared" si="37"/>
        <v>83</v>
      </c>
      <c r="I247" s="20">
        <f t="shared" si="38"/>
        <v>-2.9411764705882353E-2</v>
      </c>
      <c r="J247" s="21">
        <f t="shared" si="39"/>
        <v>0.30514705882352944</v>
      </c>
    </row>
    <row r="248" spans="1:10" x14ac:dyDescent="0.25">
      <c r="A248" s="158" t="s">
        <v>445</v>
      </c>
      <c r="B248" s="65">
        <v>40</v>
      </c>
      <c r="C248" s="66">
        <v>76</v>
      </c>
      <c r="D248" s="65">
        <v>423</v>
      </c>
      <c r="E248" s="66">
        <v>710</v>
      </c>
      <c r="F248" s="67"/>
      <c r="G248" s="65">
        <f t="shared" si="36"/>
        <v>-36</v>
      </c>
      <c r="H248" s="66">
        <f t="shared" si="37"/>
        <v>-287</v>
      </c>
      <c r="I248" s="20">
        <f t="shared" si="38"/>
        <v>-0.47368421052631576</v>
      </c>
      <c r="J248" s="21">
        <f t="shared" si="39"/>
        <v>-0.40422535211267607</v>
      </c>
    </row>
    <row r="249" spans="1:10" x14ac:dyDescent="0.25">
      <c r="A249" s="158" t="s">
        <v>446</v>
      </c>
      <c r="B249" s="65">
        <v>26</v>
      </c>
      <c r="C249" s="66">
        <v>45</v>
      </c>
      <c r="D249" s="65">
        <v>304</v>
      </c>
      <c r="E249" s="66">
        <v>501</v>
      </c>
      <c r="F249" s="67"/>
      <c r="G249" s="65">
        <f t="shared" si="36"/>
        <v>-19</v>
      </c>
      <c r="H249" s="66">
        <f t="shared" si="37"/>
        <v>-197</v>
      </c>
      <c r="I249" s="20">
        <f t="shared" si="38"/>
        <v>-0.42222222222222222</v>
      </c>
      <c r="J249" s="21">
        <f t="shared" si="39"/>
        <v>-0.39321357285429143</v>
      </c>
    </row>
    <row r="250" spans="1:10" s="160" customFormat="1" x14ac:dyDescent="0.25">
      <c r="A250" s="178" t="s">
        <v>672</v>
      </c>
      <c r="B250" s="71">
        <v>171</v>
      </c>
      <c r="C250" s="72">
        <v>203</v>
      </c>
      <c r="D250" s="71">
        <v>1588</v>
      </c>
      <c r="E250" s="72">
        <v>1782</v>
      </c>
      <c r="F250" s="73"/>
      <c r="G250" s="71">
        <f t="shared" si="36"/>
        <v>-32</v>
      </c>
      <c r="H250" s="72">
        <f t="shared" si="37"/>
        <v>-194</v>
      </c>
      <c r="I250" s="37">
        <f t="shared" si="38"/>
        <v>-0.15763546798029557</v>
      </c>
      <c r="J250" s="38">
        <f t="shared" si="39"/>
        <v>-0.10886644219977554</v>
      </c>
    </row>
    <row r="251" spans="1:10" x14ac:dyDescent="0.25">
      <c r="A251" s="177"/>
      <c r="B251" s="143"/>
      <c r="C251" s="144"/>
      <c r="D251" s="143"/>
      <c r="E251" s="144"/>
      <c r="F251" s="145"/>
      <c r="G251" s="143"/>
      <c r="H251" s="144"/>
      <c r="I251" s="151"/>
      <c r="J251" s="152"/>
    </row>
    <row r="252" spans="1:10" s="139" customFormat="1" x14ac:dyDescent="0.25">
      <c r="A252" s="159" t="s">
        <v>62</v>
      </c>
      <c r="B252" s="65"/>
      <c r="C252" s="66"/>
      <c r="D252" s="65"/>
      <c r="E252" s="66"/>
      <c r="F252" s="67"/>
      <c r="G252" s="65"/>
      <c r="H252" s="66"/>
      <c r="I252" s="20"/>
      <c r="J252" s="21"/>
    </row>
    <row r="253" spans="1:10" x14ac:dyDescent="0.25">
      <c r="A253" s="158" t="s">
        <v>62</v>
      </c>
      <c r="B253" s="65">
        <v>75</v>
      </c>
      <c r="C253" s="66">
        <v>95</v>
      </c>
      <c r="D253" s="65">
        <v>611</v>
      </c>
      <c r="E253" s="66">
        <v>601</v>
      </c>
      <c r="F253" s="67"/>
      <c r="G253" s="65">
        <f>B253-C253</f>
        <v>-20</v>
      </c>
      <c r="H253" s="66">
        <f>D253-E253</f>
        <v>10</v>
      </c>
      <c r="I253" s="20">
        <f>IF(C253=0, "-", IF(G253/C253&lt;10, G253/C253, "&gt;999%"))</f>
        <v>-0.21052631578947367</v>
      </c>
      <c r="J253" s="21">
        <f>IF(E253=0, "-", IF(H253/E253&lt;10, H253/E253, "&gt;999%"))</f>
        <v>1.6638935108153077E-2</v>
      </c>
    </row>
    <row r="254" spans="1:10" s="160" customFormat="1" x14ac:dyDescent="0.25">
      <c r="A254" s="178" t="s">
        <v>673</v>
      </c>
      <c r="B254" s="71">
        <v>75</v>
      </c>
      <c r="C254" s="72">
        <v>95</v>
      </c>
      <c r="D254" s="71">
        <v>611</v>
      </c>
      <c r="E254" s="72">
        <v>601</v>
      </c>
      <c r="F254" s="73"/>
      <c r="G254" s="71">
        <f>B254-C254</f>
        <v>-20</v>
      </c>
      <c r="H254" s="72">
        <f>D254-E254</f>
        <v>10</v>
      </c>
      <c r="I254" s="37">
        <f>IF(C254=0, "-", IF(G254/C254&lt;10, G254/C254, "&gt;999%"))</f>
        <v>-0.21052631578947367</v>
      </c>
      <c r="J254" s="38">
        <f>IF(E254=0, "-", IF(H254/E254&lt;10, H254/E254, "&gt;999%"))</f>
        <v>1.6638935108153077E-2</v>
      </c>
    </row>
    <row r="255" spans="1:10" x14ac:dyDescent="0.25">
      <c r="A255" s="177"/>
      <c r="B255" s="143"/>
      <c r="C255" s="144"/>
      <c r="D255" s="143"/>
      <c r="E255" s="144"/>
      <c r="F255" s="145"/>
      <c r="G255" s="143"/>
      <c r="H255" s="144"/>
      <c r="I255" s="151"/>
      <c r="J255" s="152"/>
    </row>
    <row r="256" spans="1:10" s="139" customFormat="1" x14ac:dyDescent="0.25">
      <c r="A256" s="159" t="s">
        <v>63</v>
      </c>
      <c r="B256" s="65"/>
      <c r="C256" s="66"/>
      <c r="D256" s="65"/>
      <c r="E256" s="66"/>
      <c r="F256" s="67"/>
      <c r="G256" s="65"/>
      <c r="H256" s="66"/>
      <c r="I256" s="20"/>
      <c r="J256" s="21"/>
    </row>
    <row r="257" spans="1:10" x14ac:dyDescent="0.25">
      <c r="A257" s="158" t="s">
        <v>302</v>
      </c>
      <c r="B257" s="65">
        <v>235</v>
      </c>
      <c r="C257" s="66">
        <v>108</v>
      </c>
      <c r="D257" s="65">
        <v>2009</v>
      </c>
      <c r="E257" s="66">
        <v>1488</v>
      </c>
      <c r="F257" s="67"/>
      <c r="G257" s="65">
        <f t="shared" ref="G257:G268" si="40">B257-C257</f>
        <v>127</v>
      </c>
      <c r="H257" s="66">
        <f t="shared" ref="H257:H268" si="41">D257-E257</f>
        <v>521</v>
      </c>
      <c r="I257" s="20">
        <f t="shared" ref="I257:I268" si="42">IF(C257=0, "-", IF(G257/C257&lt;10, G257/C257, "&gt;999%"))</f>
        <v>1.1759259259259258</v>
      </c>
      <c r="J257" s="21">
        <f t="shared" ref="J257:J268" si="43">IF(E257=0, "-", IF(H257/E257&lt;10, H257/E257, "&gt;999%"))</f>
        <v>0.35013440860215056</v>
      </c>
    </row>
    <row r="258" spans="1:10" x14ac:dyDescent="0.25">
      <c r="A258" s="158" t="s">
        <v>224</v>
      </c>
      <c r="B258" s="65">
        <v>328</v>
      </c>
      <c r="C258" s="66">
        <v>350</v>
      </c>
      <c r="D258" s="65">
        <v>3448</v>
      </c>
      <c r="E258" s="66">
        <v>4634</v>
      </c>
      <c r="F258" s="67"/>
      <c r="G258" s="65">
        <f t="shared" si="40"/>
        <v>-22</v>
      </c>
      <c r="H258" s="66">
        <f t="shared" si="41"/>
        <v>-1186</v>
      </c>
      <c r="I258" s="20">
        <f t="shared" si="42"/>
        <v>-6.2857142857142861E-2</v>
      </c>
      <c r="J258" s="21">
        <f t="shared" si="43"/>
        <v>-0.25593439792835565</v>
      </c>
    </row>
    <row r="259" spans="1:10" x14ac:dyDescent="0.25">
      <c r="A259" s="158" t="s">
        <v>470</v>
      </c>
      <c r="B259" s="65">
        <v>17</v>
      </c>
      <c r="C259" s="66">
        <v>0</v>
      </c>
      <c r="D259" s="65">
        <v>153</v>
      </c>
      <c r="E259" s="66">
        <v>0</v>
      </c>
      <c r="F259" s="67"/>
      <c r="G259" s="65">
        <f t="shared" si="40"/>
        <v>17</v>
      </c>
      <c r="H259" s="66">
        <f t="shared" si="41"/>
        <v>153</v>
      </c>
      <c r="I259" s="20" t="str">
        <f t="shared" si="42"/>
        <v>-</v>
      </c>
      <c r="J259" s="21" t="str">
        <f t="shared" si="43"/>
        <v>-</v>
      </c>
    </row>
    <row r="260" spans="1:10" x14ac:dyDescent="0.25">
      <c r="A260" s="158" t="s">
        <v>371</v>
      </c>
      <c r="B260" s="65">
        <v>52</v>
      </c>
      <c r="C260" s="66">
        <v>59</v>
      </c>
      <c r="D260" s="65">
        <v>426</v>
      </c>
      <c r="E260" s="66">
        <v>157</v>
      </c>
      <c r="F260" s="67"/>
      <c r="G260" s="65">
        <f t="shared" si="40"/>
        <v>-7</v>
      </c>
      <c r="H260" s="66">
        <f t="shared" si="41"/>
        <v>269</v>
      </c>
      <c r="I260" s="20">
        <f t="shared" si="42"/>
        <v>-0.11864406779661017</v>
      </c>
      <c r="J260" s="21">
        <f t="shared" si="43"/>
        <v>1.713375796178344</v>
      </c>
    </row>
    <row r="261" spans="1:10" x14ac:dyDescent="0.25">
      <c r="A261" s="158" t="s">
        <v>201</v>
      </c>
      <c r="B261" s="65">
        <v>180</v>
      </c>
      <c r="C261" s="66">
        <v>133</v>
      </c>
      <c r="D261" s="65">
        <v>1135</v>
      </c>
      <c r="E261" s="66">
        <v>1439</v>
      </c>
      <c r="F261" s="67"/>
      <c r="G261" s="65">
        <f t="shared" si="40"/>
        <v>47</v>
      </c>
      <c r="H261" s="66">
        <f t="shared" si="41"/>
        <v>-304</v>
      </c>
      <c r="I261" s="20">
        <f t="shared" si="42"/>
        <v>0.35338345864661652</v>
      </c>
      <c r="J261" s="21">
        <f t="shared" si="43"/>
        <v>-0.21125781792911744</v>
      </c>
    </row>
    <row r="262" spans="1:10" x14ac:dyDescent="0.25">
      <c r="A262" s="158" t="s">
        <v>207</v>
      </c>
      <c r="B262" s="65">
        <v>142</v>
      </c>
      <c r="C262" s="66">
        <v>116</v>
      </c>
      <c r="D262" s="65">
        <v>1206</v>
      </c>
      <c r="E262" s="66">
        <v>1346</v>
      </c>
      <c r="F262" s="67"/>
      <c r="G262" s="65">
        <f t="shared" si="40"/>
        <v>26</v>
      </c>
      <c r="H262" s="66">
        <f t="shared" si="41"/>
        <v>-140</v>
      </c>
      <c r="I262" s="20">
        <f t="shared" si="42"/>
        <v>0.22413793103448276</v>
      </c>
      <c r="J262" s="21">
        <f t="shared" si="43"/>
        <v>-0.10401188707280833</v>
      </c>
    </row>
    <row r="263" spans="1:10" x14ac:dyDescent="0.25">
      <c r="A263" s="158" t="s">
        <v>372</v>
      </c>
      <c r="B263" s="65">
        <v>262</v>
      </c>
      <c r="C263" s="66">
        <v>201</v>
      </c>
      <c r="D263" s="65">
        <v>2530</v>
      </c>
      <c r="E263" s="66">
        <v>2326</v>
      </c>
      <c r="F263" s="67"/>
      <c r="G263" s="65">
        <f t="shared" si="40"/>
        <v>61</v>
      </c>
      <c r="H263" s="66">
        <f t="shared" si="41"/>
        <v>204</v>
      </c>
      <c r="I263" s="20">
        <f t="shared" si="42"/>
        <v>0.30348258706467662</v>
      </c>
      <c r="J263" s="21">
        <f t="shared" si="43"/>
        <v>8.7704213241616508E-2</v>
      </c>
    </row>
    <row r="264" spans="1:10" x14ac:dyDescent="0.25">
      <c r="A264" s="158" t="s">
        <v>447</v>
      </c>
      <c r="B264" s="65">
        <v>181</v>
      </c>
      <c r="C264" s="66">
        <v>52</v>
      </c>
      <c r="D264" s="65">
        <v>1688</v>
      </c>
      <c r="E264" s="66">
        <v>1386</v>
      </c>
      <c r="F264" s="67"/>
      <c r="G264" s="65">
        <f t="shared" si="40"/>
        <v>129</v>
      </c>
      <c r="H264" s="66">
        <f t="shared" si="41"/>
        <v>302</v>
      </c>
      <c r="I264" s="20">
        <f t="shared" si="42"/>
        <v>2.4807692307692308</v>
      </c>
      <c r="J264" s="21">
        <f t="shared" si="43"/>
        <v>0.21789321789321789</v>
      </c>
    </row>
    <row r="265" spans="1:10" x14ac:dyDescent="0.25">
      <c r="A265" s="158" t="s">
        <v>405</v>
      </c>
      <c r="B265" s="65">
        <v>642</v>
      </c>
      <c r="C265" s="66">
        <v>152</v>
      </c>
      <c r="D265" s="65">
        <v>4596</v>
      </c>
      <c r="E265" s="66">
        <v>1872</v>
      </c>
      <c r="F265" s="67"/>
      <c r="G265" s="65">
        <f t="shared" si="40"/>
        <v>490</v>
      </c>
      <c r="H265" s="66">
        <f t="shared" si="41"/>
        <v>2724</v>
      </c>
      <c r="I265" s="20">
        <f t="shared" si="42"/>
        <v>3.2236842105263159</v>
      </c>
      <c r="J265" s="21">
        <f t="shared" si="43"/>
        <v>1.4551282051282051</v>
      </c>
    </row>
    <row r="266" spans="1:10" x14ac:dyDescent="0.25">
      <c r="A266" s="158" t="s">
        <v>273</v>
      </c>
      <c r="B266" s="65">
        <v>37</v>
      </c>
      <c r="C266" s="66">
        <v>53</v>
      </c>
      <c r="D266" s="65">
        <v>590</v>
      </c>
      <c r="E266" s="66">
        <v>426</v>
      </c>
      <c r="F266" s="67"/>
      <c r="G266" s="65">
        <f t="shared" si="40"/>
        <v>-16</v>
      </c>
      <c r="H266" s="66">
        <f t="shared" si="41"/>
        <v>164</v>
      </c>
      <c r="I266" s="20">
        <f t="shared" si="42"/>
        <v>-0.30188679245283018</v>
      </c>
      <c r="J266" s="21">
        <f t="shared" si="43"/>
        <v>0.38497652582159625</v>
      </c>
    </row>
    <row r="267" spans="1:10" x14ac:dyDescent="0.25">
      <c r="A267" s="158" t="s">
        <v>357</v>
      </c>
      <c r="B267" s="65">
        <v>325</v>
      </c>
      <c r="C267" s="66">
        <v>193</v>
      </c>
      <c r="D267" s="65">
        <v>2421</v>
      </c>
      <c r="E267" s="66">
        <v>1591</v>
      </c>
      <c r="F267" s="67"/>
      <c r="G267" s="65">
        <f t="shared" si="40"/>
        <v>132</v>
      </c>
      <c r="H267" s="66">
        <f t="shared" si="41"/>
        <v>830</v>
      </c>
      <c r="I267" s="20">
        <f t="shared" si="42"/>
        <v>0.68393782383419688</v>
      </c>
      <c r="J267" s="21">
        <f t="shared" si="43"/>
        <v>0.52168447517284722</v>
      </c>
    </row>
    <row r="268" spans="1:10" s="160" customFormat="1" x14ac:dyDescent="0.25">
      <c r="A268" s="178" t="s">
        <v>674</v>
      </c>
      <c r="B268" s="71">
        <v>2401</v>
      </c>
      <c r="C268" s="72">
        <v>1417</v>
      </c>
      <c r="D268" s="71">
        <v>20202</v>
      </c>
      <c r="E268" s="72">
        <v>16665</v>
      </c>
      <c r="F268" s="73"/>
      <c r="G268" s="71">
        <f t="shared" si="40"/>
        <v>984</v>
      </c>
      <c r="H268" s="72">
        <f t="shared" si="41"/>
        <v>3537</v>
      </c>
      <c r="I268" s="37">
        <f t="shared" si="42"/>
        <v>0.69442484121383208</v>
      </c>
      <c r="J268" s="38">
        <f t="shared" si="43"/>
        <v>0.21224122412241225</v>
      </c>
    </row>
    <row r="269" spans="1:10" x14ac:dyDescent="0.25">
      <c r="A269" s="177"/>
      <c r="B269" s="143"/>
      <c r="C269" s="144"/>
      <c r="D269" s="143"/>
      <c r="E269" s="144"/>
      <c r="F269" s="145"/>
      <c r="G269" s="143"/>
      <c r="H269" s="144"/>
      <c r="I269" s="151"/>
      <c r="J269" s="152"/>
    </row>
    <row r="270" spans="1:10" s="139" customFormat="1" x14ac:dyDescent="0.25">
      <c r="A270" s="159" t="s">
        <v>64</v>
      </c>
      <c r="B270" s="65"/>
      <c r="C270" s="66"/>
      <c r="D270" s="65"/>
      <c r="E270" s="66"/>
      <c r="F270" s="67"/>
      <c r="G270" s="65"/>
      <c r="H270" s="66"/>
      <c r="I270" s="20"/>
      <c r="J270" s="21"/>
    </row>
    <row r="271" spans="1:10" x14ac:dyDescent="0.25">
      <c r="A271" s="158" t="s">
        <v>347</v>
      </c>
      <c r="B271" s="65">
        <v>1</v>
      </c>
      <c r="C271" s="66">
        <v>0</v>
      </c>
      <c r="D271" s="65">
        <v>11</v>
      </c>
      <c r="E271" s="66">
        <v>13</v>
      </c>
      <c r="F271" s="67"/>
      <c r="G271" s="65">
        <f>B271-C271</f>
        <v>1</v>
      </c>
      <c r="H271" s="66">
        <f>D271-E271</f>
        <v>-2</v>
      </c>
      <c r="I271" s="20" t="str">
        <f>IF(C271=0, "-", IF(G271/C271&lt;10, G271/C271, "&gt;999%"))</f>
        <v>-</v>
      </c>
      <c r="J271" s="21">
        <f>IF(E271=0, "-", IF(H271/E271&lt;10, H271/E271, "&gt;999%"))</f>
        <v>-0.15384615384615385</v>
      </c>
    </row>
    <row r="272" spans="1:10" x14ac:dyDescent="0.25">
      <c r="A272" s="158" t="s">
        <v>488</v>
      </c>
      <c r="B272" s="65">
        <v>2</v>
      </c>
      <c r="C272" s="66">
        <v>1</v>
      </c>
      <c r="D272" s="65">
        <v>18</v>
      </c>
      <c r="E272" s="66">
        <v>14</v>
      </c>
      <c r="F272" s="67"/>
      <c r="G272" s="65">
        <f>B272-C272</f>
        <v>1</v>
      </c>
      <c r="H272" s="66">
        <f>D272-E272</f>
        <v>4</v>
      </c>
      <c r="I272" s="20">
        <f>IF(C272=0, "-", IF(G272/C272&lt;10, G272/C272, "&gt;999%"))</f>
        <v>1</v>
      </c>
      <c r="J272" s="21">
        <f>IF(E272=0, "-", IF(H272/E272&lt;10, H272/E272, "&gt;999%"))</f>
        <v>0.2857142857142857</v>
      </c>
    </row>
    <row r="273" spans="1:10" s="160" customFormat="1" x14ac:dyDescent="0.25">
      <c r="A273" s="178" t="s">
        <v>675</v>
      </c>
      <c r="B273" s="71">
        <v>3</v>
      </c>
      <c r="C273" s="72">
        <v>1</v>
      </c>
      <c r="D273" s="71">
        <v>29</v>
      </c>
      <c r="E273" s="72">
        <v>27</v>
      </c>
      <c r="F273" s="73"/>
      <c r="G273" s="71">
        <f>B273-C273</f>
        <v>2</v>
      </c>
      <c r="H273" s="72">
        <f>D273-E273</f>
        <v>2</v>
      </c>
      <c r="I273" s="37">
        <f>IF(C273=0, "-", IF(G273/C273&lt;10, G273/C273, "&gt;999%"))</f>
        <v>2</v>
      </c>
      <c r="J273" s="38">
        <f>IF(E273=0, "-", IF(H273/E273&lt;10, H273/E273, "&gt;999%"))</f>
        <v>7.407407407407407E-2</v>
      </c>
    </row>
    <row r="274" spans="1:10" x14ac:dyDescent="0.25">
      <c r="A274" s="177"/>
      <c r="B274" s="143"/>
      <c r="C274" s="144"/>
      <c r="D274" s="143"/>
      <c r="E274" s="144"/>
      <c r="F274" s="145"/>
      <c r="G274" s="143"/>
      <c r="H274" s="144"/>
      <c r="I274" s="151"/>
      <c r="J274" s="152"/>
    </row>
    <row r="275" spans="1:10" s="139" customFormat="1" x14ac:dyDescent="0.25">
      <c r="A275" s="159" t="s">
        <v>65</v>
      </c>
      <c r="B275" s="65"/>
      <c r="C275" s="66"/>
      <c r="D275" s="65"/>
      <c r="E275" s="66"/>
      <c r="F275" s="67"/>
      <c r="G275" s="65"/>
      <c r="H275" s="66"/>
      <c r="I275" s="20"/>
      <c r="J275" s="21"/>
    </row>
    <row r="276" spans="1:10" x14ac:dyDescent="0.25">
      <c r="A276" s="158" t="s">
        <v>471</v>
      </c>
      <c r="B276" s="65">
        <v>24</v>
      </c>
      <c r="C276" s="66">
        <v>55</v>
      </c>
      <c r="D276" s="65">
        <v>406</v>
      </c>
      <c r="E276" s="66">
        <v>542</v>
      </c>
      <c r="F276" s="67"/>
      <c r="G276" s="65">
        <f t="shared" ref="G276:G283" si="44">B276-C276</f>
        <v>-31</v>
      </c>
      <c r="H276" s="66">
        <f t="shared" ref="H276:H283" si="45">D276-E276</f>
        <v>-136</v>
      </c>
      <c r="I276" s="20">
        <f t="shared" ref="I276:I283" si="46">IF(C276=0, "-", IF(G276/C276&lt;10, G276/C276, "&gt;999%"))</f>
        <v>-0.5636363636363636</v>
      </c>
      <c r="J276" s="21">
        <f t="shared" ref="J276:J283" si="47">IF(E276=0, "-", IF(H276/E276&lt;10, H276/E276, "&gt;999%"))</f>
        <v>-0.25092250922509224</v>
      </c>
    </row>
    <row r="277" spans="1:10" x14ac:dyDescent="0.25">
      <c r="A277" s="158" t="s">
        <v>489</v>
      </c>
      <c r="B277" s="65">
        <v>2</v>
      </c>
      <c r="C277" s="66">
        <v>19</v>
      </c>
      <c r="D277" s="65">
        <v>35</v>
      </c>
      <c r="E277" s="66">
        <v>194</v>
      </c>
      <c r="F277" s="67"/>
      <c r="G277" s="65">
        <f t="shared" si="44"/>
        <v>-17</v>
      </c>
      <c r="H277" s="66">
        <f t="shared" si="45"/>
        <v>-159</v>
      </c>
      <c r="I277" s="20">
        <f t="shared" si="46"/>
        <v>-0.89473684210526316</v>
      </c>
      <c r="J277" s="21">
        <f t="shared" si="47"/>
        <v>-0.81958762886597936</v>
      </c>
    </row>
    <row r="278" spans="1:10" x14ac:dyDescent="0.25">
      <c r="A278" s="158" t="s">
        <v>428</v>
      </c>
      <c r="B278" s="65">
        <v>6</v>
      </c>
      <c r="C278" s="66">
        <v>32</v>
      </c>
      <c r="D278" s="65">
        <v>169</v>
      </c>
      <c r="E278" s="66">
        <v>277</v>
      </c>
      <c r="F278" s="67"/>
      <c r="G278" s="65">
        <f t="shared" si="44"/>
        <v>-26</v>
      </c>
      <c r="H278" s="66">
        <f t="shared" si="45"/>
        <v>-108</v>
      </c>
      <c r="I278" s="20">
        <f t="shared" si="46"/>
        <v>-0.8125</v>
      </c>
      <c r="J278" s="21">
        <f t="shared" si="47"/>
        <v>-0.38989169675090252</v>
      </c>
    </row>
    <row r="279" spans="1:10" x14ac:dyDescent="0.25">
      <c r="A279" s="158" t="s">
        <v>490</v>
      </c>
      <c r="B279" s="65">
        <v>6</v>
      </c>
      <c r="C279" s="66">
        <v>1</v>
      </c>
      <c r="D279" s="65">
        <v>42</v>
      </c>
      <c r="E279" s="66">
        <v>64</v>
      </c>
      <c r="F279" s="67"/>
      <c r="G279" s="65">
        <f t="shared" si="44"/>
        <v>5</v>
      </c>
      <c r="H279" s="66">
        <f t="shared" si="45"/>
        <v>-22</v>
      </c>
      <c r="I279" s="20">
        <f t="shared" si="46"/>
        <v>5</v>
      </c>
      <c r="J279" s="21">
        <f t="shared" si="47"/>
        <v>-0.34375</v>
      </c>
    </row>
    <row r="280" spans="1:10" x14ac:dyDescent="0.25">
      <c r="A280" s="158" t="s">
        <v>429</v>
      </c>
      <c r="B280" s="65">
        <v>11</v>
      </c>
      <c r="C280" s="66">
        <v>26</v>
      </c>
      <c r="D280" s="65">
        <v>205</v>
      </c>
      <c r="E280" s="66">
        <v>377</v>
      </c>
      <c r="F280" s="67"/>
      <c r="G280" s="65">
        <f t="shared" si="44"/>
        <v>-15</v>
      </c>
      <c r="H280" s="66">
        <f t="shared" si="45"/>
        <v>-172</v>
      </c>
      <c r="I280" s="20">
        <f t="shared" si="46"/>
        <v>-0.57692307692307687</v>
      </c>
      <c r="J280" s="21">
        <f t="shared" si="47"/>
        <v>-0.45623342175066312</v>
      </c>
    </row>
    <row r="281" spans="1:10" x14ac:dyDescent="0.25">
      <c r="A281" s="158" t="s">
        <v>472</v>
      </c>
      <c r="B281" s="65">
        <v>3</v>
      </c>
      <c r="C281" s="66">
        <v>6</v>
      </c>
      <c r="D281" s="65">
        <v>261</v>
      </c>
      <c r="E281" s="66">
        <v>513</v>
      </c>
      <c r="F281" s="67"/>
      <c r="G281" s="65">
        <f t="shared" si="44"/>
        <v>-3</v>
      </c>
      <c r="H281" s="66">
        <f t="shared" si="45"/>
        <v>-252</v>
      </c>
      <c r="I281" s="20">
        <f t="shared" si="46"/>
        <v>-0.5</v>
      </c>
      <c r="J281" s="21">
        <f t="shared" si="47"/>
        <v>-0.49122807017543857</v>
      </c>
    </row>
    <row r="282" spans="1:10" x14ac:dyDescent="0.25">
      <c r="A282" s="158" t="s">
        <v>473</v>
      </c>
      <c r="B282" s="65">
        <v>3</v>
      </c>
      <c r="C282" s="66">
        <v>13</v>
      </c>
      <c r="D282" s="65">
        <v>109</v>
      </c>
      <c r="E282" s="66">
        <v>202</v>
      </c>
      <c r="F282" s="67"/>
      <c r="G282" s="65">
        <f t="shared" si="44"/>
        <v>-10</v>
      </c>
      <c r="H282" s="66">
        <f t="shared" si="45"/>
        <v>-93</v>
      </c>
      <c r="I282" s="20">
        <f t="shared" si="46"/>
        <v>-0.76923076923076927</v>
      </c>
      <c r="J282" s="21">
        <f t="shared" si="47"/>
        <v>-0.46039603960396042</v>
      </c>
    </row>
    <row r="283" spans="1:10" s="160" customFormat="1" x14ac:dyDescent="0.25">
      <c r="A283" s="178" t="s">
        <v>676</v>
      </c>
      <c r="B283" s="71">
        <v>55</v>
      </c>
      <c r="C283" s="72">
        <v>152</v>
      </c>
      <c r="D283" s="71">
        <v>1227</v>
      </c>
      <c r="E283" s="72">
        <v>2169</v>
      </c>
      <c r="F283" s="73"/>
      <c r="G283" s="71">
        <f t="shared" si="44"/>
        <v>-97</v>
      </c>
      <c r="H283" s="72">
        <f t="shared" si="45"/>
        <v>-942</v>
      </c>
      <c r="I283" s="37">
        <f t="shared" si="46"/>
        <v>-0.63815789473684215</v>
      </c>
      <c r="J283" s="38">
        <f t="shared" si="47"/>
        <v>-0.43430152143845091</v>
      </c>
    </row>
    <row r="284" spans="1:10" x14ac:dyDescent="0.25">
      <c r="A284" s="177"/>
      <c r="B284" s="143"/>
      <c r="C284" s="144"/>
      <c r="D284" s="143"/>
      <c r="E284" s="144"/>
      <c r="F284" s="145"/>
      <c r="G284" s="143"/>
      <c r="H284" s="144"/>
      <c r="I284" s="151"/>
      <c r="J284" s="152"/>
    </row>
    <row r="285" spans="1:10" s="139" customFormat="1" x14ac:dyDescent="0.25">
      <c r="A285" s="159" t="s">
        <v>66</v>
      </c>
      <c r="B285" s="65"/>
      <c r="C285" s="66"/>
      <c r="D285" s="65"/>
      <c r="E285" s="66"/>
      <c r="F285" s="67"/>
      <c r="G285" s="65"/>
      <c r="H285" s="66"/>
      <c r="I285" s="20"/>
      <c r="J285" s="21"/>
    </row>
    <row r="286" spans="1:10" x14ac:dyDescent="0.25">
      <c r="A286" s="158" t="s">
        <v>448</v>
      </c>
      <c r="B286" s="65">
        <v>31</v>
      </c>
      <c r="C286" s="66">
        <v>34</v>
      </c>
      <c r="D286" s="65">
        <v>811</v>
      </c>
      <c r="E286" s="66">
        <v>423</v>
      </c>
      <c r="F286" s="67"/>
      <c r="G286" s="65">
        <f t="shared" ref="G286:G293" si="48">B286-C286</f>
        <v>-3</v>
      </c>
      <c r="H286" s="66">
        <f t="shared" ref="H286:H293" si="49">D286-E286</f>
        <v>388</v>
      </c>
      <c r="I286" s="20">
        <f t="shared" ref="I286:I293" si="50">IF(C286=0, "-", IF(G286/C286&lt;10, G286/C286, "&gt;999%"))</f>
        <v>-8.8235294117647065E-2</v>
      </c>
      <c r="J286" s="21">
        <f t="shared" ref="J286:J293" si="51">IF(E286=0, "-", IF(H286/E286&lt;10, H286/E286, "&gt;999%"))</f>
        <v>0.91725768321513002</v>
      </c>
    </row>
    <row r="287" spans="1:10" x14ac:dyDescent="0.25">
      <c r="A287" s="158" t="s">
        <v>553</v>
      </c>
      <c r="B287" s="65">
        <v>93</v>
      </c>
      <c r="C287" s="66">
        <v>116</v>
      </c>
      <c r="D287" s="65">
        <v>828</v>
      </c>
      <c r="E287" s="66">
        <v>599</v>
      </c>
      <c r="F287" s="67"/>
      <c r="G287" s="65">
        <f t="shared" si="48"/>
        <v>-23</v>
      </c>
      <c r="H287" s="66">
        <f t="shared" si="49"/>
        <v>229</v>
      </c>
      <c r="I287" s="20">
        <f t="shared" si="50"/>
        <v>-0.19827586206896552</v>
      </c>
      <c r="J287" s="21">
        <f t="shared" si="51"/>
        <v>0.38230383973288817</v>
      </c>
    </row>
    <row r="288" spans="1:10" x14ac:dyDescent="0.25">
      <c r="A288" s="158" t="s">
        <v>497</v>
      </c>
      <c r="B288" s="65">
        <v>5</v>
      </c>
      <c r="C288" s="66">
        <v>1</v>
      </c>
      <c r="D288" s="65">
        <v>54</v>
      </c>
      <c r="E288" s="66">
        <v>39</v>
      </c>
      <c r="F288" s="67"/>
      <c r="G288" s="65">
        <f t="shared" si="48"/>
        <v>4</v>
      </c>
      <c r="H288" s="66">
        <f t="shared" si="49"/>
        <v>15</v>
      </c>
      <c r="I288" s="20">
        <f t="shared" si="50"/>
        <v>4</v>
      </c>
      <c r="J288" s="21">
        <f t="shared" si="51"/>
        <v>0.38461538461538464</v>
      </c>
    </row>
    <row r="289" spans="1:10" x14ac:dyDescent="0.25">
      <c r="A289" s="158" t="s">
        <v>303</v>
      </c>
      <c r="B289" s="65">
        <v>0</v>
      </c>
      <c r="C289" s="66">
        <v>22</v>
      </c>
      <c r="D289" s="65">
        <v>96</v>
      </c>
      <c r="E289" s="66">
        <v>291</v>
      </c>
      <c r="F289" s="67"/>
      <c r="G289" s="65">
        <f t="shared" si="48"/>
        <v>-22</v>
      </c>
      <c r="H289" s="66">
        <f t="shared" si="49"/>
        <v>-195</v>
      </c>
      <c r="I289" s="20">
        <f t="shared" si="50"/>
        <v>-1</v>
      </c>
      <c r="J289" s="21">
        <f t="shared" si="51"/>
        <v>-0.67010309278350511</v>
      </c>
    </row>
    <row r="290" spans="1:10" x14ac:dyDescent="0.25">
      <c r="A290" s="158" t="s">
        <v>509</v>
      </c>
      <c r="B290" s="65">
        <v>82</v>
      </c>
      <c r="C290" s="66">
        <v>120</v>
      </c>
      <c r="D290" s="65">
        <v>892</v>
      </c>
      <c r="E290" s="66">
        <v>856</v>
      </c>
      <c r="F290" s="67"/>
      <c r="G290" s="65">
        <f t="shared" si="48"/>
        <v>-38</v>
      </c>
      <c r="H290" s="66">
        <f t="shared" si="49"/>
        <v>36</v>
      </c>
      <c r="I290" s="20">
        <f t="shared" si="50"/>
        <v>-0.31666666666666665</v>
      </c>
      <c r="J290" s="21">
        <f t="shared" si="51"/>
        <v>4.2056074766355138E-2</v>
      </c>
    </row>
    <row r="291" spans="1:10" x14ac:dyDescent="0.25">
      <c r="A291" s="158" t="s">
        <v>532</v>
      </c>
      <c r="B291" s="65">
        <v>411</v>
      </c>
      <c r="C291" s="66">
        <v>200</v>
      </c>
      <c r="D291" s="65">
        <v>1377</v>
      </c>
      <c r="E291" s="66">
        <v>1873</v>
      </c>
      <c r="F291" s="67"/>
      <c r="G291" s="65">
        <f t="shared" si="48"/>
        <v>211</v>
      </c>
      <c r="H291" s="66">
        <f t="shared" si="49"/>
        <v>-496</v>
      </c>
      <c r="I291" s="20">
        <f t="shared" si="50"/>
        <v>1.0549999999999999</v>
      </c>
      <c r="J291" s="21">
        <f t="shared" si="51"/>
        <v>-0.26481580352375866</v>
      </c>
    </row>
    <row r="292" spans="1:10" x14ac:dyDescent="0.25">
      <c r="A292" s="158" t="s">
        <v>510</v>
      </c>
      <c r="B292" s="65">
        <v>26</v>
      </c>
      <c r="C292" s="66">
        <v>19</v>
      </c>
      <c r="D292" s="65">
        <v>113</v>
      </c>
      <c r="E292" s="66">
        <v>156</v>
      </c>
      <c r="F292" s="67"/>
      <c r="G292" s="65">
        <f t="shared" si="48"/>
        <v>7</v>
      </c>
      <c r="H292" s="66">
        <f t="shared" si="49"/>
        <v>-43</v>
      </c>
      <c r="I292" s="20">
        <f t="shared" si="50"/>
        <v>0.36842105263157893</v>
      </c>
      <c r="J292" s="21">
        <f t="shared" si="51"/>
        <v>-0.27564102564102566</v>
      </c>
    </row>
    <row r="293" spans="1:10" s="160" customFormat="1" x14ac:dyDescent="0.25">
      <c r="A293" s="178" t="s">
        <v>677</v>
      </c>
      <c r="B293" s="71">
        <v>648</v>
      </c>
      <c r="C293" s="72">
        <v>512</v>
      </c>
      <c r="D293" s="71">
        <v>4171</v>
      </c>
      <c r="E293" s="72">
        <v>4237</v>
      </c>
      <c r="F293" s="73"/>
      <c r="G293" s="71">
        <f t="shared" si="48"/>
        <v>136</v>
      </c>
      <c r="H293" s="72">
        <f t="shared" si="49"/>
        <v>-66</v>
      </c>
      <c r="I293" s="37">
        <f t="shared" si="50"/>
        <v>0.265625</v>
      </c>
      <c r="J293" s="38">
        <f t="shared" si="51"/>
        <v>-1.5577059240028323E-2</v>
      </c>
    </row>
    <row r="294" spans="1:10" x14ac:dyDescent="0.25">
      <c r="A294" s="177"/>
      <c r="B294" s="143"/>
      <c r="C294" s="144"/>
      <c r="D294" s="143"/>
      <c r="E294" s="144"/>
      <c r="F294" s="145"/>
      <c r="G294" s="143"/>
      <c r="H294" s="144"/>
      <c r="I294" s="151"/>
      <c r="J294" s="152"/>
    </row>
    <row r="295" spans="1:10" s="139" customFormat="1" x14ac:dyDescent="0.25">
      <c r="A295" s="159" t="s">
        <v>67</v>
      </c>
      <c r="B295" s="65"/>
      <c r="C295" s="66"/>
      <c r="D295" s="65"/>
      <c r="E295" s="66"/>
      <c r="F295" s="67"/>
      <c r="G295" s="65"/>
      <c r="H295" s="66"/>
      <c r="I295" s="20"/>
      <c r="J295" s="21"/>
    </row>
    <row r="296" spans="1:10" x14ac:dyDescent="0.25">
      <c r="A296" s="158" t="s">
        <v>240</v>
      </c>
      <c r="B296" s="65">
        <v>0</v>
      </c>
      <c r="C296" s="66">
        <v>0</v>
      </c>
      <c r="D296" s="65">
        <v>0</v>
      </c>
      <c r="E296" s="66">
        <v>31</v>
      </c>
      <c r="F296" s="67"/>
      <c r="G296" s="65">
        <f t="shared" ref="G296:G306" si="52">B296-C296</f>
        <v>0</v>
      </c>
      <c r="H296" s="66">
        <f t="shared" ref="H296:H306" si="53">D296-E296</f>
        <v>-31</v>
      </c>
      <c r="I296" s="20" t="str">
        <f t="shared" ref="I296:I306" si="54">IF(C296=0, "-", IF(G296/C296&lt;10, G296/C296, "&gt;999%"))</f>
        <v>-</v>
      </c>
      <c r="J296" s="21">
        <f t="shared" ref="J296:J306" si="55">IF(E296=0, "-", IF(H296/E296&lt;10, H296/E296, "&gt;999%"))</f>
        <v>-1</v>
      </c>
    </row>
    <row r="297" spans="1:10" x14ac:dyDescent="0.25">
      <c r="A297" s="158" t="s">
        <v>263</v>
      </c>
      <c r="B297" s="65">
        <v>25</v>
      </c>
      <c r="C297" s="66">
        <v>17</v>
      </c>
      <c r="D297" s="65">
        <v>265</v>
      </c>
      <c r="E297" s="66">
        <v>211</v>
      </c>
      <c r="F297" s="67"/>
      <c r="G297" s="65">
        <f t="shared" si="52"/>
        <v>8</v>
      </c>
      <c r="H297" s="66">
        <f t="shared" si="53"/>
        <v>54</v>
      </c>
      <c r="I297" s="20">
        <f t="shared" si="54"/>
        <v>0.47058823529411764</v>
      </c>
      <c r="J297" s="21">
        <f t="shared" si="55"/>
        <v>0.25592417061611372</v>
      </c>
    </row>
    <row r="298" spans="1:10" x14ac:dyDescent="0.25">
      <c r="A298" s="158" t="s">
        <v>264</v>
      </c>
      <c r="B298" s="65">
        <v>0</v>
      </c>
      <c r="C298" s="66">
        <v>23</v>
      </c>
      <c r="D298" s="65">
        <v>13</v>
      </c>
      <c r="E298" s="66">
        <v>407</v>
      </c>
      <c r="F298" s="67"/>
      <c r="G298" s="65">
        <f t="shared" si="52"/>
        <v>-23</v>
      </c>
      <c r="H298" s="66">
        <f t="shared" si="53"/>
        <v>-394</v>
      </c>
      <c r="I298" s="20">
        <f t="shared" si="54"/>
        <v>-1</v>
      </c>
      <c r="J298" s="21">
        <f t="shared" si="55"/>
        <v>-0.96805896805896807</v>
      </c>
    </row>
    <row r="299" spans="1:10" x14ac:dyDescent="0.25">
      <c r="A299" s="158" t="s">
        <v>332</v>
      </c>
      <c r="B299" s="65">
        <v>1</v>
      </c>
      <c r="C299" s="66">
        <v>2</v>
      </c>
      <c r="D299" s="65">
        <v>15</v>
      </c>
      <c r="E299" s="66">
        <v>10</v>
      </c>
      <c r="F299" s="67"/>
      <c r="G299" s="65">
        <f t="shared" si="52"/>
        <v>-1</v>
      </c>
      <c r="H299" s="66">
        <f t="shared" si="53"/>
        <v>5</v>
      </c>
      <c r="I299" s="20">
        <f t="shared" si="54"/>
        <v>-0.5</v>
      </c>
      <c r="J299" s="21">
        <f t="shared" si="55"/>
        <v>0.5</v>
      </c>
    </row>
    <row r="300" spans="1:10" x14ac:dyDescent="0.25">
      <c r="A300" s="158" t="s">
        <v>292</v>
      </c>
      <c r="B300" s="65">
        <v>1</v>
      </c>
      <c r="C300" s="66">
        <v>1</v>
      </c>
      <c r="D300" s="65">
        <v>6</v>
      </c>
      <c r="E300" s="66">
        <v>9</v>
      </c>
      <c r="F300" s="67"/>
      <c r="G300" s="65">
        <f t="shared" si="52"/>
        <v>0</v>
      </c>
      <c r="H300" s="66">
        <f t="shared" si="53"/>
        <v>-3</v>
      </c>
      <c r="I300" s="20">
        <f t="shared" si="54"/>
        <v>0</v>
      </c>
      <c r="J300" s="21">
        <f t="shared" si="55"/>
        <v>-0.33333333333333331</v>
      </c>
    </row>
    <row r="301" spans="1:10" x14ac:dyDescent="0.25">
      <c r="A301" s="158" t="s">
        <v>491</v>
      </c>
      <c r="B301" s="65">
        <v>1</v>
      </c>
      <c r="C301" s="66">
        <v>14</v>
      </c>
      <c r="D301" s="65">
        <v>93</v>
      </c>
      <c r="E301" s="66">
        <v>107</v>
      </c>
      <c r="F301" s="67"/>
      <c r="G301" s="65">
        <f t="shared" si="52"/>
        <v>-13</v>
      </c>
      <c r="H301" s="66">
        <f t="shared" si="53"/>
        <v>-14</v>
      </c>
      <c r="I301" s="20">
        <f t="shared" si="54"/>
        <v>-0.9285714285714286</v>
      </c>
      <c r="J301" s="21">
        <f t="shared" si="55"/>
        <v>-0.13084112149532709</v>
      </c>
    </row>
    <row r="302" spans="1:10" x14ac:dyDescent="0.25">
      <c r="A302" s="158" t="s">
        <v>430</v>
      </c>
      <c r="B302" s="65">
        <v>48</v>
      </c>
      <c r="C302" s="66">
        <v>74</v>
      </c>
      <c r="D302" s="65">
        <v>919</v>
      </c>
      <c r="E302" s="66">
        <v>983</v>
      </c>
      <c r="F302" s="67"/>
      <c r="G302" s="65">
        <f t="shared" si="52"/>
        <v>-26</v>
      </c>
      <c r="H302" s="66">
        <f t="shared" si="53"/>
        <v>-64</v>
      </c>
      <c r="I302" s="20">
        <f t="shared" si="54"/>
        <v>-0.35135135135135137</v>
      </c>
      <c r="J302" s="21">
        <f t="shared" si="55"/>
        <v>-6.5106815869786366E-2</v>
      </c>
    </row>
    <row r="303" spans="1:10" x14ac:dyDescent="0.25">
      <c r="A303" s="158" t="s">
        <v>333</v>
      </c>
      <c r="B303" s="65">
        <v>0</v>
      </c>
      <c r="C303" s="66">
        <v>4</v>
      </c>
      <c r="D303" s="65">
        <v>4</v>
      </c>
      <c r="E303" s="66">
        <v>44</v>
      </c>
      <c r="F303" s="67"/>
      <c r="G303" s="65">
        <f t="shared" si="52"/>
        <v>-4</v>
      </c>
      <c r="H303" s="66">
        <f t="shared" si="53"/>
        <v>-40</v>
      </c>
      <c r="I303" s="20">
        <f t="shared" si="54"/>
        <v>-1</v>
      </c>
      <c r="J303" s="21">
        <f t="shared" si="55"/>
        <v>-0.90909090909090906</v>
      </c>
    </row>
    <row r="304" spans="1:10" x14ac:dyDescent="0.25">
      <c r="A304" s="158" t="s">
        <v>474</v>
      </c>
      <c r="B304" s="65">
        <v>33</v>
      </c>
      <c r="C304" s="66">
        <v>65</v>
      </c>
      <c r="D304" s="65">
        <v>524</v>
      </c>
      <c r="E304" s="66">
        <v>586</v>
      </c>
      <c r="F304" s="67"/>
      <c r="G304" s="65">
        <f t="shared" si="52"/>
        <v>-32</v>
      </c>
      <c r="H304" s="66">
        <f t="shared" si="53"/>
        <v>-62</v>
      </c>
      <c r="I304" s="20">
        <f t="shared" si="54"/>
        <v>-0.49230769230769234</v>
      </c>
      <c r="J304" s="21">
        <f t="shared" si="55"/>
        <v>-0.10580204778156997</v>
      </c>
    </row>
    <row r="305" spans="1:10" x14ac:dyDescent="0.25">
      <c r="A305" s="158" t="s">
        <v>392</v>
      </c>
      <c r="B305" s="65">
        <v>57</v>
      </c>
      <c r="C305" s="66">
        <v>35</v>
      </c>
      <c r="D305" s="65">
        <v>380</v>
      </c>
      <c r="E305" s="66">
        <v>535</v>
      </c>
      <c r="F305" s="67"/>
      <c r="G305" s="65">
        <f t="shared" si="52"/>
        <v>22</v>
      </c>
      <c r="H305" s="66">
        <f t="shared" si="53"/>
        <v>-155</v>
      </c>
      <c r="I305" s="20">
        <f t="shared" si="54"/>
        <v>0.62857142857142856</v>
      </c>
      <c r="J305" s="21">
        <f t="shared" si="55"/>
        <v>-0.28971962616822428</v>
      </c>
    </row>
    <row r="306" spans="1:10" s="160" customFormat="1" x14ac:dyDescent="0.25">
      <c r="A306" s="178" t="s">
        <v>678</v>
      </c>
      <c r="B306" s="71">
        <v>166</v>
      </c>
      <c r="C306" s="72">
        <v>235</v>
      </c>
      <c r="D306" s="71">
        <v>2219</v>
      </c>
      <c r="E306" s="72">
        <v>2923</v>
      </c>
      <c r="F306" s="73"/>
      <c r="G306" s="71">
        <f t="shared" si="52"/>
        <v>-69</v>
      </c>
      <c r="H306" s="72">
        <f t="shared" si="53"/>
        <v>-704</v>
      </c>
      <c r="I306" s="37">
        <f t="shared" si="54"/>
        <v>-0.29361702127659572</v>
      </c>
      <c r="J306" s="38">
        <f t="shared" si="55"/>
        <v>-0.24084844338008896</v>
      </c>
    </row>
    <row r="307" spans="1:10" x14ac:dyDescent="0.25">
      <c r="A307" s="177"/>
      <c r="B307" s="143"/>
      <c r="C307" s="144"/>
      <c r="D307" s="143"/>
      <c r="E307" s="144"/>
      <c r="F307" s="145"/>
      <c r="G307" s="143"/>
      <c r="H307" s="144"/>
      <c r="I307" s="151"/>
      <c r="J307" s="152"/>
    </row>
    <row r="308" spans="1:10" s="139" customFormat="1" x14ac:dyDescent="0.25">
      <c r="A308" s="159" t="s">
        <v>68</v>
      </c>
      <c r="B308" s="65"/>
      <c r="C308" s="66"/>
      <c r="D308" s="65"/>
      <c r="E308" s="66"/>
      <c r="F308" s="67"/>
      <c r="G308" s="65"/>
      <c r="H308" s="66"/>
      <c r="I308" s="20"/>
      <c r="J308" s="21"/>
    </row>
    <row r="309" spans="1:10" x14ac:dyDescent="0.25">
      <c r="A309" s="158" t="s">
        <v>334</v>
      </c>
      <c r="B309" s="65">
        <v>0</v>
      </c>
      <c r="C309" s="66">
        <v>2</v>
      </c>
      <c r="D309" s="65">
        <v>4</v>
      </c>
      <c r="E309" s="66">
        <v>3</v>
      </c>
      <c r="F309" s="67"/>
      <c r="G309" s="65">
        <f>B309-C309</f>
        <v>-2</v>
      </c>
      <c r="H309" s="66">
        <f>D309-E309</f>
        <v>1</v>
      </c>
      <c r="I309" s="20">
        <f>IF(C309=0, "-", IF(G309/C309&lt;10, G309/C309, "&gt;999%"))</f>
        <v>-1</v>
      </c>
      <c r="J309" s="21">
        <f>IF(E309=0, "-", IF(H309/E309&lt;10, H309/E309, "&gt;999%"))</f>
        <v>0.33333333333333331</v>
      </c>
    </row>
    <row r="310" spans="1:10" x14ac:dyDescent="0.25">
      <c r="A310" s="158" t="s">
        <v>335</v>
      </c>
      <c r="B310" s="65">
        <v>0</v>
      </c>
      <c r="C310" s="66">
        <v>0</v>
      </c>
      <c r="D310" s="65">
        <v>0</v>
      </c>
      <c r="E310" s="66">
        <v>1</v>
      </c>
      <c r="F310" s="67"/>
      <c r="G310" s="65">
        <f>B310-C310</f>
        <v>0</v>
      </c>
      <c r="H310" s="66">
        <f>D310-E310</f>
        <v>-1</v>
      </c>
      <c r="I310" s="20" t="str">
        <f>IF(C310=0, "-", IF(G310/C310&lt;10, G310/C310, "&gt;999%"))</f>
        <v>-</v>
      </c>
      <c r="J310" s="21">
        <f>IF(E310=0, "-", IF(H310/E310&lt;10, H310/E310, "&gt;999%"))</f>
        <v>-1</v>
      </c>
    </row>
    <row r="311" spans="1:10" x14ac:dyDescent="0.25">
      <c r="A311" s="158" t="s">
        <v>336</v>
      </c>
      <c r="B311" s="65">
        <v>0</v>
      </c>
      <c r="C311" s="66">
        <v>2</v>
      </c>
      <c r="D311" s="65">
        <v>8</v>
      </c>
      <c r="E311" s="66">
        <v>7</v>
      </c>
      <c r="F311" s="67"/>
      <c r="G311" s="65">
        <f>B311-C311</f>
        <v>-2</v>
      </c>
      <c r="H311" s="66">
        <f>D311-E311</f>
        <v>1</v>
      </c>
      <c r="I311" s="20">
        <f>IF(C311=0, "-", IF(G311/C311&lt;10, G311/C311, "&gt;999%"))</f>
        <v>-1</v>
      </c>
      <c r="J311" s="21">
        <f>IF(E311=0, "-", IF(H311/E311&lt;10, H311/E311, "&gt;999%"))</f>
        <v>0.14285714285714285</v>
      </c>
    </row>
    <row r="312" spans="1:10" s="160" customFormat="1" x14ac:dyDescent="0.25">
      <c r="A312" s="178" t="s">
        <v>679</v>
      </c>
      <c r="B312" s="71">
        <v>0</v>
      </c>
      <c r="C312" s="72">
        <v>4</v>
      </c>
      <c r="D312" s="71">
        <v>12</v>
      </c>
      <c r="E312" s="72">
        <v>11</v>
      </c>
      <c r="F312" s="73"/>
      <c r="G312" s="71">
        <f>B312-C312</f>
        <v>-4</v>
      </c>
      <c r="H312" s="72">
        <f>D312-E312</f>
        <v>1</v>
      </c>
      <c r="I312" s="37">
        <f>IF(C312=0, "-", IF(G312/C312&lt;10, G312/C312, "&gt;999%"))</f>
        <v>-1</v>
      </c>
      <c r="J312" s="38">
        <f>IF(E312=0, "-", IF(H312/E312&lt;10, H312/E312, "&gt;999%"))</f>
        <v>9.0909090909090912E-2</v>
      </c>
    </row>
    <row r="313" spans="1:10" x14ac:dyDescent="0.25">
      <c r="A313" s="177"/>
      <c r="B313" s="143"/>
      <c r="C313" s="144"/>
      <c r="D313" s="143"/>
      <c r="E313" s="144"/>
      <c r="F313" s="145"/>
      <c r="G313" s="143"/>
      <c r="H313" s="144"/>
      <c r="I313" s="151"/>
      <c r="J313" s="152"/>
    </row>
    <row r="314" spans="1:10" s="139" customFormat="1" x14ac:dyDescent="0.25">
      <c r="A314" s="159" t="s">
        <v>69</v>
      </c>
      <c r="B314" s="65"/>
      <c r="C314" s="66"/>
      <c r="D314" s="65"/>
      <c r="E314" s="66"/>
      <c r="F314" s="67"/>
      <c r="G314" s="65"/>
      <c r="H314" s="66"/>
      <c r="I314" s="20"/>
      <c r="J314" s="21"/>
    </row>
    <row r="315" spans="1:10" x14ac:dyDescent="0.25">
      <c r="A315" s="158" t="s">
        <v>578</v>
      </c>
      <c r="B315" s="65">
        <v>7</v>
      </c>
      <c r="C315" s="66">
        <v>5</v>
      </c>
      <c r="D315" s="65">
        <v>117</v>
      </c>
      <c r="E315" s="66">
        <v>99</v>
      </c>
      <c r="F315" s="67"/>
      <c r="G315" s="65">
        <f>B315-C315</f>
        <v>2</v>
      </c>
      <c r="H315" s="66">
        <f>D315-E315</f>
        <v>18</v>
      </c>
      <c r="I315" s="20">
        <f>IF(C315=0, "-", IF(G315/C315&lt;10, G315/C315, "&gt;999%"))</f>
        <v>0.4</v>
      </c>
      <c r="J315" s="21">
        <f>IF(E315=0, "-", IF(H315/E315&lt;10, H315/E315, "&gt;999%"))</f>
        <v>0.18181818181818182</v>
      </c>
    </row>
    <row r="316" spans="1:10" s="160" customFormat="1" x14ac:dyDescent="0.25">
      <c r="A316" s="178" t="s">
        <v>680</v>
      </c>
      <c r="B316" s="71">
        <v>7</v>
      </c>
      <c r="C316" s="72">
        <v>5</v>
      </c>
      <c r="D316" s="71">
        <v>117</v>
      </c>
      <c r="E316" s="72">
        <v>99</v>
      </c>
      <c r="F316" s="73"/>
      <c r="G316" s="71">
        <f>B316-C316</f>
        <v>2</v>
      </c>
      <c r="H316" s="72">
        <f>D316-E316</f>
        <v>18</v>
      </c>
      <c r="I316" s="37">
        <f>IF(C316=0, "-", IF(G316/C316&lt;10, G316/C316, "&gt;999%"))</f>
        <v>0.4</v>
      </c>
      <c r="J316" s="38">
        <f>IF(E316=0, "-", IF(H316/E316&lt;10, H316/E316, "&gt;999%"))</f>
        <v>0.18181818181818182</v>
      </c>
    </row>
    <row r="317" spans="1:10" x14ac:dyDescent="0.25">
      <c r="A317" s="177"/>
      <c r="B317" s="143"/>
      <c r="C317" s="144"/>
      <c r="D317" s="143"/>
      <c r="E317" s="144"/>
      <c r="F317" s="145"/>
      <c r="G317" s="143"/>
      <c r="H317" s="144"/>
      <c r="I317" s="151"/>
      <c r="J317" s="152"/>
    </row>
    <row r="318" spans="1:10" s="139" customFormat="1" x14ac:dyDescent="0.25">
      <c r="A318" s="159" t="s">
        <v>70</v>
      </c>
      <c r="B318" s="65"/>
      <c r="C318" s="66"/>
      <c r="D318" s="65"/>
      <c r="E318" s="66"/>
      <c r="F318" s="67"/>
      <c r="G318" s="65"/>
      <c r="H318" s="66"/>
      <c r="I318" s="20"/>
      <c r="J318" s="21"/>
    </row>
    <row r="319" spans="1:10" x14ac:dyDescent="0.25">
      <c r="A319" s="158" t="s">
        <v>579</v>
      </c>
      <c r="B319" s="65">
        <v>1</v>
      </c>
      <c r="C319" s="66">
        <v>4</v>
      </c>
      <c r="D319" s="65">
        <v>38</v>
      </c>
      <c r="E319" s="66">
        <v>27</v>
      </c>
      <c r="F319" s="67"/>
      <c r="G319" s="65">
        <f>B319-C319</f>
        <v>-3</v>
      </c>
      <c r="H319" s="66">
        <f>D319-E319</f>
        <v>11</v>
      </c>
      <c r="I319" s="20">
        <f>IF(C319=0, "-", IF(G319/C319&lt;10, G319/C319, "&gt;999%"))</f>
        <v>-0.75</v>
      </c>
      <c r="J319" s="21">
        <f>IF(E319=0, "-", IF(H319/E319&lt;10, H319/E319, "&gt;999%"))</f>
        <v>0.40740740740740738</v>
      </c>
    </row>
    <row r="320" spans="1:10" x14ac:dyDescent="0.25">
      <c r="A320" s="158" t="s">
        <v>566</v>
      </c>
      <c r="B320" s="65">
        <v>1</v>
      </c>
      <c r="C320" s="66">
        <v>1</v>
      </c>
      <c r="D320" s="65">
        <v>9</v>
      </c>
      <c r="E320" s="66">
        <v>10</v>
      </c>
      <c r="F320" s="67"/>
      <c r="G320" s="65">
        <f>B320-C320</f>
        <v>0</v>
      </c>
      <c r="H320" s="66">
        <f>D320-E320</f>
        <v>-1</v>
      </c>
      <c r="I320" s="20">
        <f>IF(C320=0, "-", IF(G320/C320&lt;10, G320/C320, "&gt;999%"))</f>
        <v>0</v>
      </c>
      <c r="J320" s="21">
        <f>IF(E320=0, "-", IF(H320/E320&lt;10, H320/E320, "&gt;999%"))</f>
        <v>-0.1</v>
      </c>
    </row>
    <row r="321" spans="1:10" s="160" customFormat="1" x14ac:dyDescent="0.25">
      <c r="A321" s="178" t="s">
        <v>681</v>
      </c>
      <c r="B321" s="71">
        <v>2</v>
      </c>
      <c r="C321" s="72">
        <v>5</v>
      </c>
      <c r="D321" s="71">
        <v>47</v>
      </c>
      <c r="E321" s="72">
        <v>37</v>
      </c>
      <c r="F321" s="73"/>
      <c r="G321" s="71">
        <f>B321-C321</f>
        <v>-3</v>
      </c>
      <c r="H321" s="72">
        <f>D321-E321</f>
        <v>10</v>
      </c>
      <c r="I321" s="37">
        <f>IF(C321=0, "-", IF(G321/C321&lt;10, G321/C321, "&gt;999%"))</f>
        <v>-0.6</v>
      </c>
      <c r="J321" s="38">
        <f>IF(E321=0, "-", IF(H321/E321&lt;10, H321/E321, "&gt;999%"))</f>
        <v>0.27027027027027029</v>
      </c>
    </row>
    <row r="322" spans="1:10" x14ac:dyDescent="0.25">
      <c r="A322" s="177"/>
      <c r="B322" s="143"/>
      <c r="C322" s="144"/>
      <c r="D322" s="143"/>
      <c r="E322" s="144"/>
      <c r="F322" s="145"/>
      <c r="G322" s="143"/>
      <c r="H322" s="144"/>
      <c r="I322" s="151"/>
      <c r="J322" s="152"/>
    </row>
    <row r="323" spans="1:10" s="139" customFormat="1" x14ac:dyDescent="0.25">
      <c r="A323" s="159" t="s">
        <v>71</v>
      </c>
      <c r="B323" s="65"/>
      <c r="C323" s="66"/>
      <c r="D323" s="65"/>
      <c r="E323" s="66"/>
      <c r="F323" s="67"/>
      <c r="G323" s="65"/>
      <c r="H323" s="66"/>
      <c r="I323" s="20"/>
      <c r="J323" s="21"/>
    </row>
    <row r="324" spans="1:10" x14ac:dyDescent="0.25">
      <c r="A324" s="158" t="s">
        <v>348</v>
      </c>
      <c r="B324" s="65">
        <v>3</v>
      </c>
      <c r="C324" s="66">
        <v>0</v>
      </c>
      <c r="D324" s="65">
        <v>8</v>
      </c>
      <c r="E324" s="66">
        <v>1</v>
      </c>
      <c r="F324" s="67"/>
      <c r="G324" s="65">
        <f>B324-C324</f>
        <v>3</v>
      </c>
      <c r="H324" s="66">
        <f>D324-E324</f>
        <v>7</v>
      </c>
      <c r="I324" s="20" t="str">
        <f>IF(C324=0, "-", IF(G324/C324&lt;10, G324/C324, "&gt;999%"))</f>
        <v>-</v>
      </c>
      <c r="J324" s="21">
        <f>IF(E324=0, "-", IF(H324/E324&lt;10, H324/E324, "&gt;999%"))</f>
        <v>7</v>
      </c>
    </row>
    <row r="325" spans="1:10" x14ac:dyDescent="0.25">
      <c r="A325" s="158" t="s">
        <v>280</v>
      </c>
      <c r="B325" s="65">
        <v>6</v>
      </c>
      <c r="C325" s="66">
        <v>4</v>
      </c>
      <c r="D325" s="65">
        <v>43</v>
      </c>
      <c r="E325" s="66">
        <v>39</v>
      </c>
      <c r="F325" s="67"/>
      <c r="G325" s="65">
        <f>B325-C325</f>
        <v>2</v>
      </c>
      <c r="H325" s="66">
        <f>D325-E325</f>
        <v>4</v>
      </c>
      <c r="I325" s="20">
        <f>IF(C325=0, "-", IF(G325/C325&lt;10, G325/C325, "&gt;999%"))</f>
        <v>0.5</v>
      </c>
      <c r="J325" s="21">
        <f>IF(E325=0, "-", IF(H325/E325&lt;10, H325/E325, "&gt;999%"))</f>
        <v>0.10256410256410256</v>
      </c>
    </row>
    <row r="326" spans="1:10" x14ac:dyDescent="0.25">
      <c r="A326" s="158" t="s">
        <v>475</v>
      </c>
      <c r="B326" s="65">
        <v>24</v>
      </c>
      <c r="C326" s="66">
        <v>5</v>
      </c>
      <c r="D326" s="65">
        <v>130</v>
      </c>
      <c r="E326" s="66">
        <v>108</v>
      </c>
      <c r="F326" s="67"/>
      <c r="G326" s="65">
        <f>B326-C326</f>
        <v>19</v>
      </c>
      <c r="H326" s="66">
        <f>D326-E326</f>
        <v>22</v>
      </c>
      <c r="I326" s="20">
        <f>IF(C326=0, "-", IF(G326/C326&lt;10, G326/C326, "&gt;999%"))</f>
        <v>3.8</v>
      </c>
      <c r="J326" s="21">
        <f>IF(E326=0, "-", IF(H326/E326&lt;10, H326/E326, "&gt;999%"))</f>
        <v>0.20370370370370369</v>
      </c>
    </row>
    <row r="327" spans="1:10" x14ac:dyDescent="0.25">
      <c r="A327" s="158" t="s">
        <v>293</v>
      </c>
      <c r="B327" s="65">
        <v>0</v>
      </c>
      <c r="C327" s="66">
        <v>1</v>
      </c>
      <c r="D327" s="65">
        <v>4</v>
      </c>
      <c r="E327" s="66">
        <v>4</v>
      </c>
      <c r="F327" s="67"/>
      <c r="G327" s="65">
        <f>B327-C327</f>
        <v>-1</v>
      </c>
      <c r="H327" s="66">
        <f>D327-E327</f>
        <v>0</v>
      </c>
      <c r="I327" s="20">
        <f>IF(C327=0, "-", IF(G327/C327&lt;10, G327/C327, "&gt;999%"))</f>
        <v>-1</v>
      </c>
      <c r="J327" s="21">
        <f>IF(E327=0, "-", IF(H327/E327&lt;10, H327/E327, "&gt;999%"))</f>
        <v>0</v>
      </c>
    </row>
    <row r="328" spans="1:10" s="160" customFormat="1" x14ac:dyDescent="0.25">
      <c r="A328" s="178" t="s">
        <v>682</v>
      </c>
      <c r="B328" s="71">
        <v>33</v>
      </c>
      <c r="C328" s="72">
        <v>10</v>
      </c>
      <c r="D328" s="71">
        <v>185</v>
      </c>
      <c r="E328" s="72">
        <v>152</v>
      </c>
      <c r="F328" s="73"/>
      <c r="G328" s="71">
        <f>B328-C328</f>
        <v>23</v>
      </c>
      <c r="H328" s="72">
        <f>D328-E328</f>
        <v>33</v>
      </c>
      <c r="I328" s="37">
        <f>IF(C328=0, "-", IF(G328/C328&lt;10, G328/C328, "&gt;999%"))</f>
        <v>2.2999999999999998</v>
      </c>
      <c r="J328" s="38">
        <f>IF(E328=0, "-", IF(H328/E328&lt;10, H328/E328, "&gt;999%"))</f>
        <v>0.21710526315789475</v>
      </c>
    </row>
    <row r="329" spans="1:10" x14ac:dyDescent="0.25">
      <c r="A329" s="177"/>
      <c r="B329" s="143"/>
      <c r="C329" s="144"/>
      <c r="D329" s="143"/>
      <c r="E329" s="144"/>
      <c r="F329" s="145"/>
      <c r="G329" s="143"/>
      <c r="H329" s="144"/>
      <c r="I329" s="151"/>
      <c r="J329" s="152"/>
    </row>
    <row r="330" spans="1:10" s="139" customFormat="1" x14ac:dyDescent="0.25">
      <c r="A330" s="159" t="s">
        <v>72</v>
      </c>
      <c r="B330" s="65"/>
      <c r="C330" s="66"/>
      <c r="D330" s="65"/>
      <c r="E330" s="66"/>
      <c r="F330" s="67"/>
      <c r="G330" s="65"/>
      <c r="H330" s="66"/>
      <c r="I330" s="20"/>
      <c r="J330" s="21"/>
    </row>
    <row r="331" spans="1:10" x14ac:dyDescent="0.25">
      <c r="A331" s="158" t="s">
        <v>521</v>
      </c>
      <c r="B331" s="65">
        <v>32</v>
      </c>
      <c r="C331" s="66">
        <v>105</v>
      </c>
      <c r="D331" s="65">
        <v>607</v>
      </c>
      <c r="E331" s="66">
        <v>662</v>
      </c>
      <c r="F331" s="67"/>
      <c r="G331" s="65">
        <f t="shared" ref="G331:G343" si="56">B331-C331</f>
        <v>-73</v>
      </c>
      <c r="H331" s="66">
        <f t="shared" ref="H331:H343" si="57">D331-E331</f>
        <v>-55</v>
      </c>
      <c r="I331" s="20">
        <f t="shared" ref="I331:I343" si="58">IF(C331=0, "-", IF(G331/C331&lt;10, G331/C331, "&gt;999%"))</f>
        <v>-0.69523809523809521</v>
      </c>
      <c r="J331" s="21">
        <f t="shared" ref="J331:J343" si="59">IF(E331=0, "-", IF(H331/E331&lt;10, H331/E331, "&gt;999%"))</f>
        <v>-8.3081570996978854E-2</v>
      </c>
    </row>
    <row r="332" spans="1:10" x14ac:dyDescent="0.25">
      <c r="A332" s="158" t="s">
        <v>533</v>
      </c>
      <c r="B332" s="65">
        <v>132</v>
      </c>
      <c r="C332" s="66">
        <v>283</v>
      </c>
      <c r="D332" s="65">
        <v>2143</v>
      </c>
      <c r="E332" s="66">
        <v>2951</v>
      </c>
      <c r="F332" s="67"/>
      <c r="G332" s="65">
        <f t="shared" si="56"/>
        <v>-151</v>
      </c>
      <c r="H332" s="66">
        <f t="shared" si="57"/>
        <v>-808</v>
      </c>
      <c r="I332" s="20">
        <f t="shared" si="58"/>
        <v>-0.53356890459363959</v>
      </c>
      <c r="J332" s="21">
        <f t="shared" si="59"/>
        <v>-0.27380548966452051</v>
      </c>
    </row>
    <row r="333" spans="1:10" x14ac:dyDescent="0.25">
      <c r="A333" s="158" t="s">
        <v>358</v>
      </c>
      <c r="B333" s="65">
        <v>336</v>
      </c>
      <c r="C333" s="66">
        <v>183</v>
      </c>
      <c r="D333" s="65">
        <v>2641</v>
      </c>
      <c r="E333" s="66">
        <v>3626</v>
      </c>
      <c r="F333" s="67"/>
      <c r="G333" s="65">
        <f t="shared" si="56"/>
        <v>153</v>
      </c>
      <c r="H333" s="66">
        <f t="shared" si="57"/>
        <v>-985</v>
      </c>
      <c r="I333" s="20">
        <f t="shared" si="58"/>
        <v>0.83606557377049184</v>
      </c>
      <c r="J333" s="21">
        <f t="shared" si="59"/>
        <v>-0.27164920022062877</v>
      </c>
    </row>
    <row r="334" spans="1:10" x14ac:dyDescent="0.25">
      <c r="A334" s="158" t="s">
        <v>373</v>
      </c>
      <c r="B334" s="65">
        <v>273</v>
      </c>
      <c r="C334" s="66">
        <v>217</v>
      </c>
      <c r="D334" s="65">
        <v>3647</v>
      </c>
      <c r="E334" s="66">
        <v>3017</v>
      </c>
      <c r="F334" s="67"/>
      <c r="G334" s="65">
        <f t="shared" si="56"/>
        <v>56</v>
      </c>
      <c r="H334" s="66">
        <f t="shared" si="57"/>
        <v>630</v>
      </c>
      <c r="I334" s="20">
        <f t="shared" si="58"/>
        <v>0.25806451612903225</v>
      </c>
      <c r="J334" s="21">
        <f t="shared" si="59"/>
        <v>0.20881670533642691</v>
      </c>
    </row>
    <row r="335" spans="1:10" x14ac:dyDescent="0.25">
      <c r="A335" s="158" t="s">
        <v>406</v>
      </c>
      <c r="B335" s="65">
        <v>741</v>
      </c>
      <c r="C335" s="66">
        <v>432</v>
      </c>
      <c r="D335" s="65">
        <v>6577</v>
      </c>
      <c r="E335" s="66">
        <v>6560</v>
      </c>
      <c r="F335" s="67"/>
      <c r="G335" s="65">
        <f t="shared" si="56"/>
        <v>309</v>
      </c>
      <c r="H335" s="66">
        <f t="shared" si="57"/>
        <v>17</v>
      </c>
      <c r="I335" s="20">
        <f t="shared" si="58"/>
        <v>0.71527777777777779</v>
      </c>
      <c r="J335" s="21">
        <f t="shared" si="59"/>
        <v>2.5914634146341465E-3</v>
      </c>
    </row>
    <row r="336" spans="1:10" x14ac:dyDescent="0.25">
      <c r="A336" s="158" t="s">
        <v>449</v>
      </c>
      <c r="B336" s="65">
        <v>150</v>
      </c>
      <c r="C336" s="66">
        <v>84</v>
      </c>
      <c r="D336" s="65">
        <v>1269</v>
      </c>
      <c r="E336" s="66">
        <v>1450</v>
      </c>
      <c r="F336" s="67"/>
      <c r="G336" s="65">
        <f t="shared" si="56"/>
        <v>66</v>
      </c>
      <c r="H336" s="66">
        <f t="shared" si="57"/>
        <v>-181</v>
      </c>
      <c r="I336" s="20">
        <f t="shared" si="58"/>
        <v>0.7857142857142857</v>
      </c>
      <c r="J336" s="21">
        <f t="shared" si="59"/>
        <v>-0.12482758620689655</v>
      </c>
    </row>
    <row r="337" spans="1:10" x14ac:dyDescent="0.25">
      <c r="A337" s="158" t="s">
        <v>450</v>
      </c>
      <c r="B337" s="65">
        <v>186</v>
      </c>
      <c r="C337" s="66">
        <v>84</v>
      </c>
      <c r="D337" s="65">
        <v>1825</v>
      </c>
      <c r="E337" s="66">
        <v>1863</v>
      </c>
      <c r="F337" s="67"/>
      <c r="G337" s="65">
        <f t="shared" si="56"/>
        <v>102</v>
      </c>
      <c r="H337" s="66">
        <f t="shared" si="57"/>
        <v>-38</v>
      </c>
      <c r="I337" s="20">
        <f t="shared" si="58"/>
        <v>1.2142857142857142</v>
      </c>
      <c r="J337" s="21">
        <f t="shared" si="59"/>
        <v>-2.0397208803005905E-2</v>
      </c>
    </row>
    <row r="338" spans="1:10" x14ac:dyDescent="0.25">
      <c r="A338" s="158" t="s">
        <v>374</v>
      </c>
      <c r="B338" s="65">
        <v>15</v>
      </c>
      <c r="C338" s="66">
        <v>24</v>
      </c>
      <c r="D338" s="65">
        <v>159</v>
      </c>
      <c r="E338" s="66">
        <v>194</v>
      </c>
      <c r="F338" s="67"/>
      <c r="G338" s="65">
        <f t="shared" si="56"/>
        <v>-9</v>
      </c>
      <c r="H338" s="66">
        <f t="shared" si="57"/>
        <v>-35</v>
      </c>
      <c r="I338" s="20">
        <f t="shared" si="58"/>
        <v>-0.375</v>
      </c>
      <c r="J338" s="21">
        <f t="shared" si="59"/>
        <v>-0.18041237113402062</v>
      </c>
    </row>
    <row r="339" spans="1:10" x14ac:dyDescent="0.25">
      <c r="A339" s="158" t="s">
        <v>318</v>
      </c>
      <c r="B339" s="65">
        <v>20</v>
      </c>
      <c r="C339" s="66">
        <v>11</v>
      </c>
      <c r="D339" s="65">
        <v>106</v>
      </c>
      <c r="E339" s="66">
        <v>178</v>
      </c>
      <c r="F339" s="67"/>
      <c r="G339" s="65">
        <f t="shared" si="56"/>
        <v>9</v>
      </c>
      <c r="H339" s="66">
        <f t="shared" si="57"/>
        <v>-72</v>
      </c>
      <c r="I339" s="20">
        <f t="shared" si="58"/>
        <v>0.81818181818181823</v>
      </c>
      <c r="J339" s="21">
        <f t="shared" si="59"/>
        <v>-0.4044943820224719</v>
      </c>
    </row>
    <row r="340" spans="1:10" x14ac:dyDescent="0.25">
      <c r="A340" s="158" t="s">
        <v>208</v>
      </c>
      <c r="B340" s="65">
        <v>141</v>
      </c>
      <c r="C340" s="66">
        <v>62</v>
      </c>
      <c r="D340" s="65">
        <v>1246</v>
      </c>
      <c r="E340" s="66">
        <v>1168</v>
      </c>
      <c r="F340" s="67"/>
      <c r="G340" s="65">
        <f t="shared" si="56"/>
        <v>79</v>
      </c>
      <c r="H340" s="66">
        <f t="shared" si="57"/>
        <v>78</v>
      </c>
      <c r="I340" s="20">
        <f t="shared" si="58"/>
        <v>1.2741935483870968</v>
      </c>
      <c r="J340" s="21">
        <f t="shared" si="59"/>
        <v>6.6780821917808222E-2</v>
      </c>
    </row>
    <row r="341" spans="1:10" x14ac:dyDescent="0.25">
      <c r="A341" s="158" t="s">
        <v>225</v>
      </c>
      <c r="B341" s="65">
        <v>132</v>
      </c>
      <c r="C341" s="66">
        <v>290</v>
      </c>
      <c r="D341" s="65">
        <v>2482</v>
      </c>
      <c r="E341" s="66">
        <v>3852</v>
      </c>
      <c r="F341" s="67"/>
      <c r="G341" s="65">
        <f t="shared" si="56"/>
        <v>-158</v>
      </c>
      <c r="H341" s="66">
        <f t="shared" si="57"/>
        <v>-1370</v>
      </c>
      <c r="I341" s="20">
        <f t="shared" si="58"/>
        <v>-0.54482758620689653</v>
      </c>
      <c r="J341" s="21">
        <f t="shared" si="59"/>
        <v>-0.3556593977154725</v>
      </c>
    </row>
    <row r="342" spans="1:10" x14ac:dyDescent="0.25">
      <c r="A342" s="158" t="s">
        <v>248</v>
      </c>
      <c r="B342" s="65">
        <v>28</v>
      </c>
      <c r="C342" s="66">
        <v>31</v>
      </c>
      <c r="D342" s="65">
        <v>258</v>
      </c>
      <c r="E342" s="66">
        <v>325</v>
      </c>
      <c r="F342" s="67"/>
      <c r="G342" s="65">
        <f t="shared" si="56"/>
        <v>-3</v>
      </c>
      <c r="H342" s="66">
        <f t="shared" si="57"/>
        <v>-67</v>
      </c>
      <c r="I342" s="20">
        <f t="shared" si="58"/>
        <v>-9.6774193548387094E-2</v>
      </c>
      <c r="J342" s="21">
        <f t="shared" si="59"/>
        <v>-0.20615384615384616</v>
      </c>
    </row>
    <row r="343" spans="1:10" s="160" customFormat="1" x14ac:dyDescent="0.25">
      <c r="A343" s="178" t="s">
        <v>683</v>
      </c>
      <c r="B343" s="71">
        <v>2186</v>
      </c>
      <c r="C343" s="72">
        <v>1806</v>
      </c>
      <c r="D343" s="71">
        <v>22960</v>
      </c>
      <c r="E343" s="72">
        <v>25846</v>
      </c>
      <c r="F343" s="73"/>
      <c r="G343" s="71">
        <f t="shared" si="56"/>
        <v>380</v>
      </c>
      <c r="H343" s="72">
        <f t="shared" si="57"/>
        <v>-2886</v>
      </c>
      <c r="I343" s="37">
        <f t="shared" si="58"/>
        <v>0.21040974529346623</v>
      </c>
      <c r="J343" s="38">
        <f t="shared" si="59"/>
        <v>-0.11166137893677938</v>
      </c>
    </row>
    <row r="344" spans="1:10" x14ac:dyDescent="0.25">
      <c r="A344" s="177"/>
      <c r="B344" s="143"/>
      <c r="C344" s="144"/>
      <c r="D344" s="143"/>
      <c r="E344" s="144"/>
      <c r="F344" s="145"/>
      <c r="G344" s="143"/>
      <c r="H344" s="144"/>
      <c r="I344" s="151"/>
      <c r="J344" s="152"/>
    </row>
    <row r="345" spans="1:10" s="139" customFormat="1" x14ac:dyDescent="0.25">
      <c r="A345" s="159" t="s">
        <v>73</v>
      </c>
      <c r="B345" s="65"/>
      <c r="C345" s="66"/>
      <c r="D345" s="65"/>
      <c r="E345" s="66"/>
      <c r="F345" s="67"/>
      <c r="G345" s="65"/>
      <c r="H345" s="66"/>
      <c r="I345" s="20"/>
      <c r="J345" s="21"/>
    </row>
    <row r="346" spans="1:10" x14ac:dyDescent="0.25">
      <c r="A346" s="158" t="s">
        <v>349</v>
      </c>
      <c r="B346" s="65">
        <v>0</v>
      </c>
      <c r="C346" s="66">
        <v>2</v>
      </c>
      <c r="D346" s="65">
        <v>14</v>
      </c>
      <c r="E346" s="66">
        <v>27</v>
      </c>
      <c r="F346" s="67"/>
      <c r="G346" s="65">
        <f>B346-C346</f>
        <v>-2</v>
      </c>
      <c r="H346" s="66">
        <f>D346-E346</f>
        <v>-13</v>
      </c>
      <c r="I346" s="20">
        <f>IF(C346=0, "-", IF(G346/C346&lt;10, G346/C346, "&gt;999%"))</f>
        <v>-1</v>
      </c>
      <c r="J346" s="21">
        <f>IF(E346=0, "-", IF(H346/E346&lt;10, H346/E346, "&gt;999%"))</f>
        <v>-0.48148148148148145</v>
      </c>
    </row>
    <row r="347" spans="1:10" s="160" customFormat="1" x14ac:dyDescent="0.25">
      <c r="A347" s="178" t="s">
        <v>684</v>
      </c>
      <c r="B347" s="71">
        <v>0</v>
      </c>
      <c r="C347" s="72">
        <v>2</v>
      </c>
      <c r="D347" s="71">
        <v>14</v>
      </c>
      <c r="E347" s="72">
        <v>27</v>
      </c>
      <c r="F347" s="73"/>
      <c r="G347" s="71">
        <f>B347-C347</f>
        <v>-2</v>
      </c>
      <c r="H347" s="72">
        <f>D347-E347</f>
        <v>-13</v>
      </c>
      <c r="I347" s="37">
        <f>IF(C347=0, "-", IF(G347/C347&lt;10, G347/C347, "&gt;999%"))</f>
        <v>-1</v>
      </c>
      <c r="J347" s="38">
        <f>IF(E347=0, "-", IF(H347/E347&lt;10, H347/E347, "&gt;999%"))</f>
        <v>-0.48148148148148145</v>
      </c>
    </row>
    <row r="348" spans="1:10" x14ac:dyDescent="0.25">
      <c r="A348" s="177"/>
      <c r="B348" s="143"/>
      <c r="C348" s="144"/>
      <c r="D348" s="143"/>
      <c r="E348" s="144"/>
      <c r="F348" s="145"/>
      <c r="G348" s="143"/>
      <c r="H348" s="144"/>
      <c r="I348" s="151"/>
      <c r="J348" s="152"/>
    </row>
    <row r="349" spans="1:10" s="139" customFormat="1" x14ac:dyDescent="0.25">
      <c r="A349" s="159" t="s">
        <v>74</v>
      </c>
      <c r="B349" s="65"/>
      <c r="C349" s="66"/>
      <c r="D349" s="65"/>
      <c r="E349" s="66"/>
      <c r="F349" s="67"/>
      <c r="G349" s="65"/>
      <c r="H349" s="66"/>
      <c r="I349" s="20"/>
      <c r="J349" s="21"/>
    </row>
    <row r="350" spans="1:10" x14ac:dyDescent="0.25">
      <c r="A350" s="158" t="s">
        <v>294</v>
      </c>
      <c r="B350" s="65">
        <v>0</v>
      </c>
      <c r="C350" s="66">
        <v>1</v>
      </c>
      <c r="D350" s="65">
        <v>1</v>
      </c>
      <c r="E350" s="66">
        <v>5</v>
      </c>
      <c r="F350" s="67"/>
      <c r="G350" s="65">
        <f t="shared" ref="G350:G373" si="60">B350-C350</f>
        <v>-1</v>
      </c>
      <c r="H350" s="66">
        <f t="shared" ref="H350:H373" si="61">D350-E350</f>
        <v>-4</v>
      </c>
      <c r="I350" s="20">
        <f t="shared" ref="I350:I373" si="62">IF(C350=0, "-", IF(G350/C350&lt;10, G350/C350, "&gt;999%"))</f>
        <v>-1</v>
      </c>
      <c r="J350" s="21">
        <f t="shared" ref="J350:J373" si="63">IF(E350=0, "-", IF(H350/E350&lt;10, H350/E350, "&gt;999%"))</f>
        <v>-0.8</v>
      </c>
    </row>
    <row r="351" spans="1:10" x14ac:dyDescent="0.25">
      <c r="A351" s="158" t="s">
        <v>350</v>
      </c>
      <c r="B351" s="65">
        <v>0</v>
      </c>
      <c r="C351" s="66">
        <v>4</v>
      </c>
      <c r="D351" s="65">
        <v>0</v>
      </c>
      <c r="E351" s="66">
        <v>17</v>
      </c>
      <c r="F351" s="67"/>
      <c r="G351" s="65">
        <f t="shared" si="60"/>
        <v>-4</v>
      </c>
      <c r="H351" s="66">
        <f t="shared" si="61"/>
        <v>-17</v>
      </c>
      <c r="I351" s="20">
        <f t="shared" si="62"/>
        <v>-1</v>
      </c>
      <c r="J351" s="21">
        <f t="shared" si="63"/>
        <v>-1</v>
      </c>
    </row>
    <row r="352" spans="1:10" x14ac:dyDescent="0.25">
      <c r="A352" s="158" t="s">
        <v>241</v>
      </c>
      <c r="B352" s="65">
        <v>82</v>
      </c>
      <c r="C352" s="66">
        <v>110</v>
      </c>
      <c r="D352" s="65">
        <v>641</v>
      </c>
      <c r="E352" s="66">
        <v>980</v>
      </c>
      <c r="F352" s="67"/>
      <c r="G352" s="65">
        <f t="shared" si="60"/>
        <v>-28</v>
      </c>
      <c r="H352" s="66">
        <f t="shared" si="61"/>
        <v>-339</v>
      </c>
      <c r="I352" s="20">
        <f t="shared" si="62"/>
        <v>-0.25454545454545452</v>
      </c>
      <c r="J352" s="21">
        <f t="shared" si="63"/>
        <v>-0.34591836734693876</v>
      </c>
    </row>
    <row r="353" spans="1:10" x14ac:dyDescent="0.25">
      <c r="A353" s="158" t="s">
        <v>242</v>
      </c>
      <c r="B353" s="65">
        <v>11</v>
      </c>
      <c r="C353" s="66">
        <v>11</v>
      </c>
      <c r="D353" s="65">
        <v>91</v>
      </c>
      <c r="E353" s="66">
        <v>101</v>
      </c>
      <c r="F353" s="67"/>
      <c r="G353" s="65">
        <f t="shared" si="60"/>
        <v>0</v>
      </c>
      <c r="H353" s="66">
        <f t="shared" si="61"/>
        <v>-10</v>
      </c>
      <c r="I353" s="20">
        <f t="shared" si="62"/>
        <v>0</v>
      </c>
      <c r="J353" s="21">
        <f t="shared" si="63"/>
        <v>-9.9009900990099015E-2</v>
      </c>
    </row>
    <row r="354" spans="1:10" x14ac:dyDescent="0.25">
      <c r="A354" s="158" t="s">
        <v>265</v>
      </c>
      <c r="B354" s="65">
        <v>85</v>
      </c>
      <c r="C354" s="66">
        <v>21</v>
      </c>
      <c r="D354" s="65">
        <v>832</v>
      </c>
      <c r="E354" s="66">
        <v>861</v>
      </c>
      <c r="F354" s="67"/>
      <c r="G354" s="65">
        <f t="shared" si="60"/>
        <v>64</v>
      </c>
      <c r="H354" s="66">
        <f t="shared" si="61"/>
        <v>-29</v>
      </c>
      <c r="I354" s="20">
        <f t="shared" si="62"/>
        <v>3.0476190476190474</v>
      </c>
      <c r="J354" s="21">
        <f t="shared" si="63"/>
        <v>-3.3681765389082463E-2</v>
      </c>
    </row>
    <row r="355" spans="1:10" x14ac:dyDescent="0.25">
      <c r="A355" s="158" t="s">
        <v>337</v>
      </c>
      <c r="B355" s="65">
        <v>12</v>
      </c>
      <c r="C355" s="66">
        <v>20</v>
      </c>
      <c r="D355" s="65">
        <v>153</v>
      </c>
      <c r="E355" s="66">
        <v>303</v>
      </c>
      <c r="F355" s="67"/>
      <c r="G355" s="65">
        <f t="shared" si="60"/>
        <v>-8</v>
      </c>
      <c r="H355" s="66">
        <f t="shared" si="61"/>
        <v>-150</v>
      </c>
      <c r="I355" s="20">
        <f t="shared" si="62"/>
        <v>-0.4</v>
      </c>
      <c r="J355" s="21">
        <f t="shared" si="63"/>
        <v>-0.49504950495049505</v>
      </c>
    </row>
    <row r="356" spans="1:10" x14ac:dyDescent="0.25">
      <c r="A356" s="158" t="s">
        <v>266</v>
      </c>
      <c r="B356" s="65">
        <v>48</v>
      </c>
      <c r="C356" s="66">
        <v>58</v>
      </c>
      <c r="D356" s="65">
        <v>424</v>
      </c>
      <c r="E356" s="66">
        <v>291</v>
      </c>
      <c r="F356" s="67"/>
      <c r="G356" s="65">
        <f t="shared" si="60"/>
        <v>-10</v>
      </c>
      <c r="H356" s="66">
        <f t="shared" si="61"/>
        <v>133</v>
      </c>
      <c r="I356" s="20">
        <f t="shared" si="62"/>
        <v>-0.17241379310344829</v>
      </c>
      <c r="J356" s="21">
        <f t="shared" si="63"/>
        <v>0.45704467353951889</v>
      </c>
    </row>
    <row r="357" spans="1:10" x14ac:dyDescent="0.25">
      <c r="A357" s="158" t="s">
        <v>281</v>
      </c>
      <c r="B357" s="65">
        <v>3</v>
      </c>
      <c r="C357" s="66">
        <v>1</v>
      </c>
      <c r="D357" s="65">
        <v>15</v>
      </c>
      <c r="E357" s="66">
        <v>10</v>
      </c>
      <c r="F357" s="67"/>
      <c r="G357" s="65">
        <f t="shared" si="60"/>
        <v>2</v>
      </c>
      <c r="H357" s="66">
        <f t="shared" si="61"/>
        <v>5</v>
      </c>
      <c r="I357" s="20">
        <f t="shared" si="62"/>
        <v>2</v>
      </c>
      <c r="J357" s="21">
        <f t="shared" si="63"/>
        <v>0.5</v>
      </c>
    </row>
    <row r="358" spans="1:10" x14ac:dyDescent="0.25">
      <c r="A358" s="158" t="s">
        <v>282</v>
      </c>
      <c r="B358" s="65">
        <v>11</v>
      </c>
      <c r="C358" s="66">
        <v>16</v>
      </c>
      <c r="D358" s="65">
        <v>88</v>
      </c>
      <c r="E358" s="66">
        <v>243</v>
      </c>
      <c r="F358" s="67"/>
      <c r="G358" s="65">
        <f t="shared" si="60"/>
        <v>-5</v>
      </c>
      <c r="H358" s="66">
        <f t="shared" si="61"/>
        <v>-155</v>
      </c>
      <c r="I358" s="20">
        <f t="shared" si="62"/>
        <v>-0.3125</v>
      </c>
      <c r="J358" s="21">
        <f t="shared" si="63"/>
        <v>-0.63786008230452673</v>
      </c>
    </row>
    <row r="359" spans="1:10" x14ac:dyDescent="0.25">
      <c r="A359" s="158" t="s">
        <v>338</v>
      </c>
      <c r="B359" s="65">
        <v>10</v>
      </c>
      <c r="C359" s="66">
        <v>15</v>
      </c>
      <c r="D359" s="65">
        <v>68</v>
      </c>
      <c r="E359" s="66">
        <v>96</v>
      </c>
      <c r="F359" s="67"/>
      <c r="G359" s="65">
        <f t="shared" si="60"/>
        <v>-5</v>
      </c>
      <c r="H359" s="66">
        <f t="shared" si="61"/>
        <v>-28</v>
      </c>
      <c r="I359" s="20">
        <f t="shared" si="62"/>
        <v>-0.33333333333333331</v>
      </c>
      <c r="J359" s="21">
        <f t="shared" si="63"/>
        <v>-0.29166666666666669</v>
      </c>
    </row>
    <row r="360" spans="1:10" x14ac:dyDescent="0.25">
      <c r="A360" s="158" t="s">
        <v>393</v>
      </c>
      <c r="B360" s="65">
        <v>16</v>
      </c>
      <c r="C360" s="66">
        <v>7</v>
      </c>
      <c r="D360" s="65">
        <v>148</v>
      </c>
      <c r="E360" s="66">
        <v>68</v>
      </c>
      <c r="F360" s="67"/>
      <c r="G360" s="65">
        <f t="shared" si="60"/>
        <v>9</v>
      </c>
      <c r="H360" s="66">
        <f t="shared" si="61"/>
        <v>80</v>
      </c>
      <c r="I360" s="20">
        <f t="shared" si="62"/>
        <v>1.2857142857142858</v>
      </c>
      <c r="J360" s="21">
        <f t="shared" si="63"/>
        <v>1.1764705882352942</v>
      </c>
    </row>
    <row r="361" spans="1:10" x14ac:dyDescent="0.25">
      <c r="A361" s="158" t="s">
        <v>431</v>
      </c>
      <c r="B361" s="65">
        <v>22</v>
      </c>
      <c r="C361" s="66">
        <v>0</v>
      </c>
      <c r="D361" s="65">
        <v>30</v>
      </c>
      <c r="E361" s="66">
        <v>0</v>
      </c>
      <c r="F361" s="67"/>
      <c r="G361" s="65">
        <f t="shared" si="60"/>
        <v>22</v>
      </c>
      <c r="H361" s="66">
        <f t="shared" si="61"/>
        <v>30</v>
      </c>
      <c r="I361" s="20" t="str">
        <f t="shared" si="62"/>
        <v>-</v>
      </c>
      <c r="J361" s="21" t="str">
        <f t="shared" si="63"/>
        <v>-</v>
      </c>
    </row>
    <row r="362" spans="1:10" x14ac:dyDescent="0.25">
      <c r="A362" s="158" t="s">
        <v>432</v>
      </c>
      <c r="B362" s="65">
        <v>3</v>
      </c>
      <c r="C362" s="66">
        <v>0</v>
      </c>
      <c r="D362" s="65">
        <v>90</v>
      </c>
      <c r="E362" s="66">
        <v>42</v>
      </c>
      <c r="F362" s="67"/>
      <c r="G362" s="65">
        <f t="shared" si="60"/>
        <v>3</v>
      </c>
      <c r="H362" s="66">
        <f t="shared" si="61"/>
        <v>48</v>
      </c>
      <c r="I362" s="20" t="str">
        <f t="shared" si="62"/>
        <v>-</v>
      </c>
      <c r="J362" s="21">
        <f t="shared" si="63"/>
        <v>1.1428571428571428</v>
      </c>
    </row>
    <row r="363" spans="1:10" x14ac:dyDescent="0.25">
      <c r="A363" s="158" t="s">
        <v>295</v>
      </c>
      <c r="B363" s="65">
        <v>3</v>
      </c>
      <c r="C363" s="66">
        <v>0</v>
      </c>
      <c r="D363" s="65">
        <v>14</v>
      </c>
      <c r="E363" s="66">
        <v>0</v>
      </c>
      <c r="F363" s="67"/>
      <c r="G363" s="65">
        <f t="shared" si="60"/>
        <v>3</v>
      </c>
      <c r="H363" s="66">
        <f t="shared" si="61"/>
        <v>14</v>
      </c>
      <c r="I363" s="20" t="str">
        <f t="shared" si="62"/>
        <v>-</v>
      </c>
      <c r="J363" s="21" t="str">
        <f t="shared" si="63"/>
        <v>-</v>
      </c>
    </row>
    <row r="364" spans="1:10" x14ac:dyDescent="0.25">
      <c r="A364" s="158" t="s">
        <v>492</v>
      </c>
      <c r="B364" s="65">
        <v>6</v>
      </c>
      <c r="C364" s="66">
        <v>20</v>
      </c>
      <c r="D364" s="65">
        <v>148</v>
      </c>
      <c r="E364" s="66">
        <v>188</v>
      </c>
      <c r="F364" s="67"/>
      <c r="G364" s="65">
        <f t="shared" si="60"/>
        <v>-14</v>
      </c>
      <c r="H364" s="66">
        <f t="shared" si="61"/>
        <v>-40</v>
      </c>
      <c r="I364" s="20">
        <f t="shared" si="62"/>
        <v>-0.7</v>
      </c>
      <c r="J364" s="21">
        <f t="shared" si="63"/>
        <v>-0.21276595744680851</v>
      </c>
    </row>
    <row r="365" spans="1:10" x14ac:dyDescent="0.25">
      <c r="A365" s="158" t="s">
        <v>394</v>
      </c>
      <c r="B365" s="65">
        <v>67</v>
      </c>
      <c r="C365" s="66">
        <v>57</v>
      </c>
      <c r="D365" s="65">
        <v>853</v>
      </c>
      <c r="E365" s="66">
        <v>736</v>
      </c>
      <c r="F365" s="67"/>
      <c r="G365" s="65">
        <f t="shared" si="60"/>
        <v>10</v>
      </c>
      <c r="H365" s="66">
        <f t="shared" si="61"/>
        <v>117</v>
      </c>
      <c r="I365" s="20">
        <f t="shared" si="62"/>
        <v>0.17543859649122806</v>
      </c>
      <c r="J365" s="21">
        <f t="shared" si="63"/>
        <v>0.15896739130434784</v>
      </c>
    </row>
    <row r="366" spans="1:10" x14ac:dyDescent="0.25">
      <c r="A366" s="158" t="s">
        <v>433</v>
      </c>
      <c r="B366" s="65">
        <v>70</v>
      </c>
      <c r="C366" s="66">
        <v>37</v>
      </c>
      <c r="D366" s="65">
        <v>420</v>
      </c>
      <c r="E366" s="66">
        <v>936</v>
      </c>
      <c r="F366" s="67"/>
      <c r="G366" s="65">
        <f t="shared" si="60"/>
        <v>33</v>
      </c>
      <c r="H366" s="66">
        <f t="shared" si="61"/>
        <v>-516</v>
      </c>
      <c r="I366" s="20">
        <f t="shared" si="62"/>
        <v>0.89189189189189189</v>
      </c>
      <c r="J366" s="21">
        <f t="shared" si="63"/>
        <v>-0.55128205128205132</v>
      </c>
    </row>
    <row r="367" spans="1:10" x14ac:dyDescent="0.25">
      <c r="A367" s="158" t="s">
        <v>434</v>
      </c>
      <c r="B367" s="65">
        <v>52</v>
      </c>
      <c r="C367" s="66">
        <v>22</v>
      </c>
      <c r="D367" s="65">
        <v>430</v>
      </c>
      <c r="E367" s="66">
        <v>210</v>
      </c>
      <c r="F367" s="67"/>
      <c r="G367" s="65">
        <f t="shared" si="60"/>
        <v>30</v>
      </c>
      <c r="H367" s="66">
        <f t="shared" si="61"/>
        <v>220</v>
      </c>
      <c r="I367" s="20">
        <f t="shared" si="62"/>
        <v>1.3636363636363635</v>
      </c>
      <c r="J367" s="21">
        <f t="shared" si="63"/>
        <v>1.0476190476190477</v>
      </c>
    </row>
    <row r="368" spans="1:10" x14ac:dyDescent="0.25">
      <c r="A368" s="158" t="s">
        <v>435</v>
      </c>
      <c r="B368" s="65">
        <v>99</v>
      </c>
      <c r="C368" s="66">
        <v>104</v>
      </c>
      <c r="D368" s="65">
        <v>1063</v>
      </c>
      <c r="E368" s="66">
        <v>716</v>
      </c>
      <c r="F368" s="67"/>
      <c r="G368" s="65">
        <f t="shared" si="60"/>
        <v>-5</v>
      </c>
      <c r="H368" s="66">
        <f t="shared" si="61"/>
        <v>347</v>
      </c>
      <c r="I368" s="20">
        <f t="shared" si="62"/>
        <v>-4.807692307692308E-2</v>
      </c>
      <c r="J368" s="21">
        <f t="shared" si="63"/>
        <v>0.48463687150837986</v>
      </c>
    </row>
    <row r="369" spans="1:10" x14ac:dyDescent="0.25">
      <c r="A369" s="158" t="s">
        <v>476</v>
      </c>
      <c r="B369" s="65">
        <v>29</v>
      </c>
      <c r="C369" s="66">
        <v>18</v>
      </c>
      <c r="D369" s="65">
        <v>191</v>
      </c>
      <c r="E369" s="66">
        <v>293</v>
      </c>
      <c r="F369" s="67"/>
      <c r="G369" s="65">
        <f t="shared" si="60"/>
        <v>11</v>
      </c>
      <c r="H369" s="66">
        <f t="shared" si="61"/>
        <v>-102</v>
      </c>
      <c r="I369" s="20">
        <f t="shared" si="62"/>
        <v>0.61111111111111116</v>
      </c>
      <c r="J369" s="21">
        <f t="shared" si="63"/>
        <v>-0.34812286689419797</v>
      </c>
    </row>
    <row r="370" spans="1:10" x14ac:dyDescent="0.25">
      <c r="A370" s="158" t="s">
        <v>477</v>
      </c>
      <c r="B370" s="65">
        <v>88</v>
      </c>
      <c r="C370" s="66">
        <v>66</v>
      </c>
      <c r="D370" s="65">
        <v>649</v>
      </c>
      <c r="E370" s="66">
        <v>824</v>
      </c>
      <c r="F370" s="67"/>
      <c r="G370" s="65">
        <f t="shared" si="60"/>
        <v>22</v>
      </c>
      <c r="H370" s="66">
        <f t="shared" si="61"/>
        <v>-175</v>
      </c>
      <c r="I370" s="20">
        <f t="shared" si="62"/>
        <v>0.33333333333333331</v>
      </c>
      <c r="J370" s="21">
        <f t="shared" si="63"/>
        <v>-0.21237864077669902</v>
      </c>
    </row>
    <row r="371" spans="1:10" x14ac:dyDescent="0.25">
      <c r="A371" s="158" t="s">
        <v>493</v>
      </c>
      <c r="B371" s="65">
        <v>23</v>
      </c>
      <c r="C371" s="66">
        <v>29</v>
      </c>
      <c r="D371" s="65">
        <v>199</v>
      </c>
      <c r="E371" s="66">
        <v>267</v>
      </c>
      <c r="F371" s="67"/>
      <c r="G371" s="65">
        <f t="shared" si="60"/>
        <v>-6</v>
      </c>
      <c r="H371" s="66">
        <f t="shared" si="61"/>
        <v>-68</v>
      </c>
      <c r="I371" s="20">
        <f t="shared" si="62"/>
        <v>-0.20689655172413793</v>
      </c>
      <c r="J371" s="21">
        <f t="shared" si="63"/>
        <v>-0.25468164794007492</v>
      </c>
    </row>
    <row r="372" spans="1:10" x14ac:dyDescent="0.25">
      <c r="A372" s="158" t="s">
        <v>296</v>
      </c>
      <c r="B372" s="65">
        <v>5</v>
      </c>
      <c r="C372" s="66">
        <v>2</v>
      </c>
      <c r="D372" s="65">
        <v>41</v>
      </c>
      <c r="E372" s="66">
        <v>60</v>
      </c>
      <c r="F372" s="67"/>
      <c r="G372" s="65">
        <f t="shared" si="60"/>
        <v>3</v>
      </c>
      <c r="H372" s="66">
        <f t="shared" si="61"/>
        <v>-19</v>
      </c>
      <c r="I372" s="20">
        <f t="shared" si="62"/>
        <v>1.5</v>
      </c>
      <c r="J372" s="21">
        <f t="shared" si="63"/>
        <v>-0.31666666666666665</v>
      </c>
    </row>
    <row r="373" spans="1:10" s="160" customFormat="1" x14ac:dyDescent="0.25">
      <c r="A373" s="178" t="s">
        <v>685</v>
      </c>
      <c r="B373" s="71">
        <v>745</v>
      </c>
      <c r="C373" s="72">
        <v>619</v>
      </c>
      <c r="D373" s="71">
        <v>6589</v>
      </c>
      <c r="E373" s="72">
        <v>7247</v>
      </c>
      <c r="F373" s="73"/>
      <c r="G373" s="71">
        <f t="shared" si="60"/>
        <v>126</v>
      </c>
      <c r="H373" s="72">
        <f t="shared" si="61"/>
        <v>-658</v>
      </c>
      <c r="I373" s="37">
        <f t="shared" si="62"/>
        <v>0.20355411954765751</v>
      </c>
      <c r="J373" s="38">
        <f t="shared" si="63"/>
        <v>-9.079619152752863E-2</v>
      </c>
    </row>
    <row r="374" spans="1:10" x14ac:dyDescent="0.25">
      <c r="A374" s="177"/>
      <c r="B374" s="143"/>
      <c r="C374" s="144"/>
      <c r="D374" s="143"/>
      <c r="E374" s="144"/>
      <c r="F374" s="145"/>
      <c r="G374" s="143"/>
      <c r="H374" s="144"/>
      <c r="I374" s="151"/>
      <c r="J374" s="152"/>
    </row>
    <row r="375" spans="1:10" s="139" customFormat="1" x14ac:dyDescent="0.25">
      <c r="A375" s="159" t="s">
        <v>75</v>
      </c>
      <c r="B375" s="65"/>
      <c r="C375" s="66"/>
      <c r="D375" s="65"/>
      <c r="E375" s="66"/>
      <c r="F375" s="67"/>
      <c r="G375" s="65"/>
      <c r="H375" s="66"/>
      <c r="I375" s="20"/>
      <c r="J375" s="21"/>
    </row>
    <row r="376" spans="1:10" x14ac:dyDescent="0.25">
      <c r="A376" s="158" t="s">
        <v>580</v>
      </c>
      <c r="B376" s="65">
        <v>11</v>
      </c>
      <c r="C376" s="66">
        <v>30</v>
      </c>
      <c r="D376" s="65">
        <v>143</v>
      </c>
      <c r="E376" s="66">
        <v>202</v>
      </c>
      <c r="F376" s="67"/>
      <c r="G376" s="65">
        <f>B376-C376</f>
        <v>-19</v>
      </c>
      <c r="H376" s="66">
        <f>D376-E376</f>
        <v>-59</v>
      </c>
      <c r="I376" s="20">
        <f>IF(C376=0, "-", IF(G376/C376&lt;10, G376/C376, "&gt;999%"))</f>
        <v>-0.6333333333333333</v>
      </c>
      <c r="J376" s="21">
        <f>IF(E376=0, "-", IF(H376/E376&lt;10, H376/E376, "&gt;999%"))</f>
        <v>-0.29207920792079206</v>
      </c>
    </row>
    <row r="377" spans="1:10" x14ac:dyDescent="0.25">
      <c r="A377" s="158" t="s">
        <v>567</v>
      </c>
      <c r="B377" s="65">
        <v>2</v>
      </c>
      <c r="C377" s="66">
        <v>1</v>
      </c>
      <c r="D377" s="65">
        <v>17</v>
      </c>
      <c r="E377" s="66">
        <v>27</v>
      </c>
      <c r="F377" s="67"/>
      <c r="G377" s="65">
        <f>B377-C377</f>
        <v>1</v>
      </c>
      <c r="H377" s="66">
        <f>D377-E377</f>
        <v>-10</v>
      </c>
      <c r="I377" s="20">
        <f>IF(C377=0, "-", IF(G377/C377&lt;10, G377/C377, "&gt;999%"))</f>
        <v>1</v>
      </c>
      <c r="J377" s="21">
        <f>IF(E377=0, "-", IF(H377/E377&lt;10, H377/E377, "&gt;999%"))</f>
        <v>-0.37037037037037035</v>
      </c>
    </row>
    <row r="378" spans="1:10" s="160" customFormat="1" x14ac:dyDescent="0.25">
      <c r="A378" s="178" t="s">
        <v>686</v>
      </c>
      <c r="B378" s="71">
        <v>13</v>
      </c>
      <c r="C378" s="72">
        <v>31</v>
      </c>
      <c r="D378" s="71">
        <v>160</v>
      </c>
      <c r="E378" s="72">
        <v>229</v>
      </c>
      <c r="F378" s="73"/>
      <c r="G378" s="71">
        <f>B378-C378</f>
        <v>-18</v>
      </c>
      <c r="H378" s="72">
        <f>D378-E378</f>
        <v>-69</v>
      </c>
      <c r="I378" s="37">
        <f>IF(C378=0, "-", IF(G378/C378&lt;10, G378/C378, "&gt;999%"))</f>
        <v>-0.58064516129032262</v>
      </c>
      <c r="J378" s="38">
        <f>IF(E378=0, "-", IF(H378/E378&lt;10, H378/E378, "&gt;999%"))</f>
        <v>-0.30131004366812225</v>
      </c>
    </row>
    <row r="379" spans="1:10" x14ac:dyDescent="0.25">
      <c r="A379" s="177"/>
      <c r="B379" s="143"/>
      <c r="C379" s="144"/>
      <c r="D379" s="143"/>
      <c r="E379" s="144"/>
      <c r="F379" s="145"/>
      <c r="G379" s="143"/>
      <c r="H379" s="144"/>
      <c r="I379" s="151"/>
      <c r="J379" s="152"/>
    </row>
    <row r="380" spans="1:10" s="139" customFormat="1" x14ac:dyDescent="0.25">
      <c r="A380" s="159" t="s">
        <v>76</v>
      </c>
      <c r="B380" s="65"/>
      <c r="C380" s="66"/>
      <c r="D380" s="65"/>
      <c r="E380" s="66"/>
      <c r="F380" s="67"/>
      <c r="G380" s="65"/>
      <c r="H380" s="66"/>
      <c r="I380" s="20"/>
      <c r="J380" s="21"/>
    </row>
    <row r="381" spans="1:10" x14ac:dyDescent="0.25">
      <c r="A381" s="158" t="s">
        <v>308</v>
      </c>
      <c r="B381" s="65">
        <v>1</v>
      </c>
      <c r="C381" s="66">
        <v>1</v>
      </c>
      <c r="D381" s="65">
        <v>6</v>
      </c>
      <c r="E381" s="66">
        <v>10</v>
      </c>
      <c r="F381" s="67"/>
      <c r="G381" s="65">
        <f t="shared" ref="G381:G389" si="64">B381-C381</f>
        <v>0</v>
      </c>
      <c r="H381" s="66">
        <f t="shared" ref="H381:H389" si="65">D381-E381</f>
        <v>-4</v>
      </c>
      <c r="I381" s="20">
        <f t="shared" ref="I381:I389" si="66">IF(C381=0, "-", IF(G381/C381&lt;10, G381/C381, "&gt;999%"))</f>
        <v>0</v>
      </c>
      <c r="J381" s="21">
        <f t="shared" ref="J381:J389" si="67">IF(E381=0, "-", IF(H381/E381&lt;10, H381/E381, "&gt;999%"))</f>
        <v>-0.4</v>
      </c>
    </row>
    <row r="382" spans="1:10" x14ac:dyDescent="0.25">
      <c r="A382" s="158" t="s">
        <v>554</v>
      </c>
      <c r="B382" s="65">
        <v>44</v>
      </c>
      <c r="C382" s="66">
        <v>51</v>
      </c>
      <c r="D382" s="65">
        <v>348</v>
      </c>
      <c r="E382" s="66">
        <v>566</v>
      </c>
      <c r="F382" s="67"/>
      <c r="G382" s="65">
        <f t="shared" si="64"/>
        <v>-7</v>
      </c>
      <c r="H382" s="66">
        <f t="shared" si="65"/>
        <v>-218</v>
      </c>
      <c r="I382" s="20">
        <f t="shared" si="66"/>
        <v>-0.13725490196078433</v>
      </c>
      <c r="J382" s="21">
        <f t="shared" si="67"/>
        <v>-0.38515901060070673</v>
      </c>
    </row>
    <row r="383" spans="1:10" x14ac:dyDescent="0.25">
      <c r="A383" s="158" t="s">
        <v>498</v>
      </c>
      <c r="B383" s="65">
        <v>2</v>
      </c>
      <c r="C383" s="66">
        <v>0</v>
      </c>
      <c r="D383" s="65">
        <v>9</v>
      </c>
      <c r="E383" s="66">
        <v>16</v>
      </c>
      <c r="F383" s="67"/>
      <c r="G383" s="65">
        <f t="shared" si="64"/>
        <v>2</v>
      </c>
      <c r="H383" s="66">
        <f t="shared" si="65"/>
        <v>-7</v>
      </c>
      <c r="I383" s="20" t="str">
        <f t="shared" si="66"/>
        <v>-</v>
      </c>
      <c r="J383" s="21">
        <f t="shared" si="67"/>
        <v>-0.4375</v>
      </c>
    </row>
    <row r="384" spans="1:10" x14ac:dyDescent="0.25">
      <c r="A384" s="158" t="s">
        <v>309</v>
      </c>
      <c r="B384" s="65">
        <v>0</v>
      </c>
      <c r="C384" s="66">
        <v>2</v>
      </c>
      <c r="D384" s="65">
        <v>24</v>
      </c>
      <c r="E384" s="66">
        <v>35</v>
      </c>
      <c r="F384" s="67"/>
      <c r="G384" s="65">
        <f t="shared" si="64"/>
        <v>-2</v>
      </c>
      <c r="H384" s="66">
        <f t="shared" si="65"/>
        <v>-11</v>
      </c>
      <c r="I384" s="20">
        <f t="shared" si="66"/>
        <v>-1</v>
      </c>
      <c r="J384" s="21">
        <f t="shared" si="67"/>
        <v>-0.31428571428571428</v>
      </c>
    </row>
    <row r="385" spans="1:10" x14ac:dyDescent="0.25">
      <c r="A385" s="158" t="s">
        <v>310</v>
      </c>
      <c r="B385" s="65">
        <v>18</v>
      </c>
      <c r="C385" s="66">
        <v>3</v>
      </c>
      <c r="D385" s="65">
        <v>125</v>
      </c>
      <c r="E385" s="66">
        <v>84</v>
      </c>
      <c r="F385" s="67"/>
      <c r="G385" s="65">
        <f t="shared" si="64"/>
        <v>15</v>
      </c>
      <c r="H385" s="66">
        <f t="shared" si="65"/>
        <v>41</v>
      </c>
      <c r="I385" s="20">
        <f t="shared" si="66"/>
        <v>5</v>
      </c>
      <c r="J385" s="21">
        <f t="shared" si="67"/>
        <v>0.48809523809523808</v>
      </c>
    </row>
    <row r="386" spans="1:10" x14ac:dyDescent="0.25">
      <c r="A386" s="158" t="s">
        <v>311</v>
      </c>
      <c r="B386" s="65">
        <v>5</v>
      </c>
      <c r="C386" s="66">
        <v>0</v>
      </c>
      <c r="D386" s="65">
        <v>16</v>
      </c>
      <c r="E386" s="66">
        <v>0</v>
      </c>
      <c r="F386" s="67"/>
      <c r="G386" s="65">
        <f t="shared" si="64"/>
        <v>5</v>
      </c>
      <c r="H386" s="66">
        <f t="shared" si="65"/>
        <v>16</v>
      </c>
      <c r="I386" s="20" t="str">
        <f t="shared" si="66"/>
        <v>-</v>
      </c>
      <c r="J386" s="21" t="str">
        <f t="shared" si="67"/>
        <v>-</v>
      </c>
    </row>
    <row r="387" spans="1:10" x14ac:dyDescent="0.25">
      <c r="A387" s="158" t="s">
        <v>511</v>
      </c>
      <c r="B387" s="65">
        <v>28</v>
      </c>
      <c r="C387" s="66">
        <v>13</v>
      </c>
      <c r="D387" s="65">
        <v>158</v>
      </c>
      <c r="E387" s="66">
        <v>181</v>
      </c>
      <c r="F387" s="67"/>
      <c r="G387" s="65">
        <f t="shared" si="64"/>
        <v>15</v>
      </c>
      <c r="H387" s="66">
        <f t="shared" si="65"/>
        <v>-23</v>
      </c>
      <c r="I387" s="20">
        <f t="shared" si="66"/>
        <v>1.1538461538461537</v>
      </c>
      <c r="J387" s="21">
        <f t="shared" si="67"/>
        <v>-0.1270718232044199</v>
      </c>
    </row>
    <row r="388" spans="1:10" x14ac:dyDescent="0.25">
      <c r="A388" s="158" t="s">
        <v>534</v>
      </c>
      <c r="B388" s="65">
        <v>0</v>
      </c>
      <c r="C388" s="66">
        <v>0</v>
      </c>
      <c r="D388" s="65">
        <v>0</v>
      </c>
      <c r="E388" s="66">
        <v>5</v>
      </c>
      <c r="F388" s="67"/>
      <c r="G388" s="65">
        <f t="shared" si="64"/>
        <v>0</v>
      </c>
      <c r="H388" s="66">
        <f t="shared" si="65"/>
        <v>-5</v>
      </c>
      <c r="I388" s="20" t="str">
        <f t="shared" si="66"/>
        <v>-</v>
      </c>
      <c r="J388" s="21">
        <f t="shared" si="67"/>
        <v>-1</v>
      </c>
    </row>
    <row r="389" spans="1:10" s="160" customFormat="1" x14ac:dyDescent="0.25">
      <c r="A389" s="178" t="s">
        <v>687</v>
      </c>
      <c r="B389" s="71">
        <v>98</v>
      </c>
      <c r="C389" s="72">
        <v>70</v>
      </c>
      <c r="D389" s="71">
        <v>686</v>
      </c>
      <c r="E389" s="72">
        <v>897</v>
      </c>
      <c r="F389" s="73"/>
      <c r="G389" s="71">
        <f t="shared" si="64"/>
        <v>28</v>
      </c>
      <c r="H389" s="72">
        <f t="shared" si="65"/>
        <v>-211</v>
      </c>
      <c r="I389" s="37">
        <f t="shared" si="66"/>
        <v>0.4</v>
      </c>
      <c r="J389" s="38">
        <f t="shared" si="67"/>
        <v>-0.23522853957636566</v>
      </c>
    </row>
    <row r="390" spans="1:10" x14ac:dyDescent="0.25">
      <c r="A390" s="177"/>
      <c r="B390" s="143"/>
      <c r="C390" s="144"/>
      <c r="D390" s="143"/>
      <c r="E390" s="144"/>
      <c r="F390" s="145"/>
      <c r="G390" s="143"/>
      <c r="H390" s="144"/>
      <c r="I390" s="151"/>
      <c r="J390" s="152"/>
    </row>
    <row r="391" spans="1:10" s="139" customFormat="1" x14ac:dyDescent="0.25">
      <c r="A391" s="159" t="s">
        <v>77</v>
      </c>
      <c r="B391" s="65"/>
      <c r="C391" s="66"/>
      <c r="D391" s="65"/>
      <c r="E391" s="66"/>
      <c r="F391" s="67"/>
      <c r="G391" s="65"/>
      <c r="H391" s="66"/>
      <c r="I391" s="20"/>
      <c r="J391" s="21"/>
    </row>
    <row r="392" spans="1:10" x14ac:dyDescent="0.25">
      <c r="A392" s="158" t="s">
        <v>407</v>
      </c>
      <c r="B392" s="65">
        <v>185</v>
      </c>
      <c r="C392" s="66">
        <v>202</v>
      </c>
      <c r="D392" s="65">
        <v>2501</v>
      </c>
      <c r="E392" s="66">
        <v>1765</v>
      </c>
      <c r="F392" s="67"/>
      <c r="G392" s="65">
        <f>B392-C392</f>
        <v>-17</v>
      </c>
      <c r="H392" s="66">
        <f>D392-E392</f>
        <v>736</v>
      </c>
      <c r="I392" s="20">
        <f>IF(C392=0, "-", IF(G392/C392&lt;10, G392/C392, "&gt;999%"))</f>
        <v>-8.4158415841584164E-2</v>
      </c>
      <c r="J392" s="21">
        <f>IF(E392=0, "-", IF(H392/E392&lt;10, H392/E392, "&gt;999%"))</f>
        <v>0.41699716713881019</v>
      </c>
    </row>
    <row r="393" spans="1:10" x14ac:dyDescent="0.25">
      <c r="A393" s="158" t="s">
        <v>209</v>
      </c>
      <c r="B393" s="65">
        <v>293</v>
      </c>
      <c r="C393" s="66">
        <v>252</v>
      </c>
      <c r="D393" s="65">
        <v>3410</v>
      </c>
      <c r="E393" s="66">
        <v>3141</v>
      </c>
      <c r="F393" s="67"/>
      <c r="G393" s="65">
        <f>B393-C393</f>
        <v>41</v>
      </c>
      <c r="H393" s="66">
        <f>D393-E393</f>
        <v>269</v>
      </c>
      <c r="I393" s="20">
        <f>IF(C393=0, "-", IF(G393/C393&lt;10, G393/C393, "&gt;999%"))</f>
        <v>0.1626984126984127</v>
      </c>
      <c r="J393" s="21">
        <f>IF(E393=0, "-", IF(H393/E393&lt;10, H393/E393, "&gt;999%"))</f>
        <v>8.5641515440942381E-2</v>
      </c>
    </row>
    <row r="394" spans="1:10" x14ac:dyDescent="0.25">
      <c r="A394" s="158" t="s">
        <v>375</v>
      </c>
      <c r="B394" s="65">
        <v>227</v>
      </c>
      <c r="C394" s="66">
        <v>361</v>
      </c>
      <c r="D394" s="65">
        <v>4222</v>
      </c>
      <c r="E394" s="66">
        <v>4516</v>
      </c>
      <c r="F394" s="67"/>
      <c r="G394" s="65">
        <f>B394-C394</f>
        <v>-134</v>
      </c>
      <c r="H394" s="66">
        <f>D394-E394</f>
        <v>-294</v>
      </c>
      <c r="I394" s="20">
        <f>IF(C394=0, "-", IF(G394/C394&lt;10, G394/C394, "&gt;999%"))</f>
        <v>-0.37119113573407203</v>
      </c>
      <c r="J394" s="21">
        <f>IF(E394=0, "-", IF(H394/E394&lt;10, H394/E394, "&gt;999%"))</f>
        <v>-6.5101860053144375E-2</v>
      </c>
    </row>
    <row r="395" spans="1:10" s="160" customFormat="1" x14ac:dyDescent="0.25">
      <c r="A395" s="178" t="s">
        <v>688</v>
      </c>
      <c r="B395" s="71">
        <v>705</v>
      </c>
      <c r="C395" s="72">
        <v>815</v>
      </c>
      <c r="D395" s="71">
        <v>10133</v>
      </c>
      <c r="E395" s="72">
        <v>9422</v>
      </c>
      <c r="F395" s="73"/>
      <c r="G395" s="71">
        <f>B395-C395</f>
        <v>-110</v>
      </c>
      <c r="H395" s="72">
        <f>D395-E395</f>
        <v>711</v>
      </c>
      <c r="I395" s="37">
        <f>IF(C395=0, "-", IF(G395/C395&lt;10, G395/C395, "&gt;999%"))</f>
        <v>-0.13496932515337423</v>
      </c>
      <c r="J395" s="38">
        <f>IF(E395=0, "-", IF(H395/E395&lt;10, H395/E395, "&gt;999%"))</f>
        <v>7.546168541710889E-2</v>
      </c>
    </row>
    <row r="396" spans="1:10" x14ac:dyDescent="0.25">
      <c r="A396" s="177"/>
      <c r="B396" s="143"/>
      <c r="C396" s="144"/>
      <c r="D396" s="143"/>
      <c r="E396" s="144"/>
      <c r="F396" s="145"/>
      <c r="G396" s="143"/>
      <c r="H396" s="144"/>
      <c r="I396" s="151"/>
      <c r="J396" s="152"/>
    </row>
    <row r="397" spans="1:10" s="139" customFormat="1" x14ac:dyDescent="0.25">
      <c r="A397" s="159" t="s">
        <v>78</v>
      </c>
      <c r="B397" s="65"/>
      <c r="C397" s="66"/>
      <c r="D397" s="65"/>
      <c r="E397" s="66"/>
      <c r="F397" s="67"/>
      <c r="G397" s="65"/>
      <c r="H397" s="66"/>
      <c r="I397" s="20"/>
      <c r="J397" s="21"/>
    </row>
    <row r="398" spans="1:10" x14ac:dyDescent="0.25">
      <c r="A398" s="158" t="s">
        <v>319</v>
      </c>
      <c r="B398" s="65">
        <v>10</v>
      </c>
      <c r="C398" s="66">
        <v>10</v>
      </c>
      <c r="D398" s="65">
        <v>73</v>
      </c>
      <c r="E398" s="66">
        <v>67</v>
      </c>
      <c r="F398" s="67"/>
      <c r="G398" s="65">
        <f>B398-C398</f>
        <v>0</v>
      </c>
      <c r="H398" s="66">
        <f>D398-E398</f>
        <v>6</v>
      </c>
      <c r="I398" s="20">
        <f>IF(C398=0, "-", IF(G398/C398&lt;10, G398/C398, "&gt;999%"))</f>
        <v>0</v>
      </c>
      <c r="J398" s="21">
        <f>IF(E398=0, "-", IF(H398/E398&lt;10, H398/E398, "&gt;999%"))</f>
        <v>8.9552238805970144E-2</v>
      </c>
    </row>
    <row r="399" spans="1:10" x14ac:dyDescent="0.25">
      <c r="A399" s="158" t="s">
        <v>243</v>
      </c>
      <c r="B399" s="65">
        <v>0</v>
      </c>
      <c r="C399" s="66">
        <v>8</v>
      </c>
      <c r="D399" s="65">
        <v>58</v>
      </c>
      <c r="E399" s="66">
        <v>90</v>
      </c>
      <c r="F399" s="67"/>
      <c r="G399" s="65">
        <f>B399-C399</f>
        <v>-8</v>
      </c>
      <c r="H399" s="66">
        <f>D399-E399</f>
        <v>-32</v>
      </c>
      <c r="I399" s="20">
        <f>IF(C399=0, "-", IF(G399/C399&lt;10, G399/C399, "&gt;999%"))</f>
        <v>-1</v>
      </c>
      <c r="J399" s="21">
        <f>IF(E399=0, "-", IF(H399/E399&lt;10, H399/E399, "&gt;999%"))</f>
        <v>-0.35555555555555557</v>
      </c>
    </row>
    <row r="400" spans="1:10" x14ac:dyDescent="0.25">
      <c r="A400" s="158" t="s">
        <v>395</v>
      </c>
      <c r="B400" s="65">
        <v>42</v>
      </c>
      <c r="C400" s="66">
        <v>22</v>
      </c>
      <c r="D400" s="65">
        <v>268</v>
      </c>
      <c r="E400" s="66">
        <v>347</v>
      </c>
      <c r="F400" s="67"/>
      <c r="G400" s="65">
        <f>B400-C400</f>
        <v>20</v>
      </c>
      <c r="H400" s="66">
        <f>D400-E400</f>
        <v>-79</v>
      </c>
      <c r="I400" s="20">
        <f>IF(C400=0, "-", IF(G400/C400&lt;10, G400/C400, "&gt;999%"))</f>
        <v>0.90909090909090906</v>
      </c>
      <c r="J400" s="21">
        <f>IF(E400=0, "-", IF(H400/E400&lt;10, H400/E400, "&gt;999%"))</f>
        <v>-0.2276657060518732</v>
      </c>
    </row>
    <row r="401" spans="1:10" x14ac:dyDescent="0.25">
      <c r="A401" s="158" t="s">
        <v>217</v>
      </c>
      <c r="B401" s="65">
        <v>67</v>
      </c>
      <c r="C401" s="66">
        <v>65</v>
      </c>
      <c r="D401" s="65">
        <v>497</v>
      </c>
      <c r="E401" s="66">
        <v>509</v>
      </c>
      <c r="F401" s="67"/>
      <c r="G401" s="65">
        <f>B401-C401</f>
        <v>2</v>
      </c>
      <c r="H401" s="66">
        <f>D401-E401</f>
        <v>-12</v>
      </c>
      <c r="I401" s="20">
        <f>IF(C401=0, "-", IF(G401/C401&lt;10, G401/C401, "&gt;999%"))</f>
        <v>3.0769230769230771E-2</v>
      </c>
      <c r="J401" s="21">
        <f>IF(E401=0, "-", IF(H401/E401&lt;10, H401/E401, "&gt;999%"))</f>
        <v>-2.3575638506876228E-2</v>
      </c>
    </row>
    <row r="402" spans="1:10" s="160" customFormat="1" x14ac:dyDescent="0.25">
      <c r="A402" s="178" t="s">
        <v>689</v>
      </c>
      <c r="B402" s="71">
        <v>119</v>
      </c>
      <c r="C402" s="72">
        <v>105</v>
      </c>
      <c r="D402" s="71">
        <v>896</v>
      </c>
      <c r="E402" s="72">
        <v>1013</v>
      </c>
      <c r="F402" s="73"/>
      <c r="G402" s="71">
        <f>B402-C402</f>
        <v>14</v>
      </c>
      <c r="H402" s="72">
        <f>D402-E402</f>
        <v>-117</v>
      </c>
      <c r="I402" s="37">
        <f>IF(C402=0, "-", IF(G402/C402&lt;10, G402/C402, "&gt;999%"))</f>
        <v>0.13333333333333333</v>
      </c>
      <c r="J402" s="38">
        <f>IF(E402=0, "-", IF(H402/E402&lt;10, H402/E402, "&gt;999%"))</f>
        <v>-0.11549851924975321</v>
      </c>
    </row>
    <row r="403" spans="1:10" x14ac:dyDescent="0.25">
      <c r="A403" s="177"/>
      <c r="B403" s="143"/>
      <c r="C403" s="144"/>
      <c r="D403" s="143"/>
      <c r="E403" s="144"/>
      <c r="F403" s="145"/>
      <c r="G403" s="143"/>
      <c r="H403" s="144"/>
      <c r="I403" s="151"/>
      <c r="J403" s="152"/>
    </row>
    <row r="404" spans="1:10" s="139" customFormat="1" x14ac:dyDescent="0.25">
      <c r="A404" s="159" t="s">
        <v>79</v>
      </c>
      <c r="B404" s="65"/>
      <c r="C404" s="66"/>
      <c r="D404" s="65"/>
      <c r="E404" s="66"/>
      <c r="F404" s="67"/>
      <c r="G404" s="65"/>
      <c r="H404" s="66"/>
      <c r="I404" s="20"/>
      <c r="J404" s="21"/>
    </row>
    <row r="405" spans="1:10" x14ac:dyDescent="0.25">
      <c r="A405" s="158" t="s">
        <v>376</v>
      </c>
      <c r="B405" s="65">
        <v>399</v>
      </c>
      <c r="C405" s="66">
        <v>340</v>
      </c>
      <c r="D405" s="65">
        <v>2618</v>
      </c>
      <c r="E405" s="66">
        <v>2894</v>
      </c>
      <c r="F405" s="67"/>
      <c r="G405" s="65">
        <f t="shared" ref="G405:G414" si="68">B405-C405</f>
        <v>59</v>
      </c>
      <c r="H405" s="66">
        <f t="shared" ref="H405:H414" si="69">D405-E405</f>
        <v>-276</v>
      </c>
      <c r="I405" s="20">
        <f t="shared" ref="I405:I414" si="70">IF(C405=0, "-", IF(G405/C405&lt;10, G405/C405, "&gt;999%"))</f>
        <v>0.17352941176470588</v>
      </c>
      <c r="J405" s="21">
        <f t="shared" ref="J405:J414" si="71">IF(E405=0, "-", IF(H405/E405&lt;10, H405/E405, "&gt;999%"))</f>
        <v>-9.5369730476848658E-2</v>
      </c>
    </row>
    <row r="406" spans="1:10" x14ac:dyDescent="0.25">
      <c r="A406" s="158" t="s">
        <v>377</v>
      </c>
      <c r="B406" s="65">
        <v>82</v>
      </c>
      <c r="C406" s="66">
        <v>129</v>
      </c>
      <c r="D406" s="65">
        <v>1509</v>
      </c>
      <c r="E406" s="66">
        <v>1269</v>
      </c>
      <c r="F406" s="67"/>
      <c r="G406" s="65">
        <f t="shared" si="68"/>
        <v>-47</v>
      </c>
      <c r="H406" s="66">
        <f t="shared" si="69"/>
        <v>240</v>
      </c>
      <c r="I406" s="20">
        <f t="shared" si="70"/>
        <v>-0.36434108527131781</v>
      </c>
      <c r="J406" s="21">
        <f t="shared" si="71"/>
        <v>0.18912529550827423</v>
      </c>
    </row>
    <row r="407" spans="1:10" x14ac:dyDescent="0.25">
      <c r="A407" s="158" t="s">
        <v>512</v>
      </c>
      <c r="B407" s="65">
        <v>54</v>
      </c>
      <c r="C407" s="66">
        <v>37</v>
      </c>
      <c r="D407" s="65">
        <v>390</v>
      </c>
      <c r="E407" s="66">
        <v>272</v>
      </c>
      <c r="F407" s="67"/>
      <c r="G407" s="65">
        <f t="shared" si="68"/>
        <v>17</v>
      </c>
      <c r="H407" s="66">
        <f t="shared" si="69"/>
        <v>118</v>
      </c>
      <c r="I407" s="20">
        <f t="shared" si="70"/>
        <v>0.45945945945945948</v>
      </c>
      <c r="J407" s="21">
        <f t="shared" si="71"/>
        <v>0.43382352941176472</v>
      </c>
    </row>
    <row r="408" spans="1:10" x14ac:dyDescent="0.25">
      <c r="A408" s="158" t="s">
        <v>202</v>
      </c>
      <c r="B408" s="65">
        <v>24</v>
      </c>
      <c r="C408" s="66">
        <v>28</v>
      </c>
      <c r="D408" s="65">
        <v>312</v>
      </c>
      <c r="E408" s="66">
        <v>224</v>
      </c>
      <c r="F408" s="67"/>
      <c r="G408" s="65">
        <f t="shared" si="68"/>
        <v>-4</v>
      </c>
      <c r="H408" s="66">
        <f t="shared" si="69"/>
        <v>88</v>
      </c>
      <c r="I408" s="20">
        <f t="shared" si="70"/>
        <v>-0.14285714285714285</v>
      </c>
      <c r="J408" s="21">
        <f t="shared" si="71"/>
        <v>0.39285714285714285</v>
      </c>
    </row>
    <row r="409" spans="1:10" x14ac:dyDescent="0.25">
      <c r="A409" s="158" t="s">
        <v>408</v>
      </c>
      <c r="B409" s="65">
        <v>588</v>
      </c>
      <c r="C409" s="66">
        <v>274</v>
      </c>
      <c r="D409" s="65">
        <v>4177</v>
      </c>
      <c r="E409" s="66">
        <v>2870</v>
      </c>
      <c r="F409" s="67"/>
      <c r="G409" s="65">
        <f t="shared" si="68"/>
        <v>314</v>
      </c>
      <c r="H409" s="66">
        <f t="shared" si="69"/>
        <v>1307</v>
      </c>
      <c r="I409" s="20">
        <f t="shared" si="70"/>
        <v>1.1459854014598541</v>
      </c>
      <c r="J409" s="21">
        <f t="shared" si="71"/>
        <v>0.4554006968641115</v>
      </c>
    </row>
    <row r="410" spans="1:10" x14ac:dyDescent="0.25">
      <c r="A410" s="158" t="s">
        <v>451</v>
      </c>
      <c r="B410" s="65">
        <v>20</v>
      </c>
      <c r="C410" s="66">
        <v>16</v>
      </c>
      <c r="D410" s="65">
        <v>112</v>
      </c>
      <c r="E410" s="66">
        <v>565</v>
      </c>
      <c r="F410" s="67"/>
      <c r="G410" s="65">
        <f t="shared" si="68"/>
        <v>4</v>
      </c>
      <c r="H410" s="66">
        <f t="shared" si="69"/>
        <v>-453</v>
      </c>
      <c r="I410" s="20">
        <f t="shared" si="70"/>
        <v>0.25</v>
      </c>
      <c r="J410" s="21">
        <f t="shared" si="71"/>
        <v>-0.80176991150442478</v>
      </c>
    </row>
    <row r="411" spans="1:10" x14ac:dyDescent="0.25">
      <c r="A411" s="158" t="s">
        <v>452</v>
      </c>
      <c r="B411" s="65">
        <v>225</v>
      </c>
      <c r="C411" s="66">
        <v>122</v>
      </c>
      <c r="D411" s="65">
        <v>1969</v>
      </c>
      <c r="E411" s="66">
        <v>1366</v>
      </c>
      <c r="F411" s="67"/>
      <c r="G411" s="65">
        <f t="shared" si="68"/>
        <v>103</v>
      </c>
      <c r="H411" s="66">
        <f t="shared" si="69"/>
        <v>603</v>
      </c>
      <c r="I411" s="20">
        <f t="shared" si="70"/>
        <v>0.84426229508196726</v>
      </c>
      <c r="J411" s="21">
        <f t="shared" si="71"/>
        <v>0.44143484626647145</v>
      </c>
    </row>
    <row r="412" spans="1:10" x14ac:dyDescent="0.25">
      <c r="A412" s="158" t="s">
        <v>522</v>
      </c>
      <c r="B412" s="65">
        <v>95</v>
      </c>
      <c r="C412" s="66">
        <v>42</v>
      </c>
      <c r="D412" s="65">
        <v>837</v>
      </c>
      <c r="E412" s="66">
        <v>540</v>
      </c>
      <c r="F412" s="67"/>
      <c r="G412" s="65">
        <f t="shared" si="68"/>
        <v>53</v>
      </c>
      <c r="H412" s="66">
        <f t="shared" si="69"/>
        <v>297</v>
      </c>
      <c r="I412" s="20">
        <f t="shared" si="70"/>
        <v>1.2619047619047619</v>
      </c>
      <c r="J412" s="21">
        <f t="shared" si="71"/>
        <v>0.55000000000000004</v>
      </c>
    </row>
    <row r="413" spans="1:10" x14ac:dyDescent="0.25">
      <c r="A413" s="158" t="s">
        <v>535</v>
      </c>
      <c r="B413" s="65">
        <v>615</v>
      </c>
      <c r="C413" s="66">
        <v>110</v>
      </c>
      <c r="D413" s="65">
        <v>6095</v>
      </c>
      <c r="E413" s="66">
        <v>3707</v>
      </c>
      <c r="F413" s="67"/>
      <c r="G413" s="65">
        <f t="shared" si="68"/>
        <v>505</v>
      </c>
      <c r="H413" s="66">
        <f t="shared" si="69"/>
        <v>2388</v>
      </c>
      <c r="I413" s="20">
        <f t="shared" si="70"/>
        <v>4.5909090909090908</v>
      </c>
      <c r="J413" s="21">
        <f t="shared" si="71"/>
        <v>0.6441866738602644</v>
      </c>
    </row>
    <row r="414" spans="1:10" s="160" customFormat="1" x14ac:dyDescent="0.25">
      <c r="A414" s="178" t="s">
        <v>690</v>
      </c>
      <c r="B414" s="71">
        <v>2102</v>
      </c>
      <c r="C414" s="72">
        <v>1098</v>
      </c>
      <c r="D414" s="71">
        <v>18019</v>
      </c>
      <c r="E414" s="72">
        <v>13707</v>
      </c>
      <c r="F414" s="73"/>
      <c r="G414" s="71">
        <f t="shared" si="68"/>
        <v>1004</v>
      </c>
      <c r="H414" s="72">
        <f t="shared" si="69"/>
        <v>4312</v>
      </c>
      <c r="I414" s="37">
        <f t="shared" si="70"/>
        <v>0.91438979963570133</v>
      </c>
      <c r="J414" s="38">
        <f t="shared" si="71"/>
        <v>0.3145837893047348</v>
      </c>
    </row>
    <row r="415" spans="1:10" x14ac:dyDescent="0.25">
      <c r="A415" s="177"/>
      <c r="B415" s="143"/>
      <c r="C415" s="144"/>
      <c r="D415" s="143"/>
      <c r="E415" s="144"/>
      <c r="F415" s="145"/>
      <c r="G415" s="143"/>
      <c r="H415" s="144"/>
      <c r="I415" s="151"/>
      <c r="J415" s="152"/>
    </row>
    <row r="416" spans="1:10" s="139" customFormat="1" x14ac:dyDescent="0.25">
      <c r="A416" s="159" t="s">
        <v>80</v>
      </c>
      <c r="B416" s="65"/>
      <c r="C416" s="66"/>
      <c r="D416" s="65"/>
      <c r="E416" s="66"/>
      <c r="F416" s="67"/>
      <c r="G416" s="65"/>
      <c r="H416" s="66"/>
      <c r="I416" s="20"/>
      <c r="J416" s="21"/>
    </row>
    <row r="417" spans="1:10" x14ac:dyDescent="0.25">
      <c r="A417" s="158" t="s">
        <v>320</v>
      </c>
      <c r="B417" s="65">
        <v>0</v>
      </c>
      <c r="C417" s="66">
        <v>11</v>
      </c>
      <c r="D417" s="65">
        <v>2</v>
      </c>
      <c r="E417" s="66">
        <v>56</v>
      </c>
      <c r="F417" s="67"/>
      <c r="G417" s="65">
        <f t="shared" ref="G417:G428" si="72">B417-C417</f>
        <v>-11</v>
      </c>
      <c r="H417" s="66">
        <f t="shared" ref="H417:H428" si="73">D417-E417</f>
        <v>-54</v>
      </c>
      <c r="I417" s="20">
        <f t="shared" ref="I417:I428" si="74">IF(C417=0, "-", IF(G417/C417&lt;10, G417/C417, "&gt;999%"))</f>
        <v>-1</v>
      </c>
      <c r="J417" s="21">
        <f t="shared" ref="J417:J428" si="75">IF(E417=0, "-", IF(H417/E417&lt;10, H417/E417, "&gt;999%"))</f>
        <v>-0.9642857142857143</v>
      </c>
    </row>
    <row r="418" spans="1:10" x14ac:dyDescent="0.25">
      <c r="A418" s="158" t="s">
        <v>351</v>
      </c>
      <c r="B418" s="65">
        <v>0</v>
      </c>
      <c r="C418" s="66">
        <v>0</v>
      </c>
      <c r="D418" s="65">
        <v>3</v>
      </c>
      <c r="E418" s="66">
        <v>9</v>
      </c>
      <c r="F418" s="67"/>
      <c r="G418" s="65">
        <f t="shared" si="72"/>
        <v>0</v>
      </c>
      <c r="H418" s="66">
        <f t="shared" si="73"/>
        <v>-6</v>
      </c>
      <c r="I418" s="20" t="str">
        <f t="shared" si="74"/>
        <v>-</v>
      </c>
      <c r="J418" s="21">
        <f t="shared" si="75"/>
        <v>-0.66666666666666663</v>
      </c>
    </row>
    <row r="419" spans="1:10" x14ac:dyDescent="0.25">
      <c r="A419" s="158" t="s">
        <v>359</v>
      </c>
      <c r="B419" s="65">
        <v>6</v>
      </c>
      <c r="C419" s="66">
        <v>42</v>
      </c>
      <c r="D419" s="65">
        <v>309</v>
      </c>
      <c r="E419" s="66">
        <v>405</v>
      </c>
      <c r="F419" s="67"/>
      <c r="G419" s="65">
        <f t="shared" si="72"/>
        <v>-36</v>
      </c>
      <c r="H419" s="66">
        <f t="shared" si="73"/>
        <v>-96</v>
      </c>
      <c r="I419" s="20">
        <f t="shared" si="74"/>
        <v>-0.8571428571428571</v>
      </c>
      <c r="J419" s="21">
        <f t="shared" si="75"/>
        <v>-0.23703703703703705</v>
      </c>
    </row>
    <row r="420" spans="1:10" x14ac:dyDescent="0.25">
      <c r="A420" s="158" t="s">
        <v>244</v>
      </c>
      <c r="B420" s="65">
        <v>5</v>
      </c>
      <c r="C420" s="66">
        <v>10</v>
      </c>
      <c r="D420" s="65">
        <v>69</v>
      </c>
      <c r="E420" s="66">
        <v>44</v>
      </c>
      <c r="F420" s="67"/>
      <c r="G420" s="65">
        <f t="shared" si="72"/>
        <v>-5</v>
      </c>
      <c r="H420" s="66">
        <f t="shared" si="73"/>
        <v>25</v>
      </c>
      <c r="I420" s="20">
        <f t="shared" si="74"/>
        <v>-0.5</v>
      </c>
      <c r="J420" s="21">
        <f t="shared" si="75"/>
        <v>0.56818181818181823</v>
      </c>
    </row>
    <row r="421" spans="1:10" x14ac:dyDescent="0.25">
      <c r="A421" s="158" t="s">
        <v>523</v>
      </c>
      <c r="B421" s="65">
        <v>39</v>
      </c>
      <c r="C421" s="66">
        <v>50</v>
      </c>
      <c r="D421" s="65">
        <v>463</v>
      </c>
      <c r="E421" s="66">
        <v>365</v>
      </c>
      <c r="F421" s="67"/>
      <c r="G421" s="65">
        <f t="shared" si="72"/>
        <v>-11</v>
      </c>
      <c r="H421" s="66">
        <f t="shared" si="73"/>
        <v>98</v>
      </c>
      <c r="I421" s="20">
        <f t="shared" si="74"/>
        <v>-0.22</v>
      </c>
      <c r="J421" s="21">
        <f t="shared" si="75"/>
        <v>0.26849315068493151</v>
      </c>
    </row>
    <row r="422" spans="1:10" x14ac:dyDescent="0.25">
      <c r="A422" s="158" t="s">
        <v>536</v>
      </c>
      <c r="B422" s="65">
        <v>212</v>
      </c>
      <c r="C422" s="66">
        <v>245</v>
      </c>
      <c r="D422" s="65">
        <v>2124</v>
      </c>
      <c r="E422" s="66">
        <v>2515</v>
      </c>
      <c r="F422" s="67"/>
      <c r="G422" s="65">
        <f t="shared" si="72"/>
        <v>-33</v>
      </c>
      <c r="H422" s="66">
        <f t="shared" si="73"/>
        <v>-391</v>
      </c>
      <c r="I422" s="20">
        <f t="shared" si="74"/>
        <v>-0.13469387755102041</v>
      </c>
      <c r="J422" s="21">
        <f t="shared" si="75"/>
        <v>-0.1554671968190855</v>
      </c>
    </row>
    <row r="423" spans="1:10" x14ac:dyDescent="0.25">
      <c r="A423" s="158" t="s">
        <v>453</v>
      </c>
      <c r="B423" s="65">
        <v>0</v>
      </c>
      <c r="C423" s="66">
        <v>5</v>
      </c>
      <c r="D423" s="65">
        <v>0</v>
      </c>
      <c r="E423" s="66">
        <v>30</v>
      </c>
      <c r="F423" s="67"/>
      <c r="G423" s="65">
        <f t="shared" si="72"/>
        <v>-5</v>
      </c>
      <c r="H423" s="66">
        <f t="shared" si="73"/>
        <v>-30</v>
      </c>
      <c r="I423" s="20">
        <f t="shared" si="74"/>
        <v>-1</v>
      </c>
      <c r="J423" s="21">
        <f t="shared" si="75"/>
        <v>-1</v>
      </c>
    </row>
    <row r="424" spans="1:10" x14ac:dyDescent="0.25">
      <c r="A424" s="158" t="s">
        <v>482</v>
      </c>
      <c r="B424" s="65">
        <v>95</v>
      </c>
      <c r="C424" s="66">
        <v>184</v>
      </c>
      <c r="D424" s="65">
        <v>1089</v>
      </c>
      <c r="E424" s="66">
        <v>687</v>
      </c>
      <c r="F424" s="67"/>
      <c r="G424" s="65">
        <f t="shared" si="72"/>
        <v>-89</v>
      </c>
      <c r="H424" s="66">
        <f t="shared" si="73"/>
        <v>402</v>
      </c>
      <c r="I424" s="20">
        <f t="shared" si="74"/>
        <v>-0.48369565217391303</v>
      </c>
      <c r="J424" s="21">
        <f t="shared" si="75"/>
        <v>0.58515283842794763</v>
      </c>
    </row>
    <row r="425" spans="1:10" x14ac:dyDescent="0.25">
      <c r="A425" s="158" t="s">
        <v>378</v>
      </c>
      <c r="B425" s="65">
        <v>0</v>
      </c>
      <c r="C425" s="66">
        <v>35</v>
      </c>
      <c r="D425" s="65">
        <v>2</v>
      </c>
      <c r="E425" s="66">
        <v>1533</v>
      </c>
      <c r="F425" s="67"/>
      <c r="G425" s="65">
        <f t="shared" si="72"/>
        <v>-35</v>
      </c>
      <c r="H425" s="66">
        <f t="shared" si="73"/>
        <v>-1531</v>
      </c>
      <c r="I425" s="20">
        <f t="shared" si="74"/>
        <v>-1</v>
      </c>
      <c r="J425" s="21">
        <f t="shared" si="75"/>
        <v>-0.99869536855838226</v>
      </c>
    </row>
    <row r="426" spans="1:10" x14ac:dyDescent="0.25">
      <c r="A426" s="158" t="s">
        <v>409</v>
      </c>
      <c r="B426" s="65">
        <v>118</v>
      </c>
      <c r="C426" s="66">
        <v>155</v>
      </c>
      <c r="D426" s="65">
        <v>1690</v>
      </c>
      <c r="E426" s="66">
        <v>2558</v>
      </c>
      <c r="F426" s="67"/>
      <c r="G426" s="65">
        <f t="shared" si="72"/>
        <v>-37</v>
      </c>
      <c r="H426" s="66">
        <f t="shared" si="73"/>
        <v>-868</v>
      </c>
      <c r="I426" s="20">
        <f t="shared" si="74"/>
        <v>-0.23870967741935484</v>
      </c>
      <c r="J426" s="21">
        <f t="shared" si="75"/>
        <v>-0.33932759968725568</v>
      </c>
    </row>
    <row r="427" spans="1:10" x14ac:dyDescent="0.25">
      <c r="A427" s="158" t="s">
        <v>321</v>
      </c>
      <c r="B427" s="65">
        <v>20</v>
      </c>
      <c r="C427" s="66">
        <v>0</v>
      </c>
      <c r="D427" s="65">
        <v>20</v>
      </c>
      <c r="E427" s="66">
        <v>0</v>
      </c>
      <c r="F427" s="67"/>
      <c r="G427" s="65">
        <f t="shared" si="72"/>
        <v>20</v>
      </c>
      <c r="H427" s="66">
        <f t="shared" si="73"/>
        <v>20</v>
      </c>
      <c r="I427" s="20" t="str">
        <f t="shared" si="74"/>
        <v>-</v>
      </c>
      <c r="J427" s="21" t="str">
        <f t="shared" si="75"/>
        <v>-</v>
      </c>
    </row>
    <row r="428" spans="1:10" s="160" customFormat="1" x14ac:dyDescent="0.25">
      <c r="A428" s="178" t="s">
        <v>691</v>
      </c>
      <c r="B428" s="71">
        <v>495</v>
      </c>
      <c r="C428" s="72">
        <v>737</v>
      </c>
      <c r="D428" s="71">
        <v>5771</v>
      </c>
      <c r="E428" s="72">
        <v>8202</v>
      </c>
      <c r="F428" s="73"/>
      <c r="G428" s="71">
        <f t="shared" si="72"/>
        <v>-242</v>
      </c>
      <c r="H428" s="72">
        <f t="shared" si="73"/>
        <v>-2431</v>
      </c>
      <c r="I428" s="37">
        <f t="shared" si="74"/>
        <v>-0.32835820895522388</v>
      </c>
      <c r="J428" s="38">
        <f t="shared" si="75"/>
        <v>-0.29639112411606927</v>
      </c>
    </row>
    <row r="429" spans="1:10" x14ac:dyDescent="0.25">
      <c r="A429" s="177"/>
      <c r="B429" s="143"/>
      <c r="C429" s="144"/>
      <c r="D429" s="143"/>
      <c r="E429" s="144"/>
      <c r="F429" s="145"/>
      <c r="G429" s="143"/>
      <c r="H429" s="144"/>
      <c r="I429" s="151"/>
      <c r="J429" s="152"/>
    </row>
    <row r="430" spans="1:10" s="139" customFormat="1" x14ac:dyDescent="0.25">
      <c r="A430" s="159" t="s">
        <v>81</v>
      </c>
      <c r="B430" s="65"/>
      <c r="C430" s="66"/>
      <c r="D430" s="65"/>
      <c r="E430" s="66"/>
      <c r="F430" s="67"/>
      <c r="G430" s="65"/>
      <c r="H430" s="66"/>
      <c r="I430" s="20"/>
      <c r="J430" s="21"/>
    </row>
    <row r="431" spans="1:10" x14ac:dyDescent="0.25">
      <c r="A431" s="158" t="s">
        <v>379</v>
      </c>
      <c r="B431" s="65">
        <v>11</v>
      </c>
      <c r="C431" s="66">
        <v>10</v>
      </c>
      <c r="D431" s="65">
        <v>122</v>
      </c>
      <c r="E431" s="66">
        <v>168</v>
      </c>
      <c r="F431" s="67"/>
      <c r="G431" s="65">
        <f t="shared" ref="G431:G439" si="76">B431-C431</f>
        <v>1</v>
      </c>
      <c r="H431" s="66">
        <f t="shared" ref="H431:H439" si="77">D431-E431</f>
        <v>-46</v>
      </c>
      <c r="I431" s="20">
        <f t="shared" ref="I431:I439" si="78">IF(C431=0, "-", IF(G431/C431&lt;10, G431/C431, "&gt;999%"))</f>
        <v>0.1</v>
      </c>
      <c r="J431" s="21">
        <f t="shared" ref="J431:J439" si="79">IF(E431=0, "-", IF(H431/E431&lt;10, H431/E431, "&gt;999%"))</f>
        <v>-0.27380952380952384</v>
      </c>
    </row>
    <row r="432" spans="1:10" x14ac:dyDescent="0.25">
      <c r="A432" s="158" t="s">
        <v>410</v>
      </c>
      <c r="B432" s="65">
        <v>23</v>
      </c>
      <c r="C432" s="66">
        <v>306</v>
      </c>
      <c r="D432" s="65">
        <v>191</v>
      </c>
      <c r="E432" s="66">
        <v>506</v>
      </c>
      <c r="F432" s="67"/>
      <c r="G432" s="65">
        <f t="shared" si="76"/>
        <v>-283</v>
      </c>
      <c r="H432" s="66">
        <f t="shared" si="77"/>
        <v>-315</v>
      </c>
      <c r="I432" s="20">
        <f t="shared" si="78"/>
        <v>-0.92483660130718959</v>
      </c>
      <c r="J432" s="21">
        <f t="shared" si="79"/>
        <v>-0.62252964426877466</v>
      </c>
    </row>
    <row r="433" spans="1:10" x14ac:dyDescent="0.25">
      <c r="A433" s="158" t="s">
        <v>226</v>
      </c>
      <c r="B433" s="65">
        <v>0</v>
      </c>
      <c r="C433" s="66">
        <v>0</v>
      </c>
      <c r="D433" s="65">
        <v>3</v>
      </c>
      <c r="E433" s="66">
        <v>6</v>
      </c>
      <c r="F433" s="67"/>
      <c r="G433" s="65">
        <f t="shared" si="76"/>
        <v>0</v>
      </c>
      <c r="H433" s="66">
        <f t="shared" si="77"/>
        <v>-3</v>
      </c>
      <c r="I433" s="20" t="str">
        <f t="shared" si="78"/>
        <v>-</v>
      </c>
      <c r="J433" s="21">
        <f t="shared" si="79"/>
        <v>-0.5</v>
      </c>
    </row>
    <row r="434" spans="1:10" x14ac:dyDescent="0.25">
      <c r="A434" s="158" t="s">
        <v>411</v>
      </c>
      <c r="B434" s="65">
        <v>2</v>
      </c>
      <c r="C434" s="66">
        <v>2</v>
      </c>
      <c r="D434" s="65">
        <v>44</v>
      </c>
      <c r="E434" s="66">
        <v>58</v>
      </c>
      <c r="F434" s="67"/>
      <c r="G434" s="65">
        <f t="shared" si="76"/>
        <v>0</v>
      </c>
      <c r="H434" s="66">
        <f t="shared" si="77"/>
        <v>-14</v>
      </c>
      <c r="I434" s="20">
        <f t="shared" si="78"/>
        <v>0</v>
      </c>
      <c r="J434" s="21">
        <f t="shared" si="79"/>
        <v>-0.2413793103448276</v>
      </c>
    </row>
    <row r="435" spans="1:10" x14ac:dyDescent="0.25">
      <c r="A435" s="158" t="s">
        <v>249</v>
      </c>
      <c r="B435" s="65">
        <v>0</v>
      </c>
      <c r="C435" s="66">
        <v>28</v>
      </c>
      <c r="D435" s="65">
        <v>45</v>
      </c>
      <c r="E435" s="66">
        <v>64</v>
      </c>
      <c r="F435" s="67"/>
      <c r="G435" s="65">
        <f t="shared" si="76"/>
        <v>-28</v>
      </c>
      <c r="H435" s="66">
        <f t="shared" si="77"/>
        <v>-19</v>
      </c>
      <c r="I435" s="20">
        <f t="shared" si="78"/>
        <v>-1</v>
      </c>
      <c r="J435" s="21">
        <f t="shared" si="79"/>
        <v>-0.296875</v>
      </c>
    </row>
    <row r="436" spans="1:10" x14ac:dyDescent="0.25">
      <c r="A436" s="158" t="s">
        <v>555</v>
      </c>
      <c r="B436" s="65">
        <v>0</v>
      </c>
      <c r="C436" s="66">
        <v>2</v>
      </c>
      <c r="D436" s="65">
        <v>10</v>
      </c>
      <c r="E436" s="66">
        <v>17</v>
      </c>
      <c r="F436" s="67"/>
      <c r="G436" s="65">
        <f t="shared" si="76"/>
        <v>-2</v>
      </c>
      <c r="H436" s="66">
        <f t="shared" si="77"/>
        <v>-7</v>
      </c>
      <c r="I436" s="20">
        <f t="shared" si="78"/>
        <v>-1</v>
      </c>
      <c r="J436" s="21">
        <f t="shared" si="79"/>
        <v>-0.41176470588235292</v>
      </c>
    </row>
    <row r="437" spans="1:10" x14ac:dyDescent="0.25">
      <c r="A437" s="158" t="s">
        <v>513</v>
      </c>
      <c r="B437" s="65">
        <v>16</v>
      </c>
      <c r="C437" s="66">
        <v>2</v>
      </c>
      <c r="D437" s="65">
        <v>85</v>
      </c>
      <c r="E437" s="66">
        <v>74</v>
      </c>
      <c r="F437" s="67"/>
      <c r="G437" s="65">
        <f t="shared" si="76"/>
        <v>14</v>
      </c>
      <c r="H437" s="66">
        <f t="shared" si="77"/>
        <v>11</v>
      </c>
      <c r="I437" s="20">
        <f t="shared" si="78"/>
        <v>7</v>
      </c>
      <c r="J437" s="21">
        <f t="shared" si="79"/>
        <v>0.14864864864864866</v>
      </c>
    </row>
    <row r="438" spans="1:10" x14ac:dyDescent="0.25">
      <c r="A438" s="158" t="s">
        <v>503</v>
      </c>
      <c r="B438" s="65">
        <v>0</v>
      </c>
      <c r="C438" s="66">
        <v>9</v>
      </c>
      <c r="D438" s="65">
        <v>73</v>
      </c>
      <c r="E438" s="66">
        <v>86</v>
      </c>
      <c r="F438" s="67"/>
      <c r="G438" s="65">
        <f t="shared" si="76"/>
        <v>-9</v>
      </c>
      <c r="H438" s="66">
        <f t="shared" si="77"/>
        <v>-13</v>
      </c>
      <c r="I438" s="20">
        <f t="shared" si="78"/>
        <v>-1</v>
      </c>
      <c r="J438" s="21">
        <f t="shared" si="79"/>
        <v>-0.15116279069767441</v>
      </c>
    </row>
    <row r="439" spans="1:10" s="160" customFormat="1" x14ac:dyDescent="0.25">
      <c r="A439" s="178" t="s">
        <v>692</v>
      </c>
      <c r="B439" s="71">
        <v>52</v>
      </c>
      <c r="C439" s="72">
        <v>359</v>
      </c>
      <c r="D439" s="71">
        <v>573</v>
      </c>
      <c r="E439" s="72">
        <v>979</v>
      </c>
      <c r="F439" s="73"/>
      <c r="G439" s="71">
        <f t="shared" si="76"/>
        <v>-307</v>
      </c>
      <c r="H439" s="72">
        <f t="shared" si="77"/>
        <v>-406</v>
      </c>
      <c r="I439" s="37">
        <f t="shared" si="78"/>
        <v>-0.85515320334261835</v>
      </c>
      <c r="J439" s="38">
        <f t="shared" si="79"/>
        <v>-0.41470888661899896</v>
      </c>
    </row>
    <row r="440" spans="1:10" x14ac:dyDescent="0.25">
      <c r="A440" s="177"/>
      <c r="B440" s="143"/>
      <c r="C440" s="144"/>
      <c r="D440" s="143"/>
      <c r="E440" s="144"/>
      <c r="F440" s="145"/>
      <c r="G440" s="143"/>
      <c r="H440" s="144"/>
      <c r="I440" s="151"/>
      <c r="J440" s="152"/>
    </row>
    <row r="441" spans="1:10" s="139" customFormat="1" x14ac:dyDescent="0.25">
      <c r="A441" s="159" t="s">
        <v>82</v>
      </c>
      <c r="B441" s="65"/>
      <c r="C441" s="66"/>
      <c r="D441" s="65"/>
      <c r="E441" s="66"/>
      <c r="F441" s="67"/>
      <c r="G441" s="65"/>
      <c r="H441" s="66"/>
      <c r="I441" s="20"/>
      <c r="J441" s="21"/>
    </row>
    <row r="442" spans="1:10" x14ac:dyDescent="0.25">
      <c r="A442" s="158" t="s">
        <v>267</v>
      </c>
      <c r="B442" s="65">
        <v>46</v>
      </c>
      <c r="C442" s="66">
        <v>0</v>
      </c>
      <c r="D442" s="65">
        <v>363</v>
      </c>
      <c r="E442" s="66">
        <v>0</v>
      </c>
      <c r="F442" s="67"/>
      <c r="G442" s="65">
        <f>B442-C442</f>
        <v>46</v>
      </c>
      <c r="H442" s="66">
        <f>D442-E442</f>
        <v>363</v>
      </c>
      <c r="I442" s="20" t="str">
        <f>IF(C442=0, "-", IF(G442/C442&lt;10, G442/C442, "&gt;999%"))</f>
        <v>-</v>
      </c>
      <c r="J442" s="21" t="str">
        <f>IF(E442=0, "-", IF(H442/E442&lt;10, H442/E442, "&gt;999%"))</f>
        <v>-</v>
      </c>
    </row>
    <row r="443" spans="1:10" s="160" customFormat="1" x14ac:dyDescent="0.25">
      <c r="A443" s="178" t="s">
        <v>693</v>
      </c>
      <c r="B443" s="71">
        <v>46</v>
      </c>
      <c r="C443" s="72">
        <v>0</v>
      </c>
      <c r="D443" s="71">
        <v>363</v>
      </c>
      <c r="E443" s="72">
        <v>0</v>
      </c>
      <c r="F443" s="73"/>
      <c r="G443" s="71">
        <f>B443-C443</f>
        <v>46</v>
      </c>
      <c r="H443" s="72">
        <f>D443-E443</f>
        <v>363</v>
      </c>
      <c r="I443" s="37" t="str">
        <f>IF(C443=0, "-", IF(G443/C443&lt;10, G443/C443, "&gt;999%"))</f>
        <v>-</v>
      </c>
      <c r="J443" s="38" t="str">
        <f>IF(E443=0, "-", IF(H443/E443&lt;10, H443/E443, "&gt;999%"))</f>
        <v>-</v>
      </c>
    </row>
    <row r="444" spans="1:10" x14ac:dyDescent="0.25">
      <c r="A444" s="177"/>
      <c r="B444" s="143"/>
      <c r="C444" s="144"/>
      <c r="D444" s="143"/>
      <c r="E444" s="144"/>
      <c r="F444" s="145"/>
      <c r="G444" s="143"/>
      <c r="H444" s="144"/>
      <c r="I444" s="151"/>
      <c r="J444" s="152"/>
    </row>
    <row r="445" spans="1:10" s="139" customFormat="1" x14ac:dyDescent="0.25">
      <c r="A445" s="159" t="s">
        <v>83</v>
      </c>
      <c r="B445" s="65"/>
      <c r="C445" s="66"/>
      <c r="D445" s="65"/>
      <c r="E445" s="66"/>
      <c r="F445" s="67"/>
      <c r="G445" s="65"/>
      <c r="H445" s="66"/>
      <c r="I445" s="20"/>
      <c r="J445" s="21"/>
    </row>
    <row r="446" spans="1:10" x14ac:dyDescent="0.25">
      <c r="A446" s="158" t="s">
        <v>352</v>
      </c>
      <c r="B446" s="65">
        <v>3</v>
      </c>
      <c r="C446" s="66">
        <v>14</v>
      </c>
      <c r="D446" s="65">
        <v>144</v>
      </c>
      <c r="E446" s="66">
        <v>128</v>
      </c>
      <c r="F446" s="67"/>
      <c r="G446" s="65">
        <f t="shared" ref="G446:G454" si="80">B446-C446</f>
        <v>-11</v>
      </c>
      <c r="H446" s="66">
        <f t="shared" ref="H446:H454" si="81">D446-E446</f>
        <v>16</v>
      </c>
      <c r="I446" s="20">
        <f t="shared" ref="I446:I454" si="82">IF(C446=0, "-", IF(G446/C446&lt;10, G446/C446, "&gt;999%"))</f>
        <v>-0.7857142857142857</v>
      </c>
      <c r="J446" s="21">
        <f t="shared" ref="J446:J454" si="83">IF(E446=0, "-", IF(H446/E446&lt;10, H446/E446, "&gt;999%"))</f>
        <v>0.125</v>
      </c>
    </row>
    <row r="447" spans="1:10" x14ac:dyDescent="0.25">
      <c r="A447" s="158" t="s">
        <v>339</v>
      </c>
      <c r="B447" s="65">
        <v>3</v>
      </c>
      <c r="C447" s="66">
        <v>1</v>
      </c>
      <c r="D447" s="65">
        <v>31</v>
      </c>
      <c r="E447" s="66">
        <v>27</v>
      </c>
      <c r="F447" s="67"/>
      <c r="G447" s="65">
        <f t="shared" si="80"/>
        <v>2</v>
      </c>
      <c r="H447" s="66">
        <f t="shared" si="81"/>
        <v>4</v>
      </c>
      <c r="I447" s="20">
        <f t="shared" si="82"/>
        <v>2</v>
      </c>
      <c r="J447" s="21">
        <f t="shared" si="83"/>
        <v>0.14814814814814814</v>
      </c>
    </row>
    <row r="448" spans="1:10" x14ac:dyDescent="0.25">
      <c r="A448" s="158" t="s">
        <v>478</v>
      </c>
      <c r="B448" s="65">
        <v>15</v>
      </c>
      <c r="C448" s="66">
        <v>10</v>
      </c>
      <c r="D448" s="65">
        <v>174</v>
      </c>
      <c r="E448" s="66">
        <v>132</v>
      </c>
      <c r="F448" s="67"/>
      <c r="G448" s="65">
        <f t="shared" si="80"/>
        <v>5</v>
      </c>
      <c r="H448" s="66">
        <f t="shared" si="81"/>
        <v>42</v>
      </c>
      <c r="I448" s="20">
        <f t="shared" si="82"/>
        <v>0.5</v>
      </c>
      <c r="J448" s="21">
        <f t="shared" si="83"/>
        <v>0.31818181818181818</v>
      </c>
    </row>
    <row r="449" spans="1:10" x14ac:dyDescent="0.25">
      <c r="A449" s="158" t="s">
        <v>479</v>
      </c>
      <c r="B449" s="65">
        <v>16</v>
      </c>
      <c r="C449" s="66">
        <v>9</v>
      </c>
      <c r="D449" s="65">
        <v>202</v>
      </c>
      <c r="E449" s="66">
        <v>112</v>
      </c>
      <c r="F449" s="67"/>
      <c r="G449" s="65">
        <f t="shared" si="80"/>
        <v>7</v>
      </c>
      <c r="H449" s="66">
        <f t="shared" si="81"/>
        <v>90</v>
      </c>
      <c r="I449" s="20">
        <f t="shared" si="82"/>
        <v>0.77777777777777779</v>
      </c>
      <c r="J449" s="21">
        <f t="shared" si="83"/>
        <v>0.8035714285714286</v>
      </c>
    </row>
    <row r="450" spans="1:10" x14ac:dyDescent="0.25">
      <c r="A450" s="158" t="s">
        <v>340</v>
      </c>
      <c r="B450" s="65">
        <v>3</v>
      </c>
      <c r="C450" s="66">
        <v>10</v>
      </c>
      <c r="D450" s="65">
        <v>32</v>
      </c>
      <c r="E450" s="66">
        <v>51</v>
      </c>
      <c r="F450" s="67"/>
      <c r="G450" s="65">
        <f t="shared" si="80"/>
        <v>-7</v>
      </c>
      <c r="H450" s="66">
        <f t="shared" si="81"/>
        <v>-19</v>
      </c>
      <c r="I450" s="20">
        <f t="shared" si="82"/>
        <v>-0.7</v>
      </c>
      <c r="J450" s="21">
        <f t="shared" si="83"/>
        <v>-0.37254901960784315</v>
      </c>
    </row>
    <row r="451" spans="1:10" x14ac:dyDescent="0.25">
      <c r="A451" s="158" t="s">
        <v>436</v>
      </c>
      <c r="B451" s="65">
        <v>45</v>
      </c>
      <c r="C451" s="66">
        <v>52</v>
      </c>
      <c r="D451" s="65">
        <v>727</v>
      </c>
      <c r="E451" s="66">
        <v>624</v>
      </c>
      <c r="F451" s="67"/>
      <c r="G451" s="65">
        <f t="shared" si="80"/>
        <v>-7</v>
      </c>
      <c r="H451" s="66">
        <f t="shared" si="81"/>
        <v>103</v>
      </c>
      <c r="I451" s="20">
        <f t="shared" si="82"/>
        <v>-0.13461538461538461</v>
      </c>
      <c r="J451" s="21">
        <f t="shared" si="83"/>
        <v>0.16506410256410256</v>
      </c>
    </row>
    <row r="452" spans="1:10" x14ac:dyDescent="0.25">
      <c r="A452" s="158" t="s">
        <v>297</v>
      </c>
      <c r="B452" s="65">
        <v>1</v>
      </c>
      <c r="C452" s="66">
        <v>1</v>
      </c>
      <c r="D452" s="65">
        <v>18</v>
      </c>
      <c r="E452" s="66">
        <v>12</v>
      </c>
      <c r="F452" s="67"/>
      <c r="G452" s="65">
        <f t="shared" si="80"/>
        <v>0</v>
      </c>
      <c r="H452" s="66">
        <f t="shared" si="81"/>
        <v>6</v>
      </c>
      <c r="I452" s="20">
        <f t="shared" si="82"/>
        <v>0</v>
      </c>
      <c r="J452" s="21">
        <f t="shared" si="83"/>
        <v>0.5</v>
      </c>
    </row>
    <row r="453" spans="1:10" x14ac:dyDescent="0.25">
      <c r="A453" s="158" t="s">
        <v>283</v>
      </c>
      <c r="B453" s="65">
        <v>7</v>
      </c>
      <c r="C453" s="66">
        <v>8</v>
      </c>
      <c r="D453" s="65">
        <v>129</v>
      </c>
      <c r="E453" s="66">
        <v>167</v>
      </c>
      <c r="F453" s="67"/>
      <c r="G453" s="65">
        <f t="shared" si="80"/>
        <v>-1</v>
      </c>
      <c r="H453" s="66">
        <f t="shared" si="81"/>
        <v>-38</v>
      </c>
      <c r="I453" s="20">
        <f t="shared" si="82"/>
        <v>-0.125</v>
      </c>
      <c r="J453" s="21">
        <f t="shared" si="83"/>
        <v>-0.22754491017964071</v>
      </c>
    </row>
    <row r="454" spans="1:10" s="160" customFormat="1" x14ac:dyDescent="0.25">
      <c r="A454" s="178" t="s">
        <v>694</v>
      </c>
      <c r="B454" s="71">
        <v>93</v>
      </c>
      <c r="C454" s="72">
        <v>105</v>
      </c>
      <c r="D454" s="71">
        <v>1457</v>
      </c>
      <c r="E454" s="72">
        <v>1253</v>
      </c>
      <c r="F454" s="73"/>
      <c r="G454" s="71">
        <f t="shared" si="80"/>
        <v>-12</v>
      </c>
      <c r="H454" s="72">
        <f t="shared" si="81"/>
        <v>204</v>
      </c>
      <c r="I454" s="37">
        <f t="shared" si="82"/>
        <v>-0.11428571428571428</v>
      </c>
      <c r="J454" s="38">
        <f t="shared" si="83"/>
        <v>0.16280925778132482</v>
      </c>
    </row>
    <row r="455" spans="1:10" x14ac:dyDescent="0.25">
      <c r="A455" s="177"/>
      <c r="B455" s="143"/>
      <c r="C455" s="144"/>
      <c r="D455" s="143"/>
      <c r="E455" s="144"/>
      <c r="F455" s="145"/>
      <c r="G455" s="143"/>
      <c r="H455" s="144"/>
      <c r="I455" s="151"/>
      <c r="J455" s="152"/>
    </row>
    <row r="456" spans="1:10" s="139" customFormat="1" x14ac:dyDescent="0.25">
      <c r="A456" s="159" t="s">
        <v>84</v>
      </c>
      <c r="B456" s="65"/>
      <c r="C456" s="66"/>
      <c r="D456" s="65"/>
      <c r="E456" s="66"/>
      <c r="F456" s="67"/>
      <c r="G456" s="65"/>
      <c r="H456" s="66"/>
      <c r="I456" s="20"/>
      <c r="J456" s="21"/>
    </row>
    <row r="457" spans="1:10" x14ac:dyDescent="0.25">
      <c r="A457" s="158" t="s">
        <v>537</v>
      </c>
      <c r="B457" s="65">
        <v>165</v>
      </c>
      <c r="C457" s="66">
        <v>81</v>
      </c>
      <c r="D457" s="65">
        <v>1077</v>
      </c>
      <c r="E457" s="66">
        <v>823</v>
      </c>
      <c r="F457" s="67"/>
      <c r="G457" s="65">
        <f>B457-C457</f>
        <v>84</v>
      </c>
      <c r="H457" s="66">
        <f>D457-E457</f>
        <v>254</v>
      </c>
      <c r="I457" s="20">
        <f>IF(C457=0, "-", IF(G457/C457&lt;10, G457/C457, "&gt;999%"))</f>
        <v>1.037037037037037</v>
      </c>
      <c r="J457" s="21">
        <f>IF(E457=0, "-", IF(H457/E457&lt;10, H457/E457, "&gt;999%"))</f>
        <v>0.30862697448359661</v>
      </c>
    </row>
    <row r="458" spans="1:10" x14ac:dyDescent="0.25">
      <c r="A458" s="158" t="s">
        <v>538</v>
      </c>
      <c r="B458" s="65">
        <v>14</v>
      </c>
      <c r="C458" s="66">
        <v>12</v>
      </c>
      <c r="D458" s="65">
        <v>158</v>
      </c>
      <c r="E458" s="66">
        <v>16</v>
      </c>
      <c r="F458" s="67"/>
      <c r="G458" s="65">
        <f>B458-C458</f>
        <v>2</v>
      </c>
      <c r="H458" s="66">
        <f>D458-E458</f>
        <v>142</v>
      </c>
      <c r="I458" s="20">
        <f>IF(C458=0, "-", IF(G458/C458&lt;10, G458/C458, "&gt;999%"))</f>
        <v>0.16666666666666666</v>
      </c>
      <c r="J458" s="21">
        <f>IF(E458=0, "-", IF(H458/E458&lt;10, H458/E458, "&gt;999%"))</f>
        <v>8.875</v>
      </c>
    </row>
    <row r="459" spans="1:10" x14ac:dyDescent="0.25">
      <c r="A459" s="158" t="s">
        <v>539</v>
      </c>
      <c r="B459" s="65">
        <v>0</v>
      </c>
      <c r="C459" s="66">
        <v>0</v>
      </c>
      <c r="D459" s="65">
        <v>13</v>
      </c>
      <c r="E459" s="66">
        <v>0</v>
      </c>
      <c r="F459" s="67"/>
      <c r="G459" s="65">
        <f>B459-C459</f>
        <v>0</v>
      </c>
      <c r="H459" s="66">
        <f>D459-E459</f>
        <v>13</v>
      </c>
      <c r="I459" s="20" t="str">
        <f>IF(C459=0, "-", IF(G459/C459&lt;10, G459/C459, "&gt;999%"))</f>
        <v>-</v>
      </c>
      <c r="J459" s="21" t="str">
        <f>IF(E459=0, "-", IF(H459/E459&lt;10, H459/E459, "&gt;999%"))</f>
        <v>-</v>
      </c>
    </row>
    <row r="460" spans="1:10" s="160" customFormat="1" x14ac:dyDescent="0.25">
      <c r="A460" s="178" t="s">
        <v>695</v>
      </c>
      <c r="B460" s="71">
        <v>179</v>
      </c>
      <c r="C460" s="72">
        <v>93</v>
      </c>
      <c r="D460" s="71">
        <v>1248</v>
      </c>
      <c r="E460" s="72">
        <v>839</v>
      </c>
      <c r="F460" s="73"/>
      <c r="G460" s="71">
        <f>B460-C460</f>
        <v>86</v>
      </c>
      <c r="H460" s="72">
        <f>D460-E460</f>
        <v>409</v>
      </c>
      <c r="I460" s="37">
        <f>IF(C460=0, "-", IF(G460/C460&lt;10, G460/C460, "&gt;999%"))</f>
        <v>0.92473118279569888</v>
      </c>
      <c r="J460" s="38">
        <f>IF(E460=0, "-", IF(H460/E460&lt;10, H460/E460, "&gt;999%"))</f>
        <v>0.48748510131108463</v>
      </c>
    </row>
    <row r="461" spans="1:10" x14ac:dyDescent="0.25">
      <c r="A461" s="177"/>
      <c r="B461" s="143"/>
      <c r="C461" s="144"/>
      <c r="D461" s="143"/>
      <c r="E461" s="144"/>
      <c r="F461" s="145"/>
      <c r="G461" s="143"/>
      <c r="H461" s="144"/>
      <c r="I461" s="151"/>
      <c r="J461" s="152"/>
    </row>
    <row r="462" spans="1:10" s="139" customFormat="1" x14ac:dyDescent="0.25">
      <c r="A462" s="159" t="s">
        <v>85</v>
      </c>
      <c r="B462" s="65"/>
      <c r="C462" s="66"/>
      <c r="D462" s="65"/>
      <c r="E462" s="66"/>
      <c r="F462" s="67"/>
      <c r="G462" s="65"/>
      <c r="H462" s="66"/>
      <c r="I462" s="20"/>
      <c r="J462" s="21"/>
    </row>
    <row r="463" spans="1:10" x14ac:dyDescent="0.25">
      <c r="A463" s="158" t="s">
        <v>380</v>
      </c>
      <c r="B463" s="65">
        <v>23</v>
      </c>
      <c r="C463" s="66">
        <v>4</v>
      </c>
      <c r="D463" s="65">
        <v>262</v>
      </c>
      <c r="E463" s="66">
        <v>18</v>
      </c>
      <c r="F463" s="67"/>
      <c r="G463" s="65">
        <f t="shared" ref="G463:G471" si="84">B463-C463</f>
        <v>19</v>
      </c>
      <c r="H463" s="66">
        <f t="shared" ref="H463:H471" si="85">D463-E463</f>
        <v>244</v>
      </c>
      <c r="I463" s="20">
        <f t="shared" ref="I463:I471" si="86">IF(C463=0, "-", IF(G463/C463&lt;10, G463/C463, "&gt;999%"))</f>
        <v>4.75</v>
      </c>
      <c r="J463" s="21" t="str">
        <f t="shared" ref="J463:J471" si="87">IF(E463=0, "-", IF(H463/E463&lt;10, H463/E463, "&gt;999%"))</f>
        <v>&gt;999%</v>
      </c>
    </row>
    <row r="464" spans="1:10" x14ac:dyDescent="0.25">
      <c r="A464" s="158" t="s">
        <v>360</v>
      </c>
      <c r="B464" s="65">
        <v>18</v>
      </c>
      <c r="C464" s="66">
        <v>7</v>
      </c>
      <c r="D464" s="65">
        <v>276</v>
      </c>
      <c r="E464" s="66">
        <v>70</v>
      </c>
      <c r="F464" s="67"/>
      <c r="G464" s="65">
        <f t="shared" si="84"/>
        <v>11</v>
      </c>
      <c r="H464" s="66">
        <f t="shared" si="85"/>
        <v>206</v>
      </c>
      <c r="I464" s="20">
        <f t="shared" si="86"/>
        <v>1.5714285714285714</v>
      </c>
      <c r="J464" s="21">
        <f t="shared" si="87"/>
        <v>2.9428571428571431</v>
      </c>
    </row>
    <row r="465" spans="1:10" x14ac:dyDescent="0.25">
      <c r="A465" s="158" t="s">
        <v>504</v>
      </c>
      <c r="B465" s="65">
        <v>3</v>
      </c>
      <c r="C465" s="66">
        <v>21</v>
      </c>
      <c r="D465" s="65">
        <v>119</v>
      </c>
      <c r="E465" s="66">
        <v>142</v>
      </c>
      <c r="F465" s="67"/>
      <c r="G465" s="65">
        <f t="shared" si="84"/>
        <v>-18</v>
      </c>
      <c r="H465" s="66">
        <f t="shared" si="85"/>
        <v>-23</v>
      </c>
      <c r="I465" s="20">
        <f t="shared" si="86"/>
        <v>-0.8571428571428571</v>
      </c>
      <c r="J465" s="21">
        <f t="shared" si="87"/>
        <v>-0.1619718309859155</v>
      </c>
    </row>
    <row r="466" spans="1:10" x14ac:dyDescent="0.25">
      <c r="A466" s="158" t="s">
        <v>412</v>
      </c>
      <c r="B466" s="65">
        <v>117</v>
      </c>
      <c r="C466" s="66">
        <v>15</v>
      </c>
      <c r="D466" s="65">
        <v>695</v>
      </c>
      <c r="E466" s="66">
        <v>209</v>
      </c>
      <c r="F466" s="67"/>
      <c r="G466" s="65">
        <f t="shared" si="84"/>
        <v>102</v>
      </c>
      <c r="H466" s="66">
        <f t="shared" si="85"/>
        <v>486</v>
      </c>
      <c r="I466" s="20">
        <f t="shared" si="86"/>
        <v>6.8</v>
      </c>
      <c r="J466" s="21">
        <f t="shared" si="87"/>
        <v>2.3253588516746411</v>
      </c>
    </row>
    <row r="467" spans="1:10" x14ac:dyDescent="0.25">
      <c r="A467" s="158" t="s">
        <v>556</v>
      </c>
      <c r="B467" s="65">
        <v>39</v>
      </c>
      <c r="C467" s="66">
        <v>45</v>
      </c>
      <c r="D467" s="65">
        <v>392</v>
      </c>
      <c r="E467" s="66">
        <v>285</v>
      </c>
      <c r="F467" s="67"/>
      <c r="G467" s="65">
        <f t="shared" si="84"/>
        <v>-6</v>
      </c>
      <c r="H467" s="66">
        <f t="shared" si="85"/>
        <v>107</v>
      </c>
      <c r="I467" s="20">
        <f t="shared" si="86"/>
        <v>-0.13333333333333333</v>
      </c>
      <c r="J467" s="21">
        <f t="shared" si="87"/>
        <v>0.37543859649122807</v>
      </c>
    </row>
    <row r="468" spans="1:10" x14ac:dyDescent="0.25">
      <c r="A468" s="158" t="s">
        <v>499</v>
      </c>
      <c r="B468" s="65">
        <v>1</v>
      </c>
      <c r="C468" s="66">
        <v>0</v>
      </c>
      <c r="D468" s="65">
        <v>1</v>
      </c>
      <c r="E468" s="66">
        <v>35</v>
      </c>
      <c r="F468" s="67"/>
      <c r="G468" s="65">
        <f t="shared" si="84"/>
        <v>1</v>
      </c>
      <c r="H468" s="66">
        <f t="shared" si="85"/>
        <v>-34</v>
      </c>
      <c r="I468" s="20" t="str">
        <f t="shared" si="86"/>
        <v>-</v>
      </c>
      <c r="J468" s="21">
        <f t="shared" si="87"/>
        <v>-0.97142857142857142</v>
      </c>
    </row>
    <row r="469" spans="1:10" x14ac:dyDescent="0.25">
      <c r="A469" s="158" t="s">
        <v>227</v>
      </c>
      <c r="B469" s="65">
        <v>0</v>
      </c>
      <c r="C469" s="66">
        <v>1</v>
      </c>
      <c r="D469" s="65">
        <v>35</v>
      </c>
      <c r="E469" s="66">
        <v>32</v>
      </c>
      <c r="F469" s="67"/>
      <c r="G469" s="65">
        <f t="shared" si="84"/>
        <v>-1</v>
      </c>
      <c r="H469" s="66">
        <f t="shared" si="85"/>
        <v>3</v>
      </c>
      <c r="I469" s="20">
        <f t="shared" si="86"/>
        <v>-1</v>
      </c>
      <c r="J469" s="21">
        <f t="shared" si="87"/>
        <v>9.375E-2</v>
      </c>
    </row>
    <row r="470" spans="1:10" x14ac:dyDescent="0.25">
      <c r="A470" s="158" t="s">
        <v>514</v>
      </c>
      <c r="B470" s="65">
        <v>44</v>
      </c>
      <c r="C470" s="66">
        <v>36</v>
      </c>
      <c r="D470" s="65">
        <v>301</v>
      </c>
      <c r="E470" s="66">
        <v>385</v>
      </c>
      <c r="F470" s="67"/>
      <c r="G470" s="65">
        <f t="shared" si="84"/>
        <v>8</v>
      </c>
      <c r="H470" s="66">
        <f t="shared" si="85"/>
        <v>-84</v>
      </c>
      <c r="I470" s="20">
        <f t="shared" si="86"/>
        <v>0.22222222222222221</v>
      </c>
      <c r="J470" s="21">
        <f t="shared" si="87"/>
        <v>-0.21818181818181817</v>
      </c>
    </row>
    <row r="471" spans="1:10" s="160" customFormat="1" x14ac:dyDescent="0.25">
      <c r="A471" s="178" t="s">
        <v>696</v>
      </c>
      <c r="B471" s="71">
        <v>245</v>
      </c>
      <c r="C471" s="72">
        <v>129</v>
      </c>
      <c r="D471" s="71">
        <v>2081</v>
      </c>
      <c r="E471" s="72">
        <v>1176</v>
      </c>
      <c r="F471" s="73"/>
      <c r="G471" s="71">
        <f t="shared" si="84"/>
        <v>116</v>
      </c>
      <c r="H471" s="72">
        <f t="shared" si="85"/>
        <v>905</v>
      </c>
      <c r="I471" s="37">
        <f t="shared" si="86"/>
        <v>0.89922480620155043</v>
      </c>
      <c r="J471" s="38">
        <f t="shared" si="87"/>
        <v>0.76955782312925169</v>
      </c>
    </row>
    <row r="472" spans="1:10" x14ac:dyDescent="0.25">
      <c r="A472" s="177"/>
      <c r="B472" s="143"/>
      <c r="C472" s="144"/>
      <c r="D472" s="143"/>
      <c r="E472" s="144"/>
      <c r="F472" s="145"/>
      <c r="G472" s="143"/>
      <c r="H472" s="144"/>
      <c r="I472" s="151"/>
      <c r="J472" s="152"/>
    </row>
    <row r="473" spans="1:10" s="139" customFormat="1" x14ac:dyDescent="0.25">
      <c r="A473" s="159" t="s">
        <v>86</v>
      </c>
      <c r="B473" s="65"/>
      <c r="C473" s="66"/>
      <c r="D473" s="65"/>
      <c r="E473" s="66"/>
      <c r="F473" s="67"/>
      <c r="G473" s="65"/>
      <c r="H473" s="66"/>
      <c r="I473" s="20"/>
      <c r="J473" s="21"/>
    </row>
    <row r="474" spans="1:10" x14ac:dyDescent="0.25">
      <c r="A474" s="158" t="s">
        <v>353</v>
      </c>
      <c r="B474" s="65">
        <v>0</v>
      </c>
      <c r="C474" s="66">
        <v>0</v>
      </c>
      <c r="D474" s="65">
        <v>0</v>
      </c>
      <c r="E474" s="66">
        <v>4</v>
      </c>
      <c r="F474" s="67"/>
      <c r="G474" s="65">
        <f>B474-C474</f>
        <v>0</v>
      </c>
      <c r="H474" s="66">
        <f>D474-E474</f>
        <v>-4</v>
      </c>
      <c r="I474" s="20" t="str">
        <f>IF(C474=0, "-", IF(G474/C474&lt;10, G474/C474, "&gt;999%"))</f>
        <v>-</v>
      </c>
      <c r="J474" s="21">
        <f>IF(E474=0, "-", IF(H474/E474&lt;10, H474/E474, "&gt;999%"))</f>
        <v>-1</v>
      </c>
    </row>
    <row r="475" spans="1:10" x14ac:dyDescent="0.25">
      <c r="A475" s="158" t="s">
        <v>494</v>
      </c>
      <c r="B475" s="65">
        <v>3</v>
      </c>
      <c r="C475" s="66">
        <v>0</v>
      </c>
      <c r="D475" s="65">
        <v>10</v>
      </c>
      <c r="E475" s="66">
        <v>6</v>
      </c>
      <c r="F475" s="67"/>
      <c r="G475" s="65">
        <f>B475-C475</f>
        <v>3</v>
      </c>
      <c r="H475" s="66">
        <f>D475-E475</f>
        <v>4</v>
      </c>
      <c r="I475" s="20" t="str">
        <f>IF(C475=0, "-", IF(G475/C475&lt;10, G475/C475, "&gt;999%"))</f>
        <v>-</v>
      </c>
      <c r="J475" s="21">
        <f>IF(E475=0, "-", IF(H475/E475&lt;10, H475/E475, "&gt;999%"))</f>
        <v>0.66666666666666663</v>
      </c>
    </row>
    <row r="476" spans="1:10" x14ac:dyDescent="0.25">
      <c r="A476" s="158" t="s">
        <v>298</v>
      </c>
      <c r="B476" s="65">
        <v>0</v>
      </c>
      <c r="C476" s="66">
        <v>0</v>
      </c>
      <c r="D476" s="65">
        <v>4</v>
      </c>
      <c r="E476" s="66">
        <v>1</v>
      </c>
      <c r="F476" s="67"/>
      <c r="G476" s="65">
        <f>B476-C476</f>
        <v>0</v>
      </c>
      <c r="H476" s="66">
        <f>D476-E476</f>
        <v>3</v>
      </c>
      <c r="I476" s="20" t="str">
        <f>IF(C476=0, "-", IF(G476/C476&lt;10, G476/C476, "&gt;999%"))</f>
        <v>-</v>
      </c>
      <c r="J476" s="21">
        <f>IF(E476=0, "-", IF(H476/E476&lt;10, H476/E476, "&gt;999%"))</f>
        <v>3</v>
      </c>
    </row>
    <row r="477" spans="1:10" s="160" customFormat="1" x14ac:dyDescent="0.25">
      <c r="A477" s="178" t="s">
        <v>697</v>
      </c>
      <c r="B477" s="71">
        <v>3</v>
      </c>
      <c r="C477" s="72">
        <v>0</v>
      </c>
      <c r="D477" s="71">
        <v>14</v>
      </c>
      <c r="E477" s="72">
        <v>11</v>
      </c>
      <c r="F477" s="73"/>
      <c r="G477" s="71">
        <f>B477-C477</f>
        <v>3</v>
      </c>
      <c r="H477" s="72">
        <f>D477-E477</f>
        <v>3</v>
      </c>
      <c r="I477" s="37" t="str">
        <f>IF(C477=0, "-", IF(G477/C477&lt;10, G477/C477, "&gt;999%"))</f>
        <v>-</v>
      </c>
      <c r="J477" s="38">
        <f>IF(E477=0, "-", IF(H477/E477&lt;10, H477/E477, "&gt;999%"))</f>
        <v>0.27272727272727271</v>
      </c>
    </row>
    <row r="478" spans="1:10" x14ac:dyDescent="0.25">
      <c r="A478" s="177"/>
      <c r="B478" s="143"/>
      <c r="C478" s="144"/>
      <c r="D478" s="143"/>
      <c r="E478" s="144"/>
      <c r="F478" s="145"/>
      <c r="G478" s="143"/>
      <c r="H478" s="144"/>
      <c r="I478" s="151"/>
      <c r="J478" s="152"/>
    </row>
    <row r="479" spans="1:10" s="139" customFormat="1" x14ac:dyDescent="0.25">
      <c r="A479" s="159" t="s">
        <v>87</v>
      </c>
      <c r="B479" s="65"/>
      <c r="C479" s="66"/>
      <c r="D479" s="65"/>
      <c r="E479" s="66"/>
      <c r="F479" s="67"/>
      <c r="G479" s="65"/>
      <c r="H479" s="66"/>
      <c r="I479" s="20"/>
      <c r="J479" s="21"/>
    </row>
    <row r="480" spans="1:10" x14ac:dyDescent="0.25">
      <c r="A480" s="158" t="s">
        <v>581</v>
      </c>
      <c r="B480" s="65">
        <v>14</v>
      </c>
      <c r="C480" s="66">
        <v>17</v>
      </c>
      <c r="D480" s="65">
        <v>201</v>
      </c>
      <c r="E480" s="66">
        <v>190</v>
      </c>
      <c r="F480" s="67"/>
      <c r="G480" s="65">
        <f>B480-C480</f>
        <v>-3</v>
      </c>
      <c r="H480" s="66">
        <f>D480-E480</f>
        <v>11</v>
      </c>
      <c r="I480" s="20">
        <f>IF(C480=0, "-", IF(G480/C480&lt;10, G480/C480, "&gt;999%"))</f>
        <v>-0.17647058823529413</v>
      </c>
      <c r="J480" s="21">
        <f>IF(E480=0, "-", IF(H480/E480&lt;10, H480/E480, "&gt;999%"))</f>
        <v>5.7894736842105263E-2</v>
      </c>
    </row>
    <row r="481" spans="1:10" s="160" customFormat="1" x14ac:dyDescent="0.25">
      <c r="A481" s="178" t="s">
        <v>698</v>
      </c>
      <c r="B481" s="71">
        <v>14</v>
      </c>
      <c r="C481" s="72">
        <v>17</v>
      </c>
      <c r="D481" s="71">
        <v>201</v>
      </c>
      <c r="E481" s="72">
        <v>190</v>
      </c>
      <c r="F481" s="73"/>
      <c r="G481" s="71">
        <f>B481-C481</f>
        <v>-3</v>
      </c>
      <c r="H481" s="72">
        <f>D481-E481</f>
        <v>11</v>
      </c>
      <c r="I481" s="37">
        <f>IF(C481=0, "-", IF(G481/C481&lt;10, G481/C481, "&gt;999%"))</f>
        <v>-0.17647058823529413</v>
      </c>
      <c r="J481" s="38">
        <f>IF(E481=0, "-", IF(H481/E481&lt;10, H481/E481, "&gt;999%"))</f>
        <v>5.7894736842105263E-2</v>
      </c>
    </row>
    <row r="482" spans="1:10" x14ac:dyDescent="0.25">
      <c r="A482" s="177"/>
      <c r="B482" s="143"/>
      <c r="C482" s="144"/>
      <c r="D482" s="143"/>
      <c r="E482" s="144"/>
      <c r="F482" s="145"/>
      <c r="G482" s="143"/>
      <c r="H482" s="144"/>
      <c r="I482" s="151"/>
      <c r="J482" s="152"/>
    </row>
    <row r="483" spans="1:10" s="139" customFormat="1" x14ac:dyDescent="0.25">
      <c r="A483" s="159" t="s">
        <v>88</v>
      </c>
      <c r="B483" s="65"/>
      <c r="C483" s="66"/>
      <c r="D483" s="65"/>
      <c r="E483" s="66"/>
      <c r="F483" s="67"/>
      <c r="G483" s="65"/>
      <c r="H483" s="66"/>
      <c r="I483" s="20"/>
      <c r="J483" s="21"/>
    </row>
    <row r="484" spans="1:10" x14ac:dyDescent="0.25">
      <c r="A484" s="158" t="s">
        <v>568</v>
      </c>
      <c r="B484" s="65">
        <v>0</v>
      </c>
      <c r="C484" s="66">
        <v>0</v>
      </c>
      <c r="D484" s="65">
        <v>1</v>
      </c>
      <c r="E484" s="66">
        <v>0</v>
      </c>
      <c r="F484" s="67"/>
      <c r="G484" s="65">
        <f>B484-C484</f>
        <v>0</v>
      </c>
      <c r="H484" s="66">
        <f>D484-E484</f>
        <v>1</v>
      </c>
      <c r="I484" s="20" t="str">
        <f>IF(C484=0, "-", IF(G484/C484&lt;10, G484/C484, "&gt;999%"))</f>
        <v>-</v>
      </c>
      <c r="J484" s="21" t="str">
        <f>IF(E484=0, "-", IF(H484/E484&lt;10, H484/E484, "&gt;999%"))</f>
        <v>-</v>
      </c>
    </row>
    <row r="485" spans="1:10" s="160" customFormat="1" x14ac:dyDescent="0.25">
      <c r="A485" s="178" t="s">
        <v>699</v>
      </c>
      <c r="B485" s="71">
        <v>0</v>
      </c>
      <c r="C485" s="72">
        <v>0</v>
      </c>
      <c r="D485" s="71">
        <v>1</v>
      </c>
      <c r="E485" s="72">
        <v>0</v>
      </c>
      <c r="F485" s="73"/>
      <c r="G485" s="71">
        <f>B485-C485</f>
        <v>0</v>
      </c>
      <c r="H485" s="72">
        <f>D485-E485</f>
        <v>1</v>
      </c>
      <c r="I485" s="37" t="str">
        <f>IF(C485=0, "-", IF(G485/C485&lt;10, G485/C485, "&gt;999%"))</f>
        <v>-</v>
      </c>
      <c r="J485" s="38" t="str">
        <f>IF(E485=0, "-", IF(H485/E485&lt;10, H485/E485, "&gt;999%"))</f>
        <v>-</v>
      </c>
    </row>
    <row r="486" spans="1:10" x14ac:dyDescent="0.25">
      <c r="A486" s="177"/>
      <c r="B486" s="143"/>
      <c r="C486" s="144"/>
      <c r="D486" s="143"/>
      <c r="E486" s="144"/>
      <c r="F486" s="145"/>
      <c r="G486" s="143"/>
      <c r="H486" s="144"/>
      <c r="I486" s="151"/>
      <c r="J486" s="152"/>
    </row>
    <row r="487" spans="1:10" s="139" customFormat="1" x14ac:dyDescent="0.25">
      <c r="A487" s="159" t="s">
        <v>89</v>
      </c>
      <c r="B487" s="65"/>
      <c r="C487" s="66"/>
      <c r="D487" s="65"/>
      <c r="E487" s="66"/>
      <c r="F487" s="67"/>
      <c r="G487" s="65"/>
      <c r="H487" s="66"/>
      <c r="I487" s="20"/>
      <c r="J487" s="21"/>
    </row>
    <row r="488" spans="1:10" x14ac:dyDescent="0.25">
      <c r="A488" s="158" t="s">
        <v>210</v>
      </c>
      <c r="B488" s="65">
        <v>9</v>
      </c>
      <c r="C488" s="66">
        <v>17</v>
      </c>
      <c r="D488" s="65">
        <v>74</v>
      </c>
      <c r="E488" s="66">
        <v>204</v>
      </c>
      <c r="F488" s="67"/>
      <c r="G488" s="65">
        <f t="shared" ref="G488:G495" si="88">B488-C488</f>
        <v>-8</v>
      </c>
      <c r="H488" s="66">
        <f t="shared" ref="H488:H495" si="89">D488-E488</f>
        <v>-130</v>
      </c>
      <c r="I488" s="20">
        <f t="shared" ref="I488:I495" si="90">IF(C488=0, "-", IF(G488/C488&lt;10, G488/C488, "&gt;999%"))</f>
        <v>-0.47058823529411764</v>
      </c>
      <c r="J488" s="21">
        <f t="shared" ref="J488:J495" si="91">IF(E488=0, "-", IF(H488/E488&lt;10, H488/E488, "&gt;999%"))</f>
        <v>-0.63725490196078427</v>
      </c>
    </row>
    <row r="489" spans="1:10" x14ac:dyDescent="0.25">
      <c r="A489" s="158" t="s">
        <v>381</v>
      </c>
      <c r="B489" s="65">
        <v>56</v>
      </c>
      <c r="C489" s="66">
        <v>44</v>
      </c>
      <c r="D489" s="65">
        <v>408</v>
      </c>
      <c r="E489" s="66">
        <v>510</v>
      </c>
      <c r="F489" s="67"/>
      <c r="G489" s="65">
        <f t="shared" si="88"/>
        <v>12</v>
      </c>
      <c r="H489" s="66">
        <f t="shared" si="89"/>
        <v>-102</v>
      </c>
      <c r="I489" s="20">
        <f t="shared" si="90"/>
        <v>0.27272727272727271</v>
      </c>
      <c r="J489" s="21">
        <f t="shared" si="91"/>
        <v>-0.2</v>
      </c>
    </row>
    <row r="490" spans="1:10" x14ac:dyDescent="0.25">
      <c r="A490" s="158" t="s">
        <v>413</v>
      </c>
      <c r="B490" s="65">
        <v>52</v>
      </c>
      <c r="C490" s="66">
        <v>26</v>
      </c>
      <c r="D490" s="65">
        <v>248</v>
      </c>
      <c r="E490" s="66">
        <v>395</v>
      </c>
      <c r="F490" s="67"/>
      <c r="G490" s="65">
        <f t="shared" si="88"/>
        <v>26</v>
      </c>
      <c r="H490" s="66">
        <f t="shared" si="89"/>
        <v>-147</v>
      </c>
      <c r="I490" s="20">
        <f t="shared" si="90"/>
        <v>1</v>
      </c>
      <c r="J490" s="21">
        <f t="shared" si="91"/>
        <v>-0.3721518987341772</v>
      </c>
    </row>
    <row r="491" spans="1:10" x14ac:dyDescent="0.25">
      <c r="A491" s="158" t="s">
        <v>454</v>
      </c>
      <c r="B491" s="65">
        <v>33</v>
      </c>
      <c r="C491" s="66">
        <v>39</v>
      </c>
      <c r="D491" s="65">
        <v>352</v>
      </c>
      <c r="E491" s="66">
        <v>575</v>
      </c>
      <c r="F491" s="67"/>
      <c r="G491" s="65">
        <f t="shared" si="88"/>
        <v>-6</v>
      </c>
      <c r="H491" s="66">
        <f t="shared" si="89"/>
        <v>-223</v>
      </c>
      <c r="I491" s="20">
        <f t="shared" si="90"/>
        <v>-0.15384615384615385</v>
      </c>
      <c r="J491" s="21">
        <f t="shared" si="91"/>
        <v>-0.38782608695652177</v>
      </c>
    </row>
    <row r="492" spans="1:10" x14ac:dyDescent="0.25">
      <c r="A492" s="158" t="s">
        <v>250</v>
      </c>
      <c r="B492" s="65">
        <v>2</v>
      </c>
      <c r="C492" s="66">
        <v>35</v>
      </c>
      <c r="D492" s="65">
        <v>265</v>
      </c>
      <c r="E492" s="66">
        <v>384</v>
      </c>
      <c r="F492" s="67"/>
      <c r="G492" s="65">
        <f t="shared" si="88"/>
        <v>-33</v>
      </c>
      <c r="H492" s="66">
        <f t="shared" si="89"/>
        <v>-119</v>
      </c>
      <c r="I492" s="20">
        <f t="shared" si="90"/>
        <v>-0.94285714285714284</v>
      </c>
      <c r="J492" s="21">
        <f t="shared" si="91"/>
        <v>-0.30989583333333331</v>
      </c>
    </row>
    <row r="493" spans="1:10" x14ac:dyDescent="0.25">
      <c r="A493" s="158" t="s">
        <v>228</v>
      </c>
      <c r="B493" s="65">
        <v>13</v>
      </c>
      <c r="C493" s="66">
        <v>6</v>
      </c>
      <c r="D493" s="65">
        <v>85</v>
      </c>
      <c r="E493" s="66">
        <v>307</v>
      </c>
      <c r="F493" s="67"/>
      <c r="G493" s="65">
        <f t="shared" si="88"/>
        <v>7</v>
      </c>
      <c r="H493" s="66">
        <f t="shared" si="89"/>
        <v>-222</v>
      </c>
      <c r="I493" s="20">
        <f t="shared" si="90"/>
        <v>1.1666666666666667</v>
      </c>
      <c r="J493" s="21">
        <f t="shared" si="91"/>
        <v>-0.72312703583061888</v>
      </c>
    </row>
    <row r="494" spans="1:10" x14ac:dyDescent="0.25">
      <c r="A494" s="158" t="s">
        <v>274</v>
      </c>
      <c r="B494" s="65">
        <v>14</v>
      </c>
      <c r="C494" s="66">
        <v>5</v>
      </c>
      <c r="D494" s="65">
        <v>141</v>
      </c>
      <c r="E494" s="66">
        <v>193</v>
      </c>
      <c r="F494" s="67"/>
      <c r="G494" s="65">
        <f t="shared" si="88"/>
        <v>9</v>
      </c>
      <c r="H494" s="66">
        <f t="shared" si="89"/>
        <v>-52</v>
      </c>
      <c r="I494" s="20">
        <f t="shared" si="90"/>
        <v>1.8</v>
      </c>
      <c r="J494" s="21">
        <f t="shared" si="91"/>
        <v>-0.26943005181347152</v>
      </c>
    </row>
    <row r="495" spans="1:10" s="160" customFormat="1" x14ac:dyDescent="0.25">
      <c r="A495" s="178" t="s">
        <v>700</v>
      </c>
      <c r="B495" s="71">
        <v>179</v>
      </c>
      <c r="C495" s="72">
        <v>172</v>
      </c>
      <c r="D495" s="71">
        <v>1573</v>
      </c>
      <c r="E495" s="72">
        <v>2568</v>
      </c>
      <c r="F495" s="73"/>
      <c r="G495" s="71">
        <f t="shared" si="88"/>
        <v>7</v>
      </c>
      <c r="H495" s="72">
        <f t="shared" si="89"/>
        <v>-995</v>
      </c>
      <c r="I495" s="37">
        <f t="shared" si="90"/>
        <v>4.0697674418604654E-2</v>
      </c>
      <c r="J495" s="38">
        <f t="shared" si="91"/>
        <v>-0.38746105919003115</v>
      </c>
    </row>
    <row r="496" spans="1:10" x14ac:dyDescent="0.25">
      <c r="A496" s="177"/>
      <c r="B496" s="143"/>
      <c r="C496" s="144"/>
      <c r="D496" s="143"/>
      <c r="E496" s="144"/>
      <c r="F496" s="145"/>
      <c r="G496" s="143"/>
      <c r="H496" s="144"/>
      <c r="I496" s="151"/>
      <c r="J496" s="152"/>
    </row>
    <row r="497" spans="1:10" s="139" customFormat="1" x14ac:dyDescent="0.25">
      <c r="A497" s="159" t="s">
        <v>90</v>
      </c>
      <c r="B497" s="65"/>
      <c r="C497" s="66"/>
      <c r="D497" s="65"/>
      <c r="E497" s="66"/>
      <c r="F497" s="67"/>
      <c r="G497" s="65"/>
      <c r="H497" s="66"/>
      <c r="I497" s="20"/>
      <c r="J497" s="21"/>
    </row>
    <row r="498" spans="1:10" x14ac:dyDescent="0.25">
      <c r="A498" s="158" t="s">
        <v>414</v>
      </c>
      <c r="B498" s="65">
        <v>11</v>
      </c>
      <c r="C498" s="66">
        <v>2</v>
      </c>
      <c r="D498" s="65">
        <v>83</v>
      </c>
      <c r="E498" s="66">
        <v>58</v>
      </c>
      <c r="F498" s="67"/>
      <c r="G498" s="65">
        <f>B498-C498</f>
        <v>9</v>
      </c>
      <c r="H498" s="66">
        <f>D498-E498</f>
        <v>25</v>
      </c>
      <c r="I498" s="20">
        <f>IF(C498=0, "-", IF(G498/C498&lt;10, G498/C498, "&gt;999%"))</f>
        <v>4.5</v>
      </c>
      <c r="J498" s="21">
        <f>IF(E498=0, "-", IF(H498/E498&lt;10, H498/E498, "&gt;999%"))</f>
        <v>0.43103448275862066</v>
      </c>
    </row>
    <row r="499" spans="1:10" x14ac:dyDescent="0.25">
      <c r="A499" s="158" t="s">
        <v>540</v>
      </c>
      <c r="B499" s="65">
        <v>73</v>
      </c>
      <c r="C499" s="66">
        <v>26</v>
      </c>
      <c r="D499" s="65">
        <v>272</v>
      </c>
      <c r="E499" s="66">
        <v>311</v>
      </c>
      <c r="F499" s="67"/>
      <c r="G499" s="65">
        <f>B499-C499</f>
        <v>47</v>
      </c>
      <c r="H499" s="66">
        <f>D499-E499</f>
        <v>-39</v>
      </c>
      <c r="I499" s="20">
        <f>IF(C499=0, "-", IF(G499/C499&lt;10, G499/C499, "&gt;999%"))</f>
        <v>1.8076923076923077</v>
      </c>
      <c r="J499" s="21">
        <f>IF(E499=0, "-", IF(H499/E499&lt;10, H499/E499, "&gt;999%"))</f>
        <v>-0.12540192926045016</v>
      </c>
    </row>
    <row r="500" spans="1:10" x14ac:dyDescent="0.25">
      <c r="A500" s="158" t="s">
        <v>455</v>
      </c>
      <c r="B500" s="65">
        <v>29</v>
      </c>
      <c r="C500" s="66">
        <v>16</v>
      </c>
      <c r="D500" s="65">
        <v>199</v>
      </c>
      <c r="E500" s="66">
        <v>111</v>
      </c>
      <c r="F500" s="67"/>
      <c r="G500" s="65">
        <f>B500-C500</f>
        <v>13</v>
      </c>
      <c r="H500" s="66">
        <f>D500-E500</f>
        <v>88</v>
      </c>
      <c r="I500" s="20">
        <f>IF(C500=0, "-", IF(G500/C500&lt;10, G500/C500, "&gt;999%"))</f>
        <v>0.8125</v>
      </c>
      <c r="J500" s="21">
        <f>IF(E500=0, "-", IF(H500/E500&lt;10, H500/E500, "&gt;999%"))</f>
        <v>0.7927927927927928</v>
      </c>
    </row>
    <row r="501" spans="1:10" s="160" customFormat="1" x14ac:dyDescent="0.25">
      <c r="A501" s="178" t="s">
        <v>701</v>
      </c>
      <c r="B501" s="71">
        <v>113</v>
      </c>
      <c r="C501" s="72">
        <v>44</v>
      </c>
      <c r="D501" s="71">
        <v>554</v>
      </c>
      <c r="E501" s="72">
        <v>480</v>
      </c>
      <c r="F501" s="73"/>
      <c r="G501" s="71">
        <f>B501-C501</f>
        <v>69</v>
      </c>
      <c r="H501" s="72">
        <f>D501-E501</f>
        <v>74</v>
      </c>
      <c r="I501" s="37">
        <f>IF(C501=0, "-", IF(G501/C501&lt;10, G501/C501, "&gt;999%"))</f>
        <v>1.5681818181818181</v>
      </c>
      <c r="J501" s="38">
        <f>IF(E501=0, "-", IF(H501/E501&lt;10, H501/E501, "&gt;999%"))</f>
        <v>0.15416666666666667</v>
      </c>
    </row>
    <row r="502" spans="1:10" x14ac:dyDescent="0.25">
      <c r="A502" s="177"/>
      <c r="B502" s="143"/>
      <c r="C502" s="144"/>
      <c r="D502" s="143"/>
      <c r="E502" s="144"/>
      <c r="F502" s="145"/>
      <c r="G502" s="143"/>
      <c r="H502" s="144"/>
      <c r="I502" s="151"/>
      <c r="J502" s="152"/>
    </row>
    <row r="503" spans="1:10" s="139" customFormat="1" x14ac:dyDescent="0.25">
      <c r="A503" s="159" t="s">
        <v>91</v>
      </c>
      <c r="B503" s="65"/>
      <c r="C503" s="66"/>
      <c r="D503" s="65"/>
      <c r="E503" s="66"/>
      <c r="F503" s="67"/>
      <c r="G503" s="65"/>
      <c r="H503" s="66"/>
      <c r="I503" s="20"/>
      <c r="J503" s="21"/>
    </row>
    <row r="504" spans="1:10" x14ac:dyDescent="0.25">
      <c r="A504" s="158" t="s">
        <v>322</v>
      </c>
      <c r="B504" s="65">
        <v>28</v>
      </c>
      <c r="C504" s="66">
        <v>0</v>
      </c>
      <c r="D504" s="65">
        <v>302</v>
      </c>
      <c r="E504" s="66">
        <v>93</v>
      </c>
      <c r="F504" s="67"/>
      <c r="G504" s="65">
        <f t="shared" ref="G504:G512" si="92">B504-C504</f>
        <v>28</v>
      </c>
      <c r="H504" s="66">
        <f t="shared" ref="H504:H512" si="93">D504-E504</f>
        <v>209</v>
      </c>
      <c r="I504" s="20" t="str">
        <f t="shared" ref="I504:I512" si="94">IF(C504=0, "-", IF(G504/C504&lt;10, G504/C504, "&gt;999%"))</f>
        <v>-</v>
      </c>
      <c r="J504" s="21">
        <f t="shared" ref="J504:J512" si="95">IF(E504=0, "-", IF(H504/E504&lt;10, H504/E504, "&gt;999%"))</f>
        <v>2.247311827956989</v>
      </c>
    </row>
    <row r="505" spans="1:10" x14ac:dyDescent="0.25">
      <c r="A505" s="158" t="s">
        <v>415</v>
      </c>
      <c r="B505" s="65">
        <v>194</v>
      </c>
      <c r="C505" s="66">
        <v>276</v>
      </c>
      <c r="D505" s="65">
        <v>2490</v>
      </c>
      <c r="E505" s="66">
        <v>3229</v>
      </c>
      <c r="F505" s="67"/>
      <c r="G505" s="65">
        <f t="shared" si="92"/>
        <v>-82</v>
      </c>
      <c r="H505" s="66">
        <f t="shared" si="93"/>
        <v>-739</v>
      </c>
      <c r="I505" s="20">
        <f t="shared" si="94"/>
        <v>-0.29710144927536231</v>
      </c>
      <c r="J505" s="21">
        <f t="shared" si="95"/>
        <v>-0.22886342520904304</v>
      </c>
    </row>
    <row r="506" spans="1:10" x14ac:dyDescent="0.25">
      <c r="A506" s="158" t="s">
        <v>229</v>
      </c>
      <c r="B506" s="65">
        <v>111</v>
      </c>
      <c r="C506" s="66">
        <v>93</v>
      </c>
      <c r="D506" s="65">
        <v>781</v>
      </c>
      <c r="E506" s="66">
        <v>1098</v>
      </c>
      <c r="F506" s="67"/>
      <c r="G506" s="65">
        <f t="shared" si="92"/>
        <v>18</v>
      </c>
      <c r="H506" s="66">
        <f t="shared" si="93"/>
        <v>-317</v>
      </c>
      <c r="I506" s="20">
        <f t="shared" si="94"/>
        <v>0.19354838709677419</v>
      </c>
      <c r="J506" s="21">
        <f t="shared" si="95"/>
        <v>-0.28870673952641168</v>
      </c>
    </row>
    <row r="507" spans="1:10" x14ac:dyDescent="0.25">
      <c r="A507" s="158" t="s">
        <v>251</v>
      </c>
      <c r="B507" s="65">
        <v>0</v>
      </c>
      <c r="C507" s="66">
        <v>0</v>
      </c>
      <c r="D507" s="65">
        <v>0</v>
      </c>
      <c r="E507" s="66">
        <v>2</v>
      </c>
      <c r="F507" s="67"/>
      <c r="G507" s="65">
        <f t="shared" si="92"/>
        <v>0</v>
      </c>
      <c r="H507" s="66">
        <f t="shared" si="93"/>
        <v>-2</v>
      </c>
      <c r="I507" s="20" t="str">
        <f t="shared" si="94"/>
        <v>-</v>
      </c>
      <c r="J507" s="21">
        <f t="shared" si="95"/>
        <v>-1</v>
      </c>
    </row>
    <row r="508" spans="1:10" x14ac:dyDescent="0.25">
      <c r="A508" s="158" t="s">
        <v>252</v>
      </c>
      <c r="B508" s="65">
        <v>0</v>
      </c>
      <c r="C508" s="66">
        <v>0</v>
      </c>
      <c r="D508" s="65">
        <v>0</v>
      </c>
      <c r="E508" s="66">
        <v>86</v>
      </c>
      <c r="F508" s="67"/>
      <c r="G508" s="65">
        <f t="shared" si="92"/>
        <v>0</v>
      </c>
      <c r="H508" s="66">
        <f t="shared" si="93"/>
        <v>-86</v>
      </c>
      <c r="I508" s="20" t="str">
        <f t="shared" si="94"/>
        <v>-</v>
      </c>
      <c r="J508" s="21">
        <f t="shared" si="95"/>
        <v>-1</v>
      </c>
    </row>
    <row r="509" spans="1:10" x14ac:dyDescent="0.25">
      <c r="A509" s="158" t="s">
        <v>456</v>
      </c>
      <c r="B509" s="65">
        <v>247</v>
      </c>
      <c r="C509" s="66">
        <v>402</v>
      </c>
      <c r="D509" s="65">
        <v>2283</v>
      </c>
      <c r="E509" s="66">
        <v>2748</v>
      </c>
      <c r="F509" s="67"/>
      <c r="G509" s="65">
        <f t="shared" si="92"/>
        <v>-155</v>
      </c>
      <c r="H509" s="66">
        <f t="shared" si="93"/>
        <v>-465</v>
      </c>
      <c r="I509" s="20">
        <f t="shared" si="94"/>
        <v>-0.38557213930348261</v>
      </c>
      <c r="J509" s="21">
        <f t="shared" si="95"/>
        <v>-0.16921397379912664</v>
      </c>
    </row>
    <row r="510" spans="1:10" x14ac:dyDescent="0.25">
      <c r="A510" s="158" t="s">
        <v>230</v>
      </c>
      <c r="B510" s="65">
        <v>104</v>
      </c>
      <c r="C510" s="66">
        <v>41</v>
      </c>
      <c r="D510" s="65">
        <v>605</v>
      </c>
      <c r="E510" s="66">
        <v>479</v>
      </c>
      <c r="F510" s="67"/>
      <c r="G510" s="65">
        <f t="shared" si="92"/>
        <v>63</v>
      </c>
      <c r="H510" s="66">
        <f t="shared" si="93"/>
        <v>126</v>
      </c>
      <c r="I510" s="20">
        <f t="shared" si="94"/>
        <v>1.5365853658536586</v>
      </c>
      <c r="J510" s="21">
        <f t="shared" si="95"/>
        <v>0.26304801670146138</v>
      </c>
    </row>
    <row r="511" spans="1:10" x14ac:dyDescent="0.25">
      <c r="A511" s="158" t="s">
        <v>382</v>
      </c>
      <c r="B511" s="65">
        <v>323</v>
      </c>
      <c r="C511" s="66">
        <v>257</v>
      </c>
      <c r="D511" s="65">
        <v>2374</v>
      </c>
      <c r="E511" s="66">
        <v>2677</v>
      </c>
      <c r="F511" s="67"/>
      <c r="G511" s="65">
        <f t="shared" si="92"/>
        <v>66</v>
      </c>
      <c r="H511" s="66">
        <f t="shared" si="93"/>
        <v>-303</v>
      </c>
      <c r="I511" s="20">
        <f t="shared" si="94"/>
        <v>0.25680933852140075</v>
      </c>
      <c r="J511" s="21">
        <f t="shared" si="95"/>
        <v>-0.11318640268957789</v>
      </c>
    </row>
    <row r="512" spans="1:10" s="160" customFormat="1" x14ac:dyDescent="0.25">
      <c r="A512" s="178" t="s">
        <v>702</v>
      </c>
      <c r="B512" s="71">
        <v>1007</v>
      </c>
      <c r="C512" s="72">
        <v>1069</v>
      </c>
      <c r="D512" s="71">
        <v>8835</v>
      </c>
      <c r="E512" s="72">
        <v>10412</v>
      </c>
      <c r="F512" s="73"/>
      <c r="G512" s="71">
        <f t="shared" si="92"/>
        <v>-62</v>
      </c>
      <c r="H512" s="72">
        <f t="shared" si="93"/>
        <v>-1577</v>
      </c>
      <c r="I512" s="37">
        <f t="shared" si="94"/>
        <v>-5.7998129092609915E-2</v>
      </c>
      <c r="J512" s="38">
        <f t="shared" si="95"/>
        <v>-0.15145985401459855</v>
      </c>
    </row>
    <row r="513" spans="1:10" x14ac:dyDescent="0.25">
      <c r="A513" s="177"/>
      <c r="B513" s="143"/>
      <c r="C513" s="144"/>
      <c r="D513" s="143"/>
      <c r="E513" s="144"/>
      <c r="F513" s="145"/>
      <c r="G513" s="143"/>
      <c r="H513" s="144"/>
      <c r="I513" s="151"/>
      <c r="J513" s="152"/>
    </row>
    <row r="514" spans="1:10" s="139" customFormat="1" x14ac:dyDescent="0.25">
      <c r="A514" s="159" t="s">
        <v>92</v>
      </c>
      <c r="B514" s="65"/>
      <c r="C514" s="66"/>
      <c r="D514" s="65"/>
      <c r="E514" s="66"/>
      <c r="F514" s="67"/>
      <c r="G514" s="65"/>
      <c r="H514" s="66"/>
      <c r="I514" s="20"/>
      <c r="J514" s="21"/>
    </row>
    <row r="515" spans="1:10" x14ac:dyDescent="0.25">
      <c r="A515" s="158" t="s">
        <v>211</v>
      </c>
      <c r="B515" s="65">
        <v>67</v>
      </c>
      <c r="C515" s="66">
        <v>151</v>
      </c>
      <c r="D515" s="65">
        <v>1789</v>
      </c>
      <c r="E515" s="66">
        <v>847</v>
      </c>
      <c r="F515" s="67"/>
      <c r="G515" s="65">
        <f t="shared" ref="G515:G521" si="96">B515-C515</f>
        <v>-84</v>
      </c>
      <c r="H515" s="66">
        <f t="shared" ref="H515:H521" si="97">D515-E515</f>
        <v>942</v>
      </c>
      <c r="I515" s="20">
        <f t="shared" ref="I515:I521" si="98">IF(C515=0, "-", IF(G515/C515&lt;10, G515/C515, "&gt;999%"))</f>
        <v>-0.55629139072847678</v>
      </c>
      <c r="J515" s="21">
        <f t="shared" ref="J515:J521" si="99">IF(E515=0, "-", IF(H515/E515&lt;10, H515/E515, "&gt;999%"))</f>
        <v>1.1121605667060213</v>
      </c>
    </row>
    <row r="516" spans="1:10" x14ac:dyDescent="0.25">
      <c r="A516" s="158" t="s">
        <v>361</v>
      </c>
      <c r="B516" s="65">
        <v>31</v>
      </c>
      <c r="C516" s="66">
        <v>54</v>
      </c>
      <c r="D516" s="65">
        <v>468</v>
      </c>
      <c r="E516" s="66">
        <v>379</v>
      </c>
      <c r="F516" s="67"/>
      <c r="G516" s="65">
        <f t="shared" si="96"/>
        <v>-23</v>
      </c>
      <c r="H516" s="66">
        <f t="shared" si="97"/>
        <v>89</v>
      </c>
      <c r="I516" s="20">
        <f t="shared" si="98"/>
        <v>-0.42592592592592593</v>
      </c>
      <c r="J516" s="21">
        <f t="shared" si="99"/>
        <v>0.23482849604221637</v>
      </c>
    </row>
    <row r="517" spans="1:10" x14ac:dyDescent="0.25">
      <c r="A517" s="158" t="s">
        <v>362</v>
      </c>
      <c r="B517" s="65">
        <v>121</v>
      </c>
      <c r="C517" s="66">
        <v>32</v>
      </c>
      <c r="D517" s="65">
        <v>1064</v>
      </c>
      <c r="E517" s="66">
        <v>573</v>
      </c>
      <c r="F517" s="67"/>
      <c r="G517" s="65">
        <f t="shared" si="96"/>
        <v>89</v>
      </c>
      <c r="H517" s="66">
        <f t="shared" si="97"/>
        <v>491</v>
      </c>
      <c r="I517" s="20">
        <f t="shared" si="98"/>
        <v>2.78125</v>
      </c>
      <c r="J517" s="21">
        <f t="shared" si="99"/>
        <v>0.85689354275741714</v>
      </c>
    </row>
    <row r="518" spans="1:10" x14ac:dyDescent="0.25">
      <c r="A518" s="158" t="s">
        <v>383</v>
      </c>
      <c r="B518" s="65">
        <v>29</v>
      </c>
      <c r="C518" s="66">
        <v>5</v>
      </c>
      <c r="D518" s="65">
        <v>55</v>
      </c>
      <c r="E518" s="66">
        <v>88</v>
      </c>
      <c r="F518" s="67"/>
      <c r="G518" s="65">
        <f t="shared" si="96"/>
        <v>24</v>
      </c>
      <c r="H518" s="66">
        <f t="shared" si="97"/>
        <v>-33</v>
      </c>
      <c r="I518" s="20">
        <f t="shared" si="98"/>
        <v>4.8</v>
      </c>
      <c r="J518" s="21">
        <f t="shared" si="99"/>
        <v>-0.375</v>
      </c>
    </row>
    <row r="519" spans="1:10" x14ac:dyDescent="0.25">
      <c r="A519" s="158" t="s">
        <v>212</v>
      </c>
      <c r="B519" s="65">
        <v>103</v>
      </c>
      <c r="C519" s="66">
        <v>43</v>
      </c>
      <c r="D519" s="65">
        <v>864</v>
      </c>
      <c r="E519" s="66">
        <v>862</v>
      </c>
      <c r="F519" s="67"/>
      <c r="G519" s="65">
        <f t="shared" si="96"/>
        <v>60</v>
      </c>
      <c r="H519" s="66">
        <f t="shared" si="97"/>
        <v>2</v>
      </c>
      <c r="I519" s="20">
        <f t="shared" si="98"/>
        <v>1.3953488372093024</v>
      </c>
      <c r="J519" s="21">
        <f t="shared" si="99"/>
        <v>2.3201856148491878E-3</v>
      </c>
    </row>
    <row r="520" spans="1:10" x14ac:dyDescent="0.25">
      <c r="A520" s="158" t="s">
        <v>384</v>
      </c>
      <c r="B520" s="65">
        <v>162</v>
      </c>
      <c r="C520" s="66">
        <v>77</v>
      </c>
      <c r="D520" s="65">
        <v>793</v>
      </c>
      <c r="E520" s="66">
        <v>783</v>
      </c>
      <c r="F520" s="67"/>
      <c r="G520" s="65">
        <f t="shared" si="96"/>
        <v>85</v>
      </c>
      <c r="H520" s="66">
        <f t="shared" si="97"/>
        <v>10</v>
      </c>
      <c r="I520" s="20">
        <f t="shared" si="98"/>
        <v>1.1038961038961039</v>
      </c>
      <c r="J520" s="21">
        <f t="shared" si="99"/>
        <v>1.277139208173691E-2</v>
      </c>
    </row>
    <row r="521" spans="1:10" s="160" customFormat="1" x14ac:dyDescent="0.25">
      <c r="A521" s="178" t="s">
        <v>703</v>
      </c>
      <c r="B521" s="71">
        <v>513</v>
      </c>
      <c r="C521" s="72">
        <v>362</v>
      </c>
      <c r="D521" s="71">
        <v>5033</v>
      </c>
      <c r="E521" s="72">
        <v>3532</v>
      </c>
      <c r="F521" s="73"/>
      <c r="G521" s="71">
        <f t="shared" si="96"/>
        <v>151</v>
      </c>
      <c r="H521" s="72">
        <f t="shared" si="97"/>
        <v>1501</v>
      </c>
      <c r="I521" s="37">
        <f t="shared" si="98"/>
        <v>0.41712707182320441</v>
      </c>
      <c r="J521" s="38">
        <f t="shared" si="99"/>
        <v>0.42497168742921859</v>
      </c>
    </row>
    <row r="522" spans="1:10" x14ac:dyDescent="0.25">
      <c r="A522" s="177"/>
      <c r="B522" s="143"/>
      <c r="C522" s="144"/>
      <c r="D522" s="143"/>
      <c r="E522" s="144"/>
      <c r="F522" s="145"/>
      <c r="G522" s="143"/>
      <c r="H522" s="144"/>
      <c r="I522" s="151"/>
      <c r="J522" s="152"/>
    </row>
    <row r="523" spans="1:10" s="139" customFormat="1" x14ac:dyDescent="0.25">
      <c r="A523" s="159" t="s">
        <v>93</v>
      </c>
      <c r="B523" s="65"/>
      <c r="C523" s="66"/>
      <c r="D523" s="65"/>
      <c r="E523" s="66"/>
      <c r="F523" s="67"/>
      <c r="G523" s="65"/>
      <c r="H523" s="66"/>
      <c r="I523" s="20"/>
      <c r="J523" s="21"/>
    </row>
    <row r="524" spans="1:10" x14ac:dyDescent="0.25">
      <c r="A524" s="158" t="s">
        <v>268</v>
      </c>
      <c r="B524" s="65">
        <v>465</v>
      </c>
      <c r="C524" s="66">
        <v>0</v>
      </c>
      <c r="D524" s="65">
        <v>3043</v>
      </c>
      <c r="E524" s="66">
        <v>0</v>
      </c>
      <c r="F524" s="67"/>
      <c r="G524" s="65">
        <f>B524-C524</f>
        <v>465</v>
      </c>
      <c r="H524" s="66">
        <f>D524-E524</f>
        <v>3043</v>
      </c>
      <c r="I524" s="20" t="str">
        <f>IF(C524=0, "-", IF(G524/C524&lt;10, G524/C524, "&gt;999%"))</f>
        <v>-</v>
      </c>
      <c r="J524" s="21" t="str">
        <f>IF(E524=0, "-", IF(H524/E524&lt;10, H524/E524, "&gt;999%"))</f>
        <v>-</v>
      </c>
    </row>
    <row r="525" spans="1:10" x14ac:dyDescent="0.25">
      <c r="A525" s="158" t="s">
        <v>437</v>
      </c>
      <c r="B525" s="65">
        <v>1554</v>
      </c>
      <c r="C525" s="66">
        <v>0</v>
      </c>
      <c r="D525" s="65">
        <v>2005</v>
      </c>
      <c r="E525" s="66">
        <v>0</v>
      </c>
      <c r="F525" s="67"/>
      <c r="G525" s="65">
        <f>B525-C525</f>
        <v>1554</v>
      </c>
      <c r="H525" s="66">
        <f>D525-E525</f>
        <v>2005</v>
      </c>
      <c r="I525" s="20" t="str">
        <f>IF(C525=0, "-", IF(G525/C525&lt;10, G525/C525, "&gt;999%"))</f>
        <v>-</v>
      </c>
      <c r="J525" s="21" t="str">
        <f>IF(E525=0, "-", IF(H525/E525&lt;10, H525/E525, "&gt;999%"))</f>
        <v>-</v>
      </c>
    </row>
    <row r="526" spans="1:10" s="160" customFormat="1" x14ac:dyDescent="0.25">
      <c r="A526" s="178" t="s">
        <v>704</v>
      </c>
      <c r="B526" s="71">
        <v>2019</v>
      </c>
      <c r="C526" s="72">
        <v>0</v>
      </c>
      <c r="D526" s="71">
        <v>5048</v>
      </c>
      <c r="E526" s="72">
        <v>0</v>
      </c>
      <c r="F526" s="73"/>
      <c r="G526" s="71">
        <f>B526-C526</f>
        <v>2019</v>
      </c>
      <c r="H526" s="72">
        <f>D526-E526</f>
        <v>5048</v>
      </c>
      <c r="I526" s="37" t="str">
        <f>IF(C526=0, "-", IF(G526/C526&lt;10, G526/C526, "&gt;999%"))</f>
        <v>-</v>
      </c>
      <c r="J526" s="38" t="str">
        <f>IF(E526=0, "-", IF(H526/E526&lt;10, H526/E526, "&gt;999%"))</f>
        <v>-</v>
      </c>
    </row>
    <row r="527" spans="1:10" x14ac:dyDescent="0.25">
      <c r="A527" s="177"/>
      <c r="B527" s="143"/>
      <c r="C527" s="144"/>
      <c r="D527" s="143"/>
      <c r="E527" s="144"/>
      <c r="F527" s="145"/>
      <c r="G527" s="143"/>
      <c r="H527" s="144"/>
      <c r="I527" s="151"/>
      <c r="J527" s="152"/>
    </row>
    <row r="528" spans="1:10" s="139" customFormat="1" x14ac:dyDescent="0.25">
      <c r="A528" s="159" t="s">
        <v>94</v>
      </c>
      <c r="B528" s="65"/>
      <c r="C528" s="66"/>
      <c r="D528" s="65"/>
      <c r="E528" s="66"/>
      <c r="F528" s="67"/>
      <c r="G528" s="65"/>
      <c r="H528" s="66"/>
      <c r="I528" s="20"/>
      <c r="J528" s="21"/>
    </row>
    <row r="529" spans="1:10" x14ac:dyDescent="0.25">
      <c r="A529" s="158" t="s">
        <v>253</v>
      </c>
      <c r="B529" s="65">
        <v>222</v>
      </c>
      <c r="C529" s="66">
        <v>504</v>
      </c>
      <c r="D529" s="65">
        <v>2725</v>
      </c>
      <c r="E529" s="66">
        <v>3178</v>
      </c>
      <c r="F529" s="67"/>
      <c r="G529" s="65">
        <f t="shared" ref="G529:G552" si="100">B529-C529</f>
        <v>-282</v>
      </c>
      <c r="H529" s="66">
        <f t="shared" ref="H529:H552" si="101">D529-E529</f>
        <v>-453</v>
      </c>
      <c r="I529" s="20">
        <f t="shared" ref="I529:I552" si="102">IF(C529=0, "-", IF(G529/C529&lt;10, G529/C529, "&gt;999%"))</f>
        <v>-0.55952380952380953</v>
      </c>
      <c r="J529" s="21">
        <f t="shared" ref="J529:J552" si="103">IF(E529=0, "-", IF(H529/E529&lt;10, H529/E529, "&gt;999%"))</f>
        <v>-0.14254247954688484</v>
      </c>
    </row>
    <row r="530" spans="1:10" x14ac:dyDescent="0.25">
      <c r="A530" s="158" t="s">
        <v>385</v>
      </c>
      <c r="B530" s="65">
        <v>221</v>
      </c>
      <c r="C530" s="66">
        <v>115</v>
      </c>
      <c r="D530" s="65">
        <v>2109</v>
      </c>
      <c r="E530" s="66">
        <v>1946</v>
      </c>
      <c r="F530" s="67"/>
      <c r="G530" s="65">
        <f t="shared" si="100"/>
        <v>106</v>
      </c>
      <c r="H530" s="66">
        <f t="shared" si="101"/>
        <v>163</v>
      </c>
      <c r="I530" s="20">
        <f t="shared" si="102"/>
        <v>0.92173913043478262</v>
      </c>
      <c r="J530" s="21">
        <f t="shared" si="103"/>
        <v>8.3761562178828367E-2</v>
      </c>
    </row>
    <row r="531" spans="1:10" x14ac:dyDescent="0.25">
      <c r="A531" s="158" t="s">
        <v>502</v>
      </c>
      <c r="B531" s="65">
        <v>9</v>
      </c>
      <c r="C531" s="66">
        <v>2</v>
      </c>
      <c r="D531" s="65">
        <v>39</v>
      </c>
      <c r="E531" s="66">
        <v>37</v>
      </c>
      <c r="F531" s="67"/>
      <c r="G531" s="65">
        <f t="shared" si="100"/>
        <v>7</v>
      </c>
      <c r="H531" s="66">
        <f t="shared" si="101"/>
        <v>2</v>
      </c>
      <c r="I531" s="20">
        <f t="shared" si="102"/>
        <v>3.5</v>
      </c>
      <c r="J531" s="21">
        <f t="shared" si="103"/>
        <v>5.4054054054054057E-2</v>
      </c>
    </row>
    <row r="532" spans="1:10" x14ac:dyDescent="0.25">
      <c r="A532" s="158" t="s">
        <v>231</v>
      </c>
      <c r="B532" s="65">
        <v>444</v>
      </c>
      <c r="C532" s="66">
        <v>1376</v>
      </c>
      <c r="D532" s="65">
        <v>6817</v>
      </c>
      <c r="E532" s="66">
        <v>8488</v>
      </c>
      <c r="F532" s="67"/>
      <c r="G532" s="65">
        <f t="shared" si="100"/>
        <v>-932</v>
      </c>
      <c r="H532" s="66">
        <f t="shared" si="101"/>
        <v>-1671</v>
      </c>
      <c r="I532" s="20">
        <f t="shared" si="102"/>
        <v>-0.67732558139534882</v>
      </c>
      <c r="J532" s="21">
        <f t="shared" si="103"/>
        <v>-0.19686616399622997</v>
      </c>
    </row>
    <row r="533" spans="1:10" x14ac:dyDescent="0.25">
      <c r="A533" s="158" t="s">
        <v>457</v>
      </c>
      <c r="B533" s="65">
        <v>63</v>
      </c>
      <c r="C533" s="66">
        <v>88</v>
      </c>
      <c r="D533" s="65">
        <v>958</v>
      </c>
      <c r="E533" s="66">
        <v>844</v>
      </c>
      <c r="F533" s="67"/>
      <c r="G533" s="65">
        <f t="shared" si="100"/>
        <v>-25</v>
      </c>
      <c r="H533" s="66">
        <f t="shared" si="101"/>
        <v>114</v>
      </c>
      <c r="I533" s="20">
        <f t="shared" si="102"/>
        <v>-0.28409090909090912</v>
      </c>
      <c r="J533" s="21">
        <f t="shared" si="103"/>
        <v>0.13507109004739337</v>
      </c>
    </row>
    <row r="534" spans="1:10" x14ac:dyDescent="0.25">
      <c r="A534" s="158" t="s">
        <v>323</v>
      </c>
      <c r="B534" s="65">
        <v>26</v>
      </c>
      <c r="C534" s="66">
        <v>0</v>
      </c>
      <c r="D534" s="65">
        <v>27</v>
      </c>
      <c r="E534" s="66">
        <v>75</v>
      </c>
      <c r="F534" s="67"/>
      <c r="G534" s="65">
        <f t="shared" si="100"/>
        <v>26</v>
      </c>
      <c r="H534" s="66">
        <f t="shared" si="101"/>
        <v>-48</v>
      </c>
      <c r="I534" s="20" t="str">
        <f t="shared" si="102"/>
        <v>-</v>
      </c>
      <c r="J534" s="21">
        <f t="shared" si="103"/>
        <v>-0.64</v>
      </c>
    </row>
    <row r="535" spans="1:10" x14ac:dyDescent="0.25">
      <c r="A535" s="158" t="s">
        <v>312</v>
      </c>
      <c r="B535" s="65">
        <v>1</v>
      </c>
      <c r="C535" s="66">
        <v>6</v>
      </c>
      <c r="D535" s="65">
        <v>19</v>
      </c>
      <c r="E535" s="66">
        <v>31</v>
      </c>
      <c r="F535" s="67"/>
      <c r="G535" s="65">
        <f t="shared" si="100"/>
        <v>-5</v>
      </c>
      <c r="H535" s="66">
        <f t="shared" si="101"/>
        <v>-12</v>
      </c>
      <c r="I535" s="20">
        <f t="shared" si="102"/>
        <v>-0.83333333333333337</v>
      </c>
      <c r="J535" s="21">
        <f t="shared" si="103"/>
        <v>-0.38709677419354838</v>
      </c>
    </row>
    <row r="536" spans="1:10" x14ac:dyDescent="0.25">
      <c r="A536" s="158" t="s">
        <v>500</v>
      </c>
      <c r="B536" s="65">
        <v>26</v>
      </c>
      <c r="C536" s="66">
        <v>48</v>
      </c>
      <c r="D536" s="65">
        <v>446</v>
      </c>
      <c r="E536" s="66">
        <v>402</v>
      </c>
      <c r="F536" s="67"/>
      <c r="G536" s="65">
        <f t="shared" si="100"/>
        <v>-22</v>
      </c>
      <c r="H536" s="66">
        <f t="shared" si="101"/>
        <v>44</v>
      </c>
      <c r="I536" s="20">
        <f t="shared" si="102"/>
        <v>-0.45833333333333331</v>
      </c>
      <c r="J536" s="21">
        <f t="shared" si="103"/>
        <v>0.10945273631840796</v>
      </c>
    </row>
    <row r="537" spans="1:10" x14ac:dyDescent="0.25">
      <c r="A537" s="158" t="s">
        <v>515</v>
      </c>
      <c r="B537" s="65">
        <v>147</v>
      </c>
      <c r="C537" s="66">
        <v>399</v>
      </c>
      <c r="D537" s="65">
        <v>2598</v>
      </c>
      <c r="E537" s="66">
        <v>2656</v>
      </c>
      <c r="F537" s="67"/>
      <c r="G537" s="65">
        <f t="shared" si="100"/>
        <v>-252</v>
      </c>
      <c r="H537" s="66">
        <f t="shared" si="101"/>
        <v>-58</v>
      </c>
      <c r="I537" s="20">
        <f t="shared" si="102"/>
        <v>-0.63157894736842102</v>
      </c>
      <c r="J537" s="21">
        <f t="shared" si="103"/>
        <v>-2.1837349397590362E-2</v>
      </c>
    </row>
    <row r="538" spans="1:10" x14ac:dyDescent="0.25">
      <c r="A538" s="158" t="s">
        <v>524</v>
      </c>
      <c r="B538" s="65">
        <v>583</v>
      </c>
      <c r="C538" s="66">
        <v>412</v>
      </c>
      <c r="D538" s="65">
        <v>4478</v>
      </c>
      <c r="E538" s="66">
        <v>3033</v>
      </c>
      <c r="F538" s="67"/>
      <c r="G538" s="65">
        <f t="shared" si="100"/>
        <v>171</v>
      </c>
      <c r="H538" s="66">
        <f t="shared" si="101"/>
        <v>1445</v>
      </c>
      <c r="I538" s="20">
        <f t="shared" si="102"/>
        <v>0.41504854368932037</v>
      </c>
      <c r="J538" s="21">
        <f t="shared" si="103"/>
        <v>0.47642598087701943</v>
      </c>
    </row>
    <row r="539" spans="1:10" x14ac:dyDescent="0.25">
      <c r="A539" s="158" t="s">
        <v>541</v>
      </c>
      <c r="B539" s="65">
        <v>996</v>
      </c>
      <c r="C539" s="66">
        <v>706</v>
      </c>
      <c r="D539" s="65">
        <v>10548</v>
      </c>
      <c r="E539" s="66">
        <v>8909</v>
      </c>
      <c r="F539" s="67"/>
      <c r="G539" s="65">
        <f t="shared" si="100"/>
        <v>290</v>
      </c>
      <c r="H539" s="66">
        <f t="shared" si="101"/>
        <v>1639</v>
      </c>
      <c r="I539" s="20">
        <f t="shared" si="102"/>
        <v>0.41076487252124644</v>
      </c>
      <c r="J539" s="21">
        <f t="shared" si="103"/>
        <v>0.18397126501290831</v>
      </c>
    </row>
    <row r="540" spans="1:10" x14ac:dyDescent="0.25">
      <c r="A540" s="158" t="s">
        <v>458</v>
      </c>
      <c r="B540" s="65">
        <v>200</v>
      </c>
      <c r="C540" s="66">
        <v>364</v>
      </c>
      <c r="D540" s="65">
        <v>3673</v>
      </c>
      <c r="E540" s="66">
        <v>1792</v>
      </c>
      <c r="F540" s="67"/>
      <c r="G540" s="65">
        <f t="shared" si="100"/>
        <v>-164</v>
      </c>
      <c r="H540" s="66">
        <f t="shared" si="101"/>
        <v>1881</v>
      </c>
      <c r="I540" s="20">
        <f t="shared" si="102"/>
        <v>-0.45054945054945056</v>
      </c>
      <c r="J540" s="21">
        <f t="shared" si="103"/>
        <v>1.0496651785714286</v>
      </c>
    </row>
    <row r="541" spans="1:10" x14ac:dyDescent="0.25">
      <c r="A541" s="158" t="s">
        <v>542</v>
      </c>
      <c r="B541" s="65">
        <v>260</v>
      </c>
      <c r="C541" s="66">
        <v>328</v>
      </c>
      <c r="D541" s="65">
        <v>2249</v>
      </c>
      <c r="E541" s="66">
        <v>2201</v>
      </c>
      <c r="F541" s="67"/>
      <c r="G541" s="65">
        <f t="shared" si="100"/>
        <v>-68</v>
      </c>
      <c r="H541" s="66">
        <f t="shared" si="101"/>
        <v>48</v>
      </c>
      <c r="I541" s="20">
        <f t="shared" si="102"/>
        <v>-0.2073170731707317</v>
      </c>
      <c r="J541" s="21">
        <f t="shared" si="103"/>
        <v>2.1808268968650613E-2</v>
      </c>
    </row>
    <row r="542" spans="1:10" x14ac:dyDescent="0.25">
      <c r="A542" s="158" t="s">
        <v>483</v>
      </c>
      <c r="B542" s="65">
        <v>217</v>
      </c>
      <c r="C542" s="66">
        <v>79</v>
      </c>
      <c r="D542" s="65">
        <v>2696</v>
      </c>
      <c r="E542" s="66">
        <v>3271</v>
      </c>
      <c r="F542" s="67"/>
      <c r="G542" s="65">
        <f t="shared" si="100"/>
        <v>138</v>
      </c>
      <c r="H542" s="66">
        <f t="shared" si="101"/>
        <v>-575</v>
      </c>
      <c r="I542" s="20">
        <f t="shared" si="102"/>
        <v>1.7468354430379747</v>
      </c>
      <c r="J542" s="21">
        <f t="shared" si="103"/>
        <v>-0.17578722103332314</v>
      </c>
    </row>
    <row r="543" spans="1:10" x14ac:dyDescent="0.25">
      <c r="A543" s="158" t="s">
        <v>284</v>
      </c>
      <c r="B543" s="65">
        <v>0</v>
      </c>
      <c r="C543" s="66">
        <v>0</v>
      </c>
      <c r="D543" s="65">
        <v>4</v>
      </c>
      <c r="E543" s="66">
        <v>0</v>
      </c>
      <c r="F543" s="67"/>
      <c r="G543" s="65">
        <f t="shared" si="100"/>
        <v>0</v>
      </c>
      <c r="H543" s="66">
        <f t="shared" si="101"/>
        <v>4</v>
      </c>
      <c r="I543" s="20" t="str">
        <f t="shared" si="102"/>
        <v>-</v>
      </c>
      <c r="J543" s="21" t="str">
        <f t="shared" si="103"/>
        <v>-</v>
      </c>
    </row>
    <row r="544" spans="1:10" x14ac:dyDescent="0.25">
      <c r="A544" s="158" t="s">
        <v>459</v>
      </c>
      <c r="B544" s="65">
        <v>504</v>
      </c>
      <c r="C544" s="66">
        <v>551</v>
      </c>
      <c r="D544" s="65">
        <v>4566</v>
      </c>
      <c r="E544" s="66">
        <v>4202</v>
      </c>
      <c r="F544" s="67"/>
      <c r="G544" s="65">
        <f t="shared" si="100"/>
        <v>-47</v>
      </c>
      <c r="H544" s="66">
        <f t="shared" si="101"/>
        <v>364</v>
      </c>
      <c r="I544" s="20">
        <f t="shared" si="102"/>
        <v>-8.5299455535390201E-2</v>
      </c>
      <c r="J544" s="21">
        <f t="shared" si="103"/>
        <v>8.6625416468348412E-2</v>
      </c>
    </row>
    <row r="545" spans="1:10" x14ac:dyDescent="0.25">
      <c r="A545" s="158" t="s">
        <v>232</v>
      </c>
      <c r="B545" s="65">
        <v>1</v>
      </c>
      <c r="C545" s="66">
        <v>1</v>
      </c>
      <c r="D545" s="65">
        <v>13</v>
      </c>
      <c r="E545" s="66">
        <v>12</v>
      </c>
      <c r="F545" s="67"/>
      <c r="G545" s="65">
        <f t="shared" si="100"/>
        <v>0</v>
      </c>
      <c r="H545" s="66">
        <f t="shared" si="101"/>
        <v>1</v>
      </c>
      <c r="I545" s="20">
        <f t="shared" si="102"/>
        <v>0</v>
      </c>
      <c r="J545" s="21">
        <f t="shared" si="103"/>
        <v>8.3333333333333329E-2</v>
      </c>
    </row>
    <row r="546" spans="1:10" x14ac:dyDescent="0.25">
      <c r="A546" s="158" t="s">
        <v>233</v>
      </c>
      <c r="B546" s="65">
        <v>0</v>
      </c>
      <c r="C546" s="66">
        <v>9</v>
      </c>
      <c r="D546" s="65">
        <v>0</v>
      </c>
      <c r="E546" s="66">
        <v>55</v>
      </c>
      <c r="F546" s="67"/>
      <c r="G546" s="65">
        <f t="shared" si="100"/>
        <v>-9</v>
      </c>
      <c r="H546" s="66">
        <f t="shared" si="101"/>
        <v>-55</v>
      </c>
      <c r="I546" s="20">
        <f t="shared" si="102"/>
        <v>-1</v>
      </c>
      <c r="J546" s="21">
        <f t="shared" si="103"/>
        <v>-1</v>
      </c>
    </row>
    <row r="547" spans="1:10" x14ac:dyDescent="0.25">
      <c r="A547" s="158" t="s">
        <v>416</v>
      </c>
      <c r="B547" s="65">
        <v>576</v>
      </c>
      <c r="C547" s="66">
        <v>1132</v>
      </c>
      <c r="D547" s="65">
        <v>9180</v>
      </c>
      <c r="E547" s="66">
        <v>9678</v>
      </c>
      <c r="F547" s="67"/>
      <c r="G547" s="65">
        <f t="shared" si="100"/>
        <v>-556</v>
      </c>
      <c r="H547" s="66">
        <f t="shared" si="101"/>
        <v>-498</v>
      </c>
      <c r="I547" s="20">
        <f t="shared" si="102"/>
        <v>-0.49116607773851589</v>
      </c>
      <c r="J547" s="21">
        <f t="shared" si="103"/>
        <v>-5.1456912585244888E-2</v>
      </c>
    </row>
    <row r="548" spans="1:10" x14ac:dyDescent="0.25">
      <c r="A548" s="158" t="s">
        <v>341</v>
      </c>
      <c r="B548" s="65">
        <v>0</v>
      </c>
      <c r="C548" s="66">
        <v>0</v>
      </c>
      <c r="D548" s="65">
        <v>28</v>
      </c>
      <c r="E548" s="66">
        <v>28</v>
      </c>
      <c r="F548" s="67"/>
      <c r="G548" s="65">
        <f t="shared" si="100"/>
        <v>0</v>
      </c>
      <c r="H548" s="66">
        <f t="shared" si="101"/>
        <v>0</v>
      </c>
      <c r="I548" s="20" t="str">
        <f t="shared" si="102"/>
        <v>-</v>
      </c>
      <c r="J548" s="21">
        <f t="shared" si="103"/>
        <v>0</v>
      </c>
    </row>
    <row r="549" spans="1:10" x14ac:dyDescent="0.25">
      <c r="A549" s="158" t="s">
        <v>304</v>
      </c>
      <c r="B549" s="65">
        <v>0</v>
      </c>
      <c r="C549" s="66">
        <v>0</v>
      </c>
      <c r="D549" s="65">
        <v>0</v>
      </c>
      <c r="E549" s="66">
        <v>1</v>
      </c>
      <c r="F549" s="67"/>
      <c r="G549" s="65">
        <f t="shared" si="100"/>
        <v>0</v>
      </c>
      <c r="H549" s="66">
        <f t="shared" si="101"/>
        <v>-1</v>
      </c>
      <c r="I549" s="20" t="str">
        <f t="shared" si="102"/>
        <v>-</v>
      </c>
      <c r="J549" s="21">
        <f t="shared" si="103"/>
        <v>-1</v>
      </c>
    </row>
    <row r="550" spans="1:10" x14ac:dyDescent="0.25">
      <c r="A550" s="158" t="s">
        <v>213</v>
      </c>
      <c r="B550" s="65">
        <v>38</v>
      </c>
      <c r="C550" s="66">
        <v>88</v>
      </c>
      <c r="D550" s="65">
        <v>786</v>
      </c>
      <c r="E550" s="66">
        <v>1372</v>
      </c>
      <c r="F550" s="67"/>
      <c r="G550" s="65">
        <f t="shared" si="100"/>
        <v>-50</v>
      </c>
      <c r="H550" s="66">
        <f t="shared" si="101"/>
        <v>-586</v>
      </c>
      <c r="I550" s="20">
        <f t="shared" si="102"/>
        <v>-0.56818181818181823</v>
      </c>
      <c r="J550" s="21">
        <f t="shared" si="103"/>
        <v>-0.42711370262390669</v>
      </c>
    </row>
    <row r="551" spans="1:10" x14ac:dyDescent="0.25">
      <c r="A551" s="158" t="s">
        <v>363</v>
      </c>
      <c r="B551" s="65">
        <v>45</v>
      </c>
      <c r="C551" s="66">
        <v>225</v>
      </c>
      <c r="D551" s="65">
        <v>1872</v>
      </c>
      <c r="E551" s="66">
        <v>1988</v>
      </c>
      <c r="F551" s="67"/>
      <c r="G551" s="65">
        <f t="shared" si="100"/>
        <v>-180</v>
      </c>
      <c r="H551" s="66">
        <f t="shared" si="101"/>
        <v>-116</v>
      </c>
      <c r="I551" s="20">
        <f t="shared" si="102"/>
        <v>-0.8</v>
      </c>
      <c r="J551" s="21">
        <f t="shared" si="103"/>
        <v>-5.8350100603621731E-2</v>
      </c>
    </row>
    <row r="552" spans="1:10" s="160" customFormat="1" x14ac:dyDescent="0.25">
      <c r="A552" s="178" t="s">
        <v>705</v>
      </c>
      <c r="B552" s="71">
        <v>4579</v>
      </c>
      <c r="C552" s="72">
        <v>6433</v>
      </c>
      <c r="D552" s="71">
        <v>55831</v>
      </c>
      <c r="E552" s="72">
        <v>54199</v>
      </c>
      <c r="F552" s="73"/>
      <c r="G552" s="71">
        <f t="shared" si="100"/>
        <v>-1854</v>
      </c>
      <c r="H552" s="72">
        <f t="shared" si="101"/>
        <v>1632</v>
      </c>
      <c r="I552" s="37">
        <f t="shared" si="102"/>
        <v>-0.28820146121560702</v>
      </c>
      <c r="J552" s="38">
        <f t="shared" si="103"/>
        <v>3.0111256665252127E-2</v>
      </c>
    </row>
    <row r="553" spans="1:10" x14ac:dyDescent="0.25">
      <c r="A553" s="177"/>
      <c r="B553" s="143"/>
      <c r="C553" s="144"/>
      <c r="D553" s="143"/>
      <c r="E553" s="144"/>
      <c r="F553" s="145"/>
      <c r="G553" s="143"/>
      <c r="H553" s="144"/>
      <c r="I553" s="151"/>
      <c r="J553" s="152"/>
    </row>
    <row r="554" spans="1:10" s="139" customFormat="1" x14ac:dyDescent="0.25">
      <c r="A554" s="159" t="s">
        <v>95</v>
      </c>
      <c r="B554" s="65"/>
      <c r="C554" s="66"/>
      <c r="D554" s="65"/>
      <c r="E554" s="66"/>
      <c r="F554" s="67"/>
      <c r="G554" s="65"/>
      <c r="H554" s="66"/>
      <c r="I554" s="20"/>
      <c r="J554" s="21"/>
    </row>
    <row r="555" spans="1:10" x14ac:dyDescent="0.25">
      <c r="A555" s="158" t="s">
        <v>582</v>
      </c>
      <c r="B555" s="65">
        <v>14</v>
      </c>
      <c r="C555" s="66">
        <v>13</v>
      </c>
      <c r="D555" s="65">
        <v>160</v>
      </c>
      <c r="E555" s="66">
        <v>88</v>
      </c>
      <c r="F555" s="67"/>
      <c r="G555" s="65">
        <f>B555-C555</f>
        <v>1</v>
      </c>
      <c r="H555" s="66">
        <f>D555-E555</f>
        <v>72</v>
      </c>
      <c r="I555" s="20">
        <f>IF(C555=0, "-", IF(G555/C555&lt;10, G555/C555, "&gt;999%"))</f>
        <v>7.6923076923076927E-2</v>
      </c>
      <c r="J555" s="21">
        <f>IF(E555=0, "-", IF(H555/E555&lt;10, H555/E555, "&gt;999%"))</f>
        <v>0.81818181818181823</v>
      </c>
    </row>
    <row r="556" spans="1:10" x14ac:dyDescent="0.25">
      <c r="A556" s="158" t="s">
        <v>569</v>
      </c>
      <c r="B556" s="65">
        <v>4</v>
      </c>
      <c r="C556" s="66">
        <v>2</v>
      </c>
      <c r="D556" s="65">
        <v>26</v>
      </c>
      <c r="E556" s="66">
        <v>22</v>
      </c>
      <c r="F556" s="67"/>
      <c r="G556" s="65">
        <f>B556-C556</f>
        <v>2</v>
      </c>
      <c r="H556" s="66">
        <f>D556-E556</f>
        <v>4</v>
      </c>
      <c r="I556" s="20">
        <f>IF(C556=0, "-", IF(G556/C556&lt;10, G556/C556, "&gt;999%"))</f>
        <v>1</v>
      </c>
      <c r="J556" s="21">
        <f>IF(E556=0, "-", IF(H556/E556&lt;10, H556/E556, "&gt;999%"))</f>
        <v>0.18181818181818182</v>
      </c>
    </row>
    <row r="557" spans="1:10" s="160" customFormat="1" x14ac:dyDescent="0.25">
      <c r="A557" s="178" t="s">
        <v>706</v>
      </c>
      <c r="B557" s="71">
        <v>18</v>
      </c>
      <c r="C557" s="72">
        <v>15</v>
      </c>
      <c r="D557" s="71">
        <v>186</v>
      </c>
      <c r="E557" s="72">
        <v>110</v>
      </c>
      <c r="F557" s="73"/>
      <c r="G557" s="71">
        <f>B557-C557</f>
        <v>3</v>
      </c>
      <c r="H557" s="72">
        <f>D557-E557</f>
        <v>76</v>
      </c>
      <c r="I557" s="37">
        <f>IF(C557=0, "-", IF(G557/C557&lt;10, G557/C557, "&gt;999%"))</f>
        <v>0.2</v>
      </c>
      <c r="J557" s="38">
        <f>IF(E557=0, "-", IF(H557/E557&lt;10, H557/E557, "&gt;999%"))</f>
        <v>0.69090909090909092</v>
      </c>
    </row>
    <row r="558" spans="1:10" x14ac:dyDescent="0.25">
      <c r="A558" s="177"/>
      <c r="B558" s="143"/>
      <c r="C558" s="144"/>
      <c r="D558" s="143"/>
      <c r="E558" s="144"/>
      <c r="F558" s="145"/>
      <c r="G558" s="143"/>
      <c r="H558" s="144"/>
      <c r="I558" s="151"/>
      <c r="J558" s="152"/>
    </row>
    <row r="559" spans="1:10" s="139" customFormat="1" x14ac:dyDescent="0.25">
      <c r="A559" s="159" t="s">
        <v>96</v>
      </c>
      <c r="B559" s="65"/>
      <c r="C559" s="66"/>
      <c r="D559" s="65"/>
      <c r="E559" s="66"/>
      <c r="F559" s="67"/>
      <c r="G559" s="65"/>
      <c r="H559" s="66"/>
      <c r="I559" s="20"/>
      <c r="J559" s="21"/>
    </row>
    <row r="560" spans="1:10" x14ac:dyDescent="0.25">
      <c r="A560" s="158" t="s">
        <v>543</v>
      </c>
      <c r="B560" s="65">
        <v>104</v>
      </c>
      <c r="C560" s="66">
        <v>343</v>
      </c>
      <c r="D560" s="65">
        <v>929</v>
      </c>
      <c r="E560" s="66">
        <v>1995</v>
      </c>
      <c r="F560" s="67"/>
      <c r="G560" s="65">
        <f t="shared" ref="G560:G580" si="104">B560-C560</f>
        <v>-239</v>
      </c>
      <c r="H560" s="66">
        <f t="shared" ref="H560:H580" si="105">D560-E560</f>
        <v>-1066</v>
      </c>
      <c r="I560" s="20">
        <f t="shared" ref="I560:I580" si="106">IF(C560=0, "-", IF(G560/C560&lt;10, G560/C560, "&gt;999%"))</f>
        <v>-0.69679300291545188</v>
      </c>
      <c r="J560" s="21">
        <f t="shared" ref="J560:J580" si="107">IF(E560=0, "-", IF(H560/E560&lt;10, H560/E560, "&gt;999%"))</f>
        <v>-0.53433583959899744</v>
      </c>
    </row>
    <row r="561" spans="1:10" x14ac:dyDescent="0.25">
      <c r="A561" s="158" t="s">
        <v>269</v>
      </c>
      <c r="B561" s="65">
        <v>27</v>
      </c>
      <c r="C561" s="66">
        <v>0</v>
      </c>
      <c r="D561" s="65">
        <v>132</v>
      </c>
      <c r="E561" s="66">
        <v>0</v>
      </c>
      <c r="F561" s="67"/>
      <c r="G561" s="65">
        <f t="shared" si="104"/>
        <v>27</v>
      </c>
      <c r="H561" s="66">
        <f t="shared" si="105"/>
        <v>132</v>
      </c>
      <c r="I561" s="20" t="str">
        <f t="shared" si="106"/>
        <v>-</v>
      </c>
      <c r="J561" s="21" t="str">
        <f t="shared" si="107"/>
        <v>-</v>
      </c>
    </row>
    <row r="562" spans="1:10" x14ac:dyDescent="0.25">
      <c r="A562" s="158" t="s">
        <v>305</v>
      </c>
      <c r="B562" s="65">
        <v>5</v>
      </c>
      <c r="C562" s="66">
        <v>4</v>
      </c>
      <c r="D562" s="65">
        <v>13</v>
      </c>
      <c r="E562" s="66">
        <v>40</v>
      </c>
      <c r="F562" s="67"/>
      <c r="G562" s="65">
        <f t="shared" si="104"/>
        <v>1</v>
      </c>
      <c r="H562" s="66">
        <f t="shared" si="105"/>
        <v>-27</v>
      </c>
      <c r="I562" s="20">
        <f t="shared" si="106"/>
        <v>0.25</v>
      </c>
      <c r="J562" s="21">
        <f t="shared" si="107"/>
        <v>-0.67500000000000004</v>
      </c>
    </row>
    <row r="563" spans="1:10" x14ac:dyDescent="0.25">
      <c r="A563" s="158" t="s">
        <v>505</v>
      </c>
      <c r="B563" s="65">
        <v>33</v>
      </c>
      <c r="C563" s="66">
        <v>19</v>
      </c>
      <c r="D563" s="65">
        <v>220</v>
      </c>
      <c r="E563" s="66">
        <v>192</v>
      </c>
      <c r="F563" s="67"/>
      <c r="G563" s="65">
        <f t="shared" si="104"/>
        <v>14</v>
      </c>
      <c r="H563" s="66">
        <f t="shared" si="105"/>
        <v>28</v>
      </c>
      <c r="I563" s="20">
        <f t="shared" si="106"/>
        <v>0.73684210526315785</v>
      </c>
      <c r="J563" s="21">
        <f t="shared" si="107"/>
        <v>0.14583333333333334</v>
      </c>
    </row>
    <row r="564" spans="1:10" x14ac:dyDescent="0.25">
      <c r="A564" s="158" t="s">
        <v>313</v>
      </c>
      <c r="B564" s="65">
        <v>9</v>
      </c>
      <c r="C564" s="66">
        <v>16</v>
      </c>
      <c r="D564" s="65">
        <v>32</v>
      </c>
      <c r="E564" s="66">
        <v>73</v>
      </c>
      <c r="F564" s="67"/>
      <c r="G564" s="65">
        <f t="shared" si="104"/>
        <v>-7</v>
      </c>
      <c r="H564" s="66">
        <f t="shared" si="105"/>
        <v>-41</v>
      </c>
      <c r="I564" s="20">
        <f t="shared" si="106"/>
        <v>-0.4375</v>
      </c>
      <c r="J564" s="21">
        <f t="shared" si="107"/>
        <v>-0.56164383561643838</v>
      </c>
    </row>
    <row r="565" spans="1:10" x14ac:dyDescent="0.25">
      <c r="A565" s="158" t="s">
        <v>306</v>
      </c>
      <c r="B565" s="65">
        <v>3</v>
      </c>
      <c r="C565" s="66">
        <v>5</v>
      </c>
      <c r="D565" s="65">
        <v>11</v>
      </c>
      <c r="E565" s="66">
        <v>39</v>
      </c>
      <c r="F565" s="67"/>
      <c r="G565" s="65">
        <f t="shared" si="104"/>
        <v>-2</v>
      </c>
      <c r="H565" s="66">
        <f t="shared" si="105"/>
        <v>-28</v>
      </c>
      <c r="I565" s="20">
        <f t="shared" si="106"/>
        <v>-0.4</v>
      </c>
      <c r="J565" s="21">
        <f t="shared" si="107"/>
        <v>-0.71794871794871795</v>
      </c>
    </row>
    <row r="566" spans="1:10" x14ac:dyDescent="0.25">
      <c r="A566" s="158" t="s">
        <v>557</v>
      </c>
      <c r="B566" s="65">
        <v>40</v>
      </c>
      <c r="C566" s="66">
        <v>23</v>
      </c>
      <c r="D566" s="65">
        <v>236</v>
      </c>
      <c r="E566" s="66">
        <v>297</v>
      </c>
      <c r="F566" s="67"/>
      <c r="G566" s="65">
        <f t="shared" si="104"/>
        <v>17</v>
      </c>
      <c r="H566" s="66">
        <f t="shared" si="105"/>
        <v>-61</v>
      </c>
      <c r="I566" s="20">
        <f t="shared" si="106"/>
        <v>0.73913043478260865</v>
      </c>
      <c r="J566" s="21">
        <f t="shared" si="107"/>
        <v>-0.2053872053872054</v>
      </c>
    </row>
    <row r="567" spans="1:10" x14ac:dyDescent="0.25">
      <c r="A567" s="158" t="s">
        <v>501</v>
      </c>
      <c r="B567" s="65">
        <v>1</v>
      </c>
      <c r="C567" s="66">
        <v>1</v>
      </c>
      <c r="D567" s="65">
        <v>25</v>
      </c>
      <c r="E567" s="66">
        <v>20</v>
      </c>
      <c r="F567" s="67"/>
      <c r="G567" s="65">
        <f t="shared" si="104"/>
        <v>0</v>
      </c>
      <c r="H567" s="66">
        <f t="shared" si="105"/>
        <v>5</v>
      </c>
      <c r="I567" s="20">
        <f t="shared" si="106"/>
        <v>0</v>
      </c>
      <c r="J567" s="21">
        <f t="shared" si="107"/>
        <v>0.25</v>
      </c>
    </row>
    <row r="568" spans="1:10" x14ac:dyDescent="0.25">
      <c r="A568" s="158" t="s">
        <v>234</v>
      </c>
      <c r="B568" s="65">
        <v>114</v>
      </c>
      <c r="C568" s="66">
        <v>72</v>
      </c>
      <c r="D568" s="65">
        <v>776</v>
      </c>
      <c r="E568" s="66">
        <v>552</v>
      </c>
      <c r="F568" s="67"/>
      <c r="G568" s="65">
        <f t="shared" si="104"/>
        <v>42</v>
      </c>
      <c r="H568" s="66">
        <f t="shared" si="105"/>
        <v>224</v>
      </c>
      <c r="I568" s="20">
        <f t="shared" si="106"/>
        <v>0.58333333333333337</v>
      </c>
      <c r="J568" s="21">
        <f t="shared" si="107"/>
        <v>0.40579710144927539</v>
      </c>
    </row>
    <row r="569" spans="1:10" x14ac:dyDescent="0.25">
      <c r="A569" s="158" t="s">
        <v>417</v>
      </c>
      <c r="B569" s="65">
        <v>0</v>
      </c>
      <c r="C569" s="66">
        <v>0</v>
      </c>
      <c r="D569" s="65">
        <v>0</v>
      </c>
      <c r="E569" s="66">
        <v>1</v>
      </c>
      <c r="F569" s="67"/>
      <c r="G569" s="65">
        <f t="shared" si="104"/>
        <v>0</v>
      </c>
      <c r="H569" s="66">
        <f t="shared" si="105"/>
        <v>-1</v>
      </c>
      <c r="I569" s="20" t="str">
        <f t="shared" si="106"/>
        <v>-</v>
      </c>
      <c r="J569" s="21">
        <f t="shared" si="107"/>
        <v>-1</v>
      </c>
    </row>
    <row r="570" spans="1:10" x14ac:dyDescent="0.25">
      <c r="A570" s="158" t="s">
        <v>307</v>
      </c>
      <c r="B570" s="65">
        <v>39</v>
      </c>
      <c r="C570" s="66">
        <v>31</v>
      </c>
      <c r="D570" s="65">
        <v>171</v>
      </c>
      <c r="E570" s="66">
        <v>387</v>
      </c>
      <c r="F570" s="67"/>
      <c r="G570" s="65">
        <f t="shared" si="104"/>
        <v>8</v>
      </c>
      <c r="H570" s="66">
        <f t="shared" si="105"/>
        <v>-216</v>
      </c>
      <c r="I570" s="20">
        <f t="shared" si="106"/>
        <v>0.25806451612903225</v>
      </c>
      <c r="J570" s="21">
        <f t="shared" si="107"/>
        <v>-0.55813953488372092</v>
      </c>
    </row>
    <row r="571" spans="1:10" x14ac:dyDescent="0.25">
      <c r="A571" s="158" t="s">
        <v>254</v>
      </c>
      <c r="B571" s="65">
        <v>70</v>
      </c>
      <c r="C571" s="66">
        <v>29</v>
      </c>
      <c r="D571" s="65">
        <v>299</v>
      </c>
      <c r="E571" s="66">
        <v>176</v>
      </c>
      <c r="F571" s="67"/>
      <c r="G571" s="65">
        <f t="shared" si="104"/>
        <v>41</v>
      </c>
      <c r="H571" s="66">
        <f t="shared" si="105"/>
        <v>123</v>
      </c>
      <c r="I571" s="20">
        <f t="shared" si="106"/>
        <v>1.4137931034482758</v>
      </c>
      <c r="J571" s="21">
        <f t="shared" si="107"/>
        <v>0.69886363636363635</v>
      </c>
    </row>
    <row r="572" spans="1:10" x14ac:dyDescent="0.25">
      <c r="A572" s="158" t="s">
        <v>460</v>
      </c>
      <c r="B572" s="65">
        <v>4</v>
      </c>
      <c r="C572" s="66">
        <v>9</v>
      </c>
      <c r="D572" s="65">
        <v>41</v>
      </c>
      <c r="E572" s="66">
        <v>72</v>
      </c>
      <c r="F572" s="67"/>
      <c r="G572" s="65">
        <f t="shared" si="104"/>
        <v>-5</v>
      </c>
      <c r="H572" s="66">
        <f t="shared" si="105"/>
        <v>-31</v>
      </c>
      <c r="I572" s="20">
        <f t="shared" si="106"/>
        <v>-0.55555555555555558</v>
      </c>
      <c r="J572" s="21">
        <f t="shared" si="107"/>
        <v>-0.43055555555555558</v>
      </c>
    </row>
    <row r="573" spans="1:10" x14ac:dyDescent="0.25">
      <c r="A573" s="158" t="s">
        <v>214</v>
      </c>
      <c r="B573" s="65">
        <v>22</v>
      </c>
      <c r="C573" s="66">
        <v>89</v>
      </c>
      <c r="D573" s="65">
        <v>508</v>
      </c>
      <c r="E573" s="66">
        <v>1352</v>
      </c>
      <c r="F573" s="67"/>
      <c r="G573" s="65">
        <f t="shared" si="104"/>
        <v>-67</v>
      </c>
      <c r="H573" s="66">
        <f t="shared" si="105"/>
        <v>-844</v>
      </c>
      <c r="I573" s="20">
        <f t="shared" si="106"/>
        <v>-0.7528089887640449</v>
      </c>
      <c r="J573" s="21">
        <f t="shared" si="107"/>
        <v>-0.62426035502958577</v>
      </c>
    </row>
    <row r="574" spans="1:10" x14ac:dyDescent="0.25">
      <c r="A574" s="158" t="s">
        <v>364</v>
      </c>
      <c r="B574" s="65">
        <v>182</v>
      </c>
      <c r="C574" s="66">
        <v>94</v>
      </c>
      <c r="D574" s="65">
        <v>1591</v>
      </c>
      <c r="E574" s="66">
        <v>1511</v>
      </c>
      <c r="F574" s="67"/>
      <c r="G574" s="65">
        <f t="shared" si="104"/>
        <v>88</v>
      </c>
      <c r="H574" s="66">
        <f t="shared" si="105"/>
        <v>80</v>
      </c>
      <c r="I574" s="20">
        <f t="shared" si="106"/>
        <v>0.93617021276595747</v>
      </c>
      <c r="J574" s="21">
        <f t="shared" si="107"/>
        <v>5.2945069490403708E-2</v>
      </c>
    </row>
    <row r="575" spans="1:10" x14ac:dyDescent="0.25">
      <c r="A575" s="158" t="s">
        <v>418</v>
      </c>
      <c r="B575" s="65">
        <v>115</v>
      </c>
      <c r="C575" s="66">
        <v>243</v>
      </c>
      <c r="D575" s="65">
        <v>666</v>
      </c>
      <c r="E575" s="66">
        <v>1103</v>
      </c>
      <c r="F575" s="67"/>
      <c r="G575" s="65">
        <f t="shared" si="104"/>
        <v>-128</v>
      </c>
      <c r="H575" s="66">
        <f t="shared" si="105"/>
        <v>-437</v>
      </c>
      <c r="I575" s="20">
        <f t="shared" si="106"/>
        <v>-0.52674897119341568</v>
      </c>
      <c r="J575" s="21">
        <f t="shared" si="107"/>
        <v>-0.39619220308250225</v>
      </c>
    </row>
    <row r="576" spans="1:10" x14ac:dyDescent="0.25">
      <c r="A576" s="158" t="s">
        <v>461</v>
      </c>
      <c r="B576" s="65">
        <v>264</v>
      </c>
      <c r="C576" s="66">
        <v>43</v>
      </c>
      <c r="D576" s="65">
        <v>761</v>
      </c>
      <c r="E576" s="66">
        <v>1202</v>
      </c>
      <c r="F576" s="67"/>
      <c r="G576" s="65">
        <f t="shared" si="104"/>
        <v>221</v>
      </c>
      <c r="H576" s="66">
        <f t="shared" si="105"/>
        <v>-441</v>
      </c>
      <c r="I576" s="20">
        <f t="shared" si="106"/>
        <v>5.1395348837209305</v>
      </c>
      <c r="J576" s="21">
        <f t="shared" si="107"/>
        <v>-0.36688851913477538</v>
      </c>
    </row>
    <row r="577" spans="1:10" x14ac:dyDescent="0.25">
      <c r="A577" s="158" t="s">
        <v>480</v>
      </c>
      <c r="B577" s="65">
        <v>40</v>
      </c>
      <c r="C577" s="66">
        <v>21</v>
      </c>
      <c r="D577" s="65">
        <v>256</v>
      </c>
      <c r="E577" s="66">
        <v>352</v>
      </c>
      <c r="F577" s="67"/>
      <c r="G577" s="65">
        <f t="shared" si="104"/>
        <v>19</v>
      </c>
      <c r="H577" s="66">
        <f t="shared" si="105"/>
        <v>-96</v>
      </c>
      <c r="I577" s="20">
        <f t="shared" si="106"/>
        <v>0.90476190476190477</v>
      </c>
      <c r="J577" s="21">
        <f t="shared" si="107"/>
        <v>-0.27272727272727271</v>
      </c>
    </row>
    <row r="578" spans="1:10" x14ac:dyDescent="0.25">
      <c r="A578" s="158" t="s">
        <v>516</v>
      </c>
      <c r="B578" s="65">
        <v>72</v>
      </c>
      <c r="C578" s="66">
        <v>50</v>
      </c>
      <c r="D578" s="65">
        <v>493</v>
      </c>
      <c r="E578" s="66">
        <v>616</v>
      </c>
      <c r="F578" s="67"/>
      <c r="G578" s="65">
        <f t="shared" si="104"/>
        <v>22</v>
      </c>
      <c r="H578" s="66">
        <f t="shared" si="105"/>
        <v>-123</v>
      </c>
      <c r="I578" s="20">
        <f t="shared" si="106"/>
        <v>0.44</v>
      </c>
      <c r="J578" s="21">
        <f t="shared" si="107"/>
        <v>-0.19967532467532467</v>
      </c>
    </row>
    <row r="579" spans="1:10" x14ac:dyDescent="0.25">
      <c r="A579" s="158" t="s">
        <v>386</v>
      </c>
      <c r="B579" s="65">
        <v>179</v>
      </c>
      <c r="C579" s="66">
        <v>118</v>
      </c>
      <c r="D579" s="65">
        <v>755</v>
      </c>
      <c r="E579" s="66">
        <v>1269</v>
      </c>
      <c r="F579" s="67"/>
      <c r="G579" s="65">
        <f t="shared" si="104"/>
        <v>61</v>
      </c>
      <c r="H579" s="66">
        <f t="shared" si="105"/>
        <v>-514</v>
      </c>
      <c r="I579" s="20">
        <f t="shared" si="106"/>
        <v>0.51694915254237284</v>
      </c>
      <c r="J579" s="21">
        <f t="shared" si="107"/>
        <v>-0.40504334121355395</v>
      </c>
    </row>
    <row r="580" spans="1:10" s="160" customFormat="1" x14ac:dyDescent="0.25">
      <c r="A580" s="178" t="s">
        <v>707</v>
      </c>
      <c r="B580" s="71">
        <v>1323</v>
      </c>
      <c r="C580" s="72">
        <v>1210</v>
      </c>
      <c r="D580" s="71">
        <v>7915</v>
      </c>
      <c r="E580" s="72">
        <v>11249</v>
      </c>
      <c r="F580" s="73"/>
      <c r="G580" s="71">
        <f t="shared" si="104"/>
        <v>113</v>
      </c>
      <c r="H580" s="72">
        <f t="shared" si="105"/>
        <v>-3334</v>
      </c>
      <c r="I580" s="37">
        <f t="shared" si="106"/>
        <v>9.3388429752066113E-2</v>
      </c>
      <c r="J580" s="38">
        <f t="shared" si="107"/>
        <v>-0.29638190061338787</v>
      </c>
    </row>
    <row r="581" spans="1:10" x14ac:dyDescent="0.25">
      <c r="A581" s="177"/>
      <c r="B581" s="143"/>
      <c r="C581" s="144"/>
      <c r="D581" s="143"/>
      <c r="E581" s="144"/>
      <c r="F581" s="145"/>
      <c r="G581" s="143"/>
      <c r="H581" s="144"/>
      <c r="I581" s="151"/>
      <c r="J581" s="152"/>
    </row>
    <row r="582" spans="1:10" s="139" customFormat="1" x14ac:dyDescent="0.25">
      <c r="A582" s="159" t="s">
        <v>97</v>
      </c>
      <c r="B582" s="65"/>
      <c r="C582" s="66"/>
      <c r="D582" s="65"/>
      <c r="E582" s="66"/>
      <c r="F582" s="67"/>
      <c r="G582" s="65"/>
      <c r="H582" s="66"/>
      <c r="I582" s="20"/>
      <c r="J582" s="21"/>
    </row>
    <row r="583" spans="1:10" x14ac:dyDescent="0.25">
      <c r="A583" s="158" t="s">
        <v>396</v>
      </c>
      <c r="B583" s="65">
        <v>8</v>
      </c>
      <c r="C583" s="66">
        <v>0</v>
      </c>
      <c r="D583" s="65">
        <v>10</v>
      </c>
      <c r="E583" s="66">
        <v>0</v>
      </c>
      <c r="F583" s="67"/>
      <c r="G583" s="65">
        <f t="shared" ref="G583:G590" si="108">B583-C583</f>
        <v>8</v>
      </c>
      <c r="H583" s="66">
        <f t="shared" ref="H583:H590" si="109">D583-E583</f>
        <v>10</v>
      </c>
      <c r="I583" s="20" t="str">
        <f t="shared" ref="I583:I590" si="110">IF(C583=0, "-", IF(G583/C583&lt;10, G583/C583, "&gt;999%"))</f>
        <v>-</v>
      </c>
      <c r="J583" s="21" t="str">
        <f t="shared" ref="J583:J590" si="111">IF(E583=0, "-", IF(H583/E583&lt;10, H583/E583, "&gt;999%"))</f>
        <v>-</v>
      </c>
    </row>
    <row r="584" spans="1:10" x14ac:dyDescent="0.25">
      <c r="A584" s="158" t="s">
        <v>270</v>
      </c>
      <c r="B584" s="65">
        <v>6</v>
      </c>
      <c r="C584" s="66">
        <v>6</v>
      </c>
      <c r="D584" s="65">
        <v>88</v>
      </c>
      <c r="E584" s="66">
        <v>42</v>
      </c>
      <c r="F584" s="67"/>
      <c r="G584" s="65">
        <f t="shared" si="108"/>
        <v>0</v>
      </c>
      <c r="H584" s="66">
        <f t="shared" si="109"/>
        <v>46</v>
      </c>
      <c r="I584" s="20">
        <f t="shared" si="110"/>
        <v>0</v>
      </c>
      <c r="J584" s="21">
        <f t="shared" si="111"/>
        <v>1.0952380952380953</v>
      </c>
    </row>
    <row r="585" spans="1:10" x14ac:dyDescent="0.25">
      <c r="A585" s="158" t="s">
        <v>271</v>
      </c>
      <c r="B585" s="65">
        <v>0</v>
      </c>
      <c r="C585" s="66">
        <v>0</v>
      </c>
      <c r="D585" s="65">
        <v>0</v>
      </c>
      <c r="E585" s="66">
        <v>5</v>
      </c>
      <c r="F585" s="67"/>
      <c r="G585" s="65">
        <f t="shared" si="108"/>
        <v>0</v>
      </c>
      <c r="H585" s="66">
        <f t="shared" si="109"/>
        <v>-5</v>
      </c>
      <c r="I585" s="20" t="str">
        <f t="shared" si="110"/>
        <v>-</v>
      </c>
      <c r="J585" s="21">
        <f t="shared" si="111"/>
        <v>-1</v>
      </c>
    </row>
    <row r="586" spans="1:10" x14ac:dyDescent="0.25">
      <c r="A586" s="158" t="s">
        <v>272</v>
      </c>
      <c r="B586" s="65">
        <v>6</v>
      </c>
      <c r="C586" s="66">
        <v>16</v>
      </c>
      <c r="D586" s="65">
        <v>68</v>
      </c>
      <c r="E586" s="66">
        <v>19</v>
      </c>
      <c r="F586" s="67"/>
      <c r="G586" s="65">
        <f t="shared" si="108"/>
        <v>-10</v>
      </c>
      <c r="H586" s="66">
        <f t="shared" si="109"/>
        <v>49</v>
      </c>
      <c r="I586" s="20">
        <f t="shared" si="110"/>
        <v>-0.625</v>
      </c>
      <c r="J586" s="21">
        <f t="shared" si="111"/>
        <v>2.5789473684210527</v>
      </c>
    </row>
    <row r="587" spans="1:10" x14ac:dyDescent="0.25">
      <c r="A587" s="158" t="s">
        <v>397</v>
      </c>
      <c r="B587" s="65">
        <v>236</v>
      </c>
      <c r="C587" s="66">
        <v>159</v>
      </c>
      <c r="D587" s="65">
        <v>1469</v>
      </c>
      <c r="E587" s="66">
        <v>1283</v>
      </c>
      <c r="F587" s="67"/>
      <c r="G587" s="65">
        <f t="shared" si="108"/>
        <v>77</v>
      </c>
      <c r="H587" s="66">
        <f t="shared" si="109"/>
        <v>186</v>
      </c>
      <c r="I587" s="20">
        <f t="shared" si="110"/>
        <v>0.48427672955974843</v>
      </c>
      <c r="J587" s="21">
        <f t="shared" si="111"/>
        <v>0.14497272018706159</v>
      </c>
    </row>
    <row r="588" spans="1:10" x14ac:dyDescent="0.25">
      <c r="A588" s="158" t="s">
        <v>438</v>
      </c>
      <c r="B588" s="65">
        <v>103</v>
      </c>
      <c r="C588" s="66">
        <v>49</v>
      </c>
      <c r="D588" s="65">
        <v>1113</v>
      </c>
      <c r="E588" s="66">
        <v>1205</v>
      </c>
      <c r="F588" s="67"/>
      <c r="G588" s="65">
        <f t="shared" si="108"/>
        <v>54</v>
      </c>
      <c r="H588" s="66">
        <f t="shared" si="109"/>
        <v>-92</v>
      </c>
      <c r="I588" s="20">
        <f t="shared" si="110"/>
        <v>1.1020408163265305</v>
      </c>
      <c r="J588" s="21">
        <f t="shared" si="111"/>
        <v>-7.634854771784233E-2</v>
      </c>
    </row>
    <row r="589" spans="1:10" x14ac:dyDescent="0.25">
      <c r="A589" s="158" t="s">
        <v>481</v>
      </c>
      <c r="B589" s="65">
        <v>84</v>
      </c>
      <c r="C589" s="66">
        <v>27</v>
      </c>
      <c r="D589" s="65">
        <v>503</v>
      </c>
      <c r="E589" s="66">
        <v>500</v>
      </c>
      <c r="F589" s="67"/>
      <c r="G589" s="65">
        <f t="shared" si="108"/>
        <v>57</v>
      </c>
      <c r="H589" s="66">
        <f t="shared" si="109"/>
        <v>3</v>
      </c>
      <c r="I589" s="20">
        <f t="shared" si="110"/>
        <v>2.1111111111111112</v>
      </c>
      <c r="J589" s="21">
        <f t="shared" si="111"/>
        <v>6.0000000000000001E-3</v>
      </c>
    </row>
    <row r="590" spans="1:10" s="160" customFormat="1" x14ac:dyDescent="0.25">
      <c r="A590" s="178" t="s">
        <v>708</v>
      </c>
      <c r="B590" s="71">
        <v>443</v>
      </c>
      <c r="C590" s="72">
        <v>257</v>
      </c>
      <c r="D590" s="71">
        <v>3251</v>
      </c>
      <c r="E590" s="72">
        <v>3054</v>
      </c>
      <c r="F590" s="73"/>
      <c r="G590" s="71">
        <f t="shared" si="108"/>
        <v>186</v>
      </c>
      <c r="H590" s="72">
        <f t="shared" si="109"/>
        <v>197</v>
      </c>
      <c r="I590" s="37">
        <f t="shared" si="110"/>
        <v>0.72373540856031127</v>
      </c>
      <c r="J590" s="38">
        <f t="shared" si="111"/>
        <v>6.4505566470203016E-2</v>
      </c>
    </row>
    <row r="591" spans="1:10" x14ac:dyDescent="0.25">
      <c r="A591" s="177"/>
      <c r="B591" s="143"/>
      <c r="C591" s="144"/>
      <c r="D591" s="143"/>
      <c r="E591" s="144"/>
      <c r="F591" s="145"/>
      <c r="G591" s="143"/>
      <c r="H591" s="144"/>
      <c r="I591" s="151"/>
      <c r="J591" s="152"/>
    </row>
    <row r="592" spans="1:10" s="139" customFormat="1" x14ac:dyDescent="0.25">
      <c r="A592" s="159" t="s">
        <v>98</v>
      </c>
      <c r="B592" s="65"/>
      <c r="C592" s="66"/>
      <c r="D592" s="65"/>
      <c r="E592" s="66"/>
      <c r="F592" s="67"/>
      <c r="G592" s="65"/>
      <c r="H592" s="66"/>
      <c r="I592" s="20"/>
      <c r="J592" s="21"/>
    </row>
    <row r="593" spans="1:10" x14ac:dyDescent="0.25">
      <c r="A593" s="158" t="s">
        <v>583</v>
      </c>
      <c r="B593" s="65">
        <v>59</v>
      </c>
      <c r="C593" s="66">
        <v>31</v>
      </c>
      <c r="D593" s="65">
        <v>374</v>
      </c>
      <c r="E593" s="66">
        <v>228</v>
      </c>
      <c r="F593" s="67"/>
      <c r="G593" s="65">
        <f>B593-C593</f>
        <v>28</v>
      </c>
      <c r="H593" s="66">
        <f>D593-E593</f>
        <v>146</v>
      </c>
      <c r="I593" s="20">
        <f>IF(C593=0, "-", IF(G593/C593&lt;10, G593/C593, "&gt;999%"))</f>
        <v>0.90322580645161288</v>
      </c>
      <c r="J593" s="21">
        <f>IF(E593=0, "-", IF(H593/E593&lt;10, H593/E593, "&gt;999%"))</f>
        <v>0.64035087719298245</v>
      </c>
    </row>
    <row r="594" spans="1:10" x14ac:dyDescent="0.25">
      <c r="A594" s="158" t="s">
        <v>570</v>
      </c>
      <c r="B594" s="65">
        <v>0</v>
      </c>
      <c r="C594" s="66">
        <v>0</v>
      </c>
      <c r="D594" s="65">
        <v>1</v>
      </c>
      <c r="E594" s="66">
        <v>8</v>
      </c>
      <c r="F594" s="67"/>
      <c r="G594" s="65">
        <f>B594-C594</f>
        <v>0</v>
      </c>
      <c r="H594" s="66">
        <f>D594-E594</f>
        <v>-7</v>
      </c>
      <c r="I594" s="20" t="str">
        <f>IF(C594=0, "-", IF(G594/C594&lt;10, G594/C594, "&gt;999%"))</f>
        <v>-</v>
      </c>
      <c r="J594" s="21">
        <f>IF(E594=0, "-", IF(H594/E594&lt;10, H594/E594, "&gt;999%"))</f>
        <v>-0.875</v>
      </c>
    </row>
    <row r="595" spans="1:10" s="160" customFormat="1" x14ac:dyDescent="0.25">
      <c r="A595" s="178" t="s">
        <v>709</v>
      </c>
      <c r="B595" s="71">
        <v>59</v>
      </c>
      <c r="C595" s="72">
        <v>31</v>
      </c>
      <c r="D595" s="71">
        <v>375</v>
      </c>
      <c r="E595" s="72">
        <v>236</v>
      </c>
      <c r="F595" s="73"/>
      <c r="G595" s="71">
        <f>B595-C595</f>
        <v>28</v>
      </c>
      <c r="H595" s="72">
        <f>D595-E595</f>
        <v>139</v>
      </c>
      <c r="I595" s="37">
        <f>IF(C595=0, "-", IF(G595/C595&lt;10, G595/C595, "&gt;999%"))</f>
        <v>0.90322580645161288</v>
      </c>
      <c r="J595" s="38">
        <f>IF(E595=0, "-", IF(H595/E595&lt;10, H595/E595, "&gt;999%"))</f>
        <v>0.58898305084745761</v>
      </c>
    </row>
    <row r="596" spans="1:10" x14ac:dyDescent="0.25">
      <c r="A596" s="177"/>
      <c r="B596" s="143"/>
      <c r="C596" s="144"/>
      <c r="D596" s="143"/>
      <c r="E596" s="144"/>
      <c r="F596" s="145"/>
      <c r="G596" s="143"/>
      <c r="H596" s="144"/>
      <c r="I596" s="151"/>
      <c r="J596" s="152"/>
    </row>
    <row r="597" spans="1:10" s="139" customFormat="1" x14ac:dyDescent="0.25">
      <c r="A597" s="159" t="s">
        <v>99</v>
      </c>
      <c r="B597" s="65"/>
      <c r="C597" s="66"/>
      <c r="D597" s="65"/>
      <c r="E597" s="66"/>
      <c r="F597" s="67"/>
      <c r="G597" s="65"/>
      <c r="H597" s="66"/>
      <c r="I597" s="20"/>
      <c r="J597" s="21"/>
    </row>
    <row r="598" spans="1:10" x14ac:dyDescent="0.25">
      <c r="A598" s="158" t="s">
        <v>584</v>
      </c>
      <c r="B598" s="65">
        <v>1</v>
      </c>
      <c r="C598" s="66">
        <v>8</v>
      </c>
      <c r="D598" s="65">
        <v>36</v>
      </c>
      <c r="E598" s="66">
        <v>61</v>
      </c>
      <c r="F598" s="67"/>
      <c r="G598" s="65">
        <f>B598-C598</f>
        <v>-7</v>
      </c>
      <c r="H598" s="66">
        <f>D598-E598</f>
        <v>-25</v>
      </c>
      <c r="I598" s="20">
        <f>IF(C598=0, "-", IF(G598/C598&lt;10, G598/C598, "&gt;999%"))</f>
        <v>-0.875</v>
      </c>
      <c r="J598" s="21">
        <f>IF(E598=0, "-", IF(H598/E598&lt;10, H598/E598, "&gt;999%"))</f>
        <v>-0.4098360655737705</v>
      </c>
    </row>
    <row r="599" spans="1:10" s="160" customFormat="1" x14ac:dyDescent="0.25">
      <c r="A599" s="165" t="s">
        <v>710</v>
      </c>
      <c r="B599" s="166">
        <v>1</v>
      </c>
      <c r="C599" s="167">
        <v>8</v>
      </c>
      <c r="D599" s="166">
        <v>36</v>
      </c>
      <c r="E599" s="167">
        <v>61</v>
      </c>
      <c r="F599" s="168"/>
      <c r="G599" s="166">
        <f>B599-C599</f>
        <v>-7</v>
      </c>
      <c r="H599" s="167">
        <f>D599-E599</f>
        <v>-25</v>
      </c>
      <c r="I599" s="169">
        <f>IF(C599=0, "-", IF(G599/C599&lt;10, G599/C599, "&gt;999%"))</f>
        <v>-0.875</v>
      </c>
      <c r="J599" s="170">
        <f>IF(E599=0, "-", IF(H599/E599&lt;10, H599/E599, "&gt;999%"))</f>
        <v>-0.4098360655737705</v>
      </c>
    </row>
    <row r="600" spans="1:10" x14ac:dyDescent="0.25">
      <c r="A600" s="171"/>
      <c r="B600" s="172"/>
      <c r="C600" s="173"/>
      <c r="D600" s="172"/>
      <c r="E600" s="173"/>
      <c r="F600" s="174"/>
      <c r="G600" s="172"/>
      <c r="H600" s="173"/>
      <c r="I600" s="175"/>
      <c r="J600" s="176"/>
    </row>
    <row r="601" spans="1:10" x14ac:dyDescent="0.25">
      <c r="A601" s="27" t="s">
        <v>16</v>
      </c>
      <c r="B601" s="71">
        <f>SUM(B7:B600)/2</f>
        <v>28945</v>
      </c>
      <c r="C601" s="77">
        <f>SUM(C7:C600)/2</f>
        <v>23965</v>
      </c>
      <c r="D601" s="71">
        <f>SUM(D7:D600)/2</f>
        <v>255800</v>
      </c>
      <c r="E601" s="77">
        <f>SUM(E7:E600)/2</f>
        <v>251582</v>
      </c>
      <c r="F601" s="73"/>
      <c r="G601" s="71">
        <f>B601-C601</f>
        <v>4980</v>
      </c>
      <c r="H601" s="72">
        <f>D601-E601</f>
        <v>4218</v>
      </c>
      <c r="I601" s="37">
        <f>IF(C601=0, 0, G601/C601)</f>
        <v>0.20780304610890882</v>
      </c>
      <c r="J601" s="38">
        <f>IF(E601=0, 0, H601/E601)</f>
        <v>1.6765905350939258E-2</v>
      </c>
    </row>
  </sheetData>
  <mergeCells count="5">
    <mergeCell ref="B1:J1"/>
    <mergeCell ref="B2:J2"/>
    <mergeCell ref="B4:C4"/>
    <mergeCell ref="D4:E4"/>
    <mergeCell ref="G4:J4"/>
  </mergeCells>
  <phoneticPr fontId="3" type="noConversion"/>
  <printOptions horizontalCentered="1"/>
  <pageMargins left="0.39370078740157483" right="0.39370078740157483" top="0.39370078740157483" bottom="0.59055118110236227" header="0.39370078740157483" footer="0.19685039370078741"/>
  <pageSetup paperSize="9" scale="83" orientation="portrait" r:id="rId1"/>
  <headerFooter alignWithMargins="0">
    <oddFooter>&amp;L&amp;"Arial,Bold"&amp;9©Reproduction of VFACTS reports in whole or part, without prior permission is strictly forbidden
 &amp;C
&amp;"Arial,Bold"Page &amp;P&amp;R&amp;"Arial,Bold" 
&amp;D</oddFooter>
  </headerFooter>
  <rowBreaks count="10" manualBreakCount="10">
    <brk id="47" max="16383" man="1"/>
    <brk id="108" max="16383" man="1"/>
    <brk id="167" max="16383" man="1"/>
    <brk id="225" max="16383" man="1"/>
    <brk id="283" max="16383" man="1"/>
    <brk id="343" max="16383" man="1"/>
    <brk id="402" max="16383" man="1"/>
    <brk id="460" max="16383" man="1"/>
    <brk id="521" max="16383" man="1"/>
    <brk id="58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10</vt:i4>
      </vt:variant>
    </vt:vector>
  </HeadingPairs>
  <TitlesOfParts>
    <vt:vector size="26" baseType="lpstr">
      <vt:lpstr>Retail Sales By State</vt:lpstr>
      <vt:lpstr>Total Market Segmentation</vt:lpstr>
      <vt:lpstr>Retail Sales By Marque</vt:lpstr>
      <vt:lpstr>Retail Share By Marque</vt:lpstr>
      <vt:lpstr>Retail Sales By Buyer Type</vt:lpstr>
      <vt:lpstr>Retail Sales By Fuel Type</vt:lpstr>
      <vt:lpstr>Retail Sales By Country Of Orig</vt:lpstr>
      <vt:lpstr>Segment Model Passenger</vt:lpstr>
      <vt:lpstr>Marque Passenger</vt:lpstr>
      <vt:lpstr>Segment Model SUV</vt:lpstr>
      <vt:lpstr>Marque SUV</vt:lpstr>
      <vt:lpstr>Segment Model Light Commercial</vt:lpstr>
      <vt:lpstr>Marque Light Commercial</vt:lpstr>
      <vt:lpstr>Segment Model Heavy Commercial</vt:lpstr>
      <vt:lpstr>Marque Heavy Commercial</vt:lpstr>
      <vt:lpstr>Retail Sales By Marque &amp; Model</vt:lpstr>
      <vt:lpstr>'Retail Sales By State'!Print_Area</vt:lpstr>
      <vt:lpstr>'Marque Heavy Commercial'!Print_Titles</vt:lpstr>
      <vt:lpstr>'Marque Light Commercial'!Print_Titles</vt:lpstr>
      <vt:lpstr>'Marque Passenger'!Print_Titles</vt:lpstr>
      <vt:lpstr>'Marque SUV'!Print_Titles</vt:lpstr>
      <vt:lpstr>'Retail Sales By Marque &amp; Model'!Print_Titles</vt:lpstr>
      <vt:lpstr>'Segment Model Heavy Commercial'!Print_Titles</vt:lpstr>
      <vt:lpstr>'Segment Model Light Commercial'!Print_Titles</vt:lpstr>
      <vt:lpstr>'Segment Model Passenger'!Print_Titles</vt:lpstr>
      <vt:lpstr>'Segment Model SUV'!Print_Titles</vt:lpstr>
    </vt:vector>
  </TitlesOfParts>
  <Company>R. L. Polk Australia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parack</dc:creator>
  <cp:lastModifiedBy>Packham, Linda</cp:lastModifiedBy>
  <cp:lastPrinted>2005-10-12T01:01:15Z</cp:lastPrinted>
  <dcterms:created xsi:type="dcterms:W3CDTF">2005-07-19T06:26:52Z</dcterms:created>
  <dcterms:modified xsi:type="dcterms:W3CDTF">2022-10-04T19:31:28Z</dcterms:modified>
</cp:coreProperties>
</file>