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VFACTS\Output\Dec20\"/>
    </mc:Choice>
  </mc:AlternateContent>
  <xr:revisionPtr revIDLastSave="0" documentId="13_ncr:1_{4C64E464-9ED8-46EF-9705-4762EA48C43D}" xr6:coauthVersionLast="45" xr6:coauthVersionMax="45" xr10:uidLastSave="{00000000-0000-0000-0000-000000000000}"/>
  <bookViews>
    <workbookView xWindow="1095" yWindow="645" windowWidth="23730" windowHeight="14460" xr2:uid="{00000000-000D-0000-FFFF-FFFF00000000}"/>
  </bookViews>
  <sheets>
    <sheet name="Retail Sales By State" sheetId="51" r:id="rId1"/>
    <sheet name="Total Market Segmentation" sheetId="45" r:id="rId2"/>
    <sheet name="Retail Sales By Marque" sheetId="26" r:id="rId3"/>
    <sheet name="Retail Share By Marque" sheetId="33" r:id="rId4"/>
    <sheet name="Retail Sales By Buyer Type" sheetId="46" r:id="rId5"/>
    <sheet name="Retail Sales By Fuel Type" sheetId="47" r:id="rId6"/>
    <sheet name="Retail Sales By Country Of Orig" sheetId="44" r:id="rId7"/>
    <sheet name="Segment Model Passenger" sheetId="48" r:id="rId8"/>
    <sheet name="Marque Passenger" sheetId="50" r:id="rId9"/>
    <sheet name="Segment Model SUV" sheetId="55" r:id="rId10"/>
    <sheet name="Marque SUV" sheetId="58" r:id="rId11"/>
    <sheet name="Segment Model Light Commercial" sheetId="54" r:id="rId12"/>
    <sheet name="Marque Light Commercial" sheetId="57" r:id="rId13"/>
    <sheet name="Segment Model Heavy Commercial" sheetId="53" r:id="rId14"/>
    <sheet name="Marque Heavy Commercial" sheetId="56" r:id="rId15"/>
    <sheet name="Retail Sales By Marque &amp; Model" sheetId="49" r:id="rId16"/>
  </sheets>
  <definedNames>
    <definedName name="DATA" localSheetId="14">#REF!</definedName>
    <definedName name="DATA" localSheetId="12">#REF!</definedName>
    <definedName name="DATA" localSheetId="10">#REF!</definedName>
    <definedName name="DATA" localSheetId="13">#REF!</definedName>
    <definedName name="DATA" localSheetId="11">#REF!</definedName>
    <definedName name="DATA" localSheetId="9">#REF!</definedName>
    <definedName name="DATA">#REF!</definedName>
    <definedName name="_xlnm.Print_Area" localSheetId="0">'Retail Sales By State'!$A$1:$L$40</definedName>
    <definedName name="_xlnm.Print_Titles" localSheetId="14">'Marque Heavy Commercial'!$1:$3</definedName>
    <definedName name="_xlnm.Print_Titles" localSheetId="12">'Marque Light Commercial'!$1:$3</definedName>
    <definedName name="_xlnm.Print_Titles" localSheetId="8">'Marque Passenger'!$1:$3</definedName>
    <definedName name="_xlnm.Print_Titles" localSheetId="10">'Marque SUV'!$1:$3</definedName>
    <definedName name="_xlnm.Print_Titles" localSheetId="15">'Retail Sales By Marque &amp; Model'!$1:$5</definedName>
    <definedName name="_xlnm.Print_Titles" localSheetId="13">'Segment Model Heavy Commercial'!$1:$3</definedName>
    <definedName name="_xlnm.Print_Titles" localSheetId="11">'Segment Model Light Commercial'!$1:$3</definedName>
    <definedName name="_xlnm.Print_Titles" localSheetId="7">'Segment Model Passenger'!$1:$3</definedName>
    <definedName name="_xlnm.Print_Titles" localSheetId="9">'Segment Model SUV'!$1:$3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 i="49" l="1"/>
  <c r="J8" i="49" s="1"/>
  <c r="G8" i="49"/>
  <c r="I8" i="49" s="1"/>
  <c r="I9" i="49"/>
  <c r="H9" i="49"/>
  <c r="J9" i="49" s="1"/>
  <c r="G9" i="49"/>
  <c r="I10" i="49"/>
  <c r="H10" i="49"/>
  <c r="J10" i="49" s="1"/>
  <c r="G10" i="49"/>
  <c r="I11" i="49"/>
  <c r="H11" i="49"/>
  <c r="J11" i="49" s="1"/>
  <c r="G11" i="49"/>
  <c r="H12" i="49"/>
  <c r="J12" i="49" s="1"/>
  <c r="G12" i="49"/>
  <c r="I12" i="49" s="1"/>
  <c r="H13" i="49"/>
  <c r="J13" i="49" s="1"/>
  <c r="G13" i="49"/>
  <c r="I13" i="49" s="1"/>
  <c r="I14" i="49"/>
  <c r="H14" i="49"/>
  <c r="J14" i="49" s="1"/>
  <c r="G14" i="49"/>
  <c r="I15" i="49"/>
  <c r="H15" i="49"/>
  <c r="J15" i="49" s="1"/>
  <c r="G15" i="49"/>
  <c r="H16" i="49"/>
  <c r="J16" i="49" s="1"/>
  <c r="G16" i="49"/>
  <c r="I16" i="49" s="1"/>
  <c r="I19" i="49"/>
  <c r="H19" i="49"/>
  <c r="J19" i="49" s="1"/>
  <c r="G19" i="49"/>
  <c r="J20" i="49"/>
  <c r="I20" i="49"/>
  <c r="H20" i="49"/>
  <c r="G20" i="49"/>
  <c r="I21" i="49"/>
  <c r="H21" i="49"/>
  <c r="J21" i="49" s="1"/>
  <c r="G21" i="49"/>
  <c r="I22" i="49"/>
  <c r="H22" i="49"/>
  <c r="J22" i="49" s="1"/>
  <c r="G22" i="49"/>
  <c r="I23" i="49"/>
  <c r="H23" i="49"/>
  <c r="J23" i="49" s="1"/>
  <c r="G23" i="49"/>
  <c r="J24" i="49"/>
  <c r="I24" i="49"/>
  <c r="H24" i="49"/>
  <c r="G24" i="49"/>
  <c r="I25" i="49"/>
  <c r="H25" i="49"/>
  <c r="J25" i="49" s="1"/>
  <c r="G25" i="49"/>
  <c r="I26" i="49"/>
  <c r="H26" i="49"/>
  <c r="J26" i="49" s="1"/>
  <c r="G26" i="49"/>
  <c r="I27" i="49"/>
  <c r="H27" i="49"/>
  <c r="J27" i="49" s="1"/>
  <c r="G27" i="49"/>
  <c r="I28" i="49"/>
  <c r="H28" i="49"/>
  <c r="J28" i="49" s="1"/>
  <c r="G28" i="49"/>
  <c r="I29" i="49"/>
  <c r="H29" i="49"/>
  <c r="J29" i="49" s="1"/>
  <c r="G29" i="49"/>
  <c r="J30" i="49"/>
  <c r="I30" i="49"/>
  <c r="H30" i="49"/>
  <c r="G30" i="49"/>
  <c r="I31" i="49"/>
  <c r="H31" i="49"/>
  <c r="J31" i="49" s="1"/>
  <c r="G31" i="49"/>
  <c r="I34" i="49"/>
  <c r="H34" i="49"/>
  <c r="J34" i="49" s="1"/>
  <c r="G34" i="49"/>
  <c r="I35" i="49"/>
  <c r="H35" i="49"/>
  <c r="J35" i="49" s="1"/>
  <c r="G35" i="49"/>
  <c r="I38" i="49"/>
  <c r="H38" i="49"/>
  <c r="J38" i="49" s="1"/>
  <c r="G38" i="49"/>
  <c r="J39" i="49"/>
  <c r="I39" i="49"/>
  <c r="H39" i="49"/>
  <c r="G39" i="49"/>
  <c r="I40" i="49"/>
  <c r="H40" i="49"/>
  <c r="J40" i="49" s="1"/>
  <c r="G40" i="49"/>
  <c r="J43" i="49"/>
  <c r="I43" i="49"/>
  <c r="H43" i="49"/>
  <c r="G43" i="49"/>
  <c r="J44" i="49"/>
  <c r="I44" i="49"/>
  <c r="H44" i="49"/>
  <c r="G44" i="49"/>
  <c r="H47" i="49"/>
  <c r="J47" i="49" s="1"/>
  <c r="G47" i="49"/>
  <c r="I47" i="49" s="1"/>
  <c r="H48" i="49"/>
  <c r="J48" i="49" s="1"/>
  <c r="G48" i="49"/>
  <c r="I48" i="49" s="1"/>
  <c r="I51" i="49"/>
  <c r="H51" i="49"/>
  <c r="J51" i="49" s="1"/>
  <c r="G51" i="49"/>
  <c r="I52" i="49"/>
  <c r="H52" i="49"/>
  <c r="J52" i="49" s="1"/>
  <c r="G52" i="49"/>
  <c r="H55" i="49"/>
  <c r="J55" i="49" s="1"/>
  <c r="G55" i="49"/>
  <c r="I55" i="49" s="1"/>
  <c r="I56" i="49"/>
  <c r="H56" i="49"/>
  <c r="J56" i="49" s="1"/>
  <c r="G56" i="49"/>
  <c r="H57" i="49"/>
  <c r="J57" i="49" s="1"/>
  <c r="G57" i="49"/>
  <c r="I57" i="49" s="1"/>
  <c r="H58" i="49"/>
  <c r="J58" i="49" s="1"/>
  <c r="G58" i="49"/>
  <c r="I58" i="49" s="1"/>
  <c r="J59" i="49"/>
  <c r="I59" i="49"/>
  <c r="H59" i="49"/>
  <c r="G59" i="49"/>
  <c r="I60" i="49"/>
  <c r="H60" i="49"/>
  <c r="J60" i="49" s="1"/>
  <c r="G60" i="49"/>
  <c r="I61" i="49"/>
  <c r="H61" i="49"/>
  <c r="J61" i="49" s="1"/>
  <c r="G61" i="49"/>
  <c r="J62" i="49"/>
  <c r="I62" i="49"/>
  <c r="H62" i="49"/>
  <c r="G62" i="49"/>
  <c r="H63" i="49"/>
  <c r="J63" i="49" s="1"/>
  <c r="G63" i="49"/>
  <c r="I63" i="49" s="1"/>
  <c r="H64" i="49"/>
  <c r="J64" i="49" s="1"/>
  <c r="G64" i="49"/>
  <c r="I64" i="49" s="1"/>
  <c r="I65" i="49"/>
  <c r="H65" i="49"/>
  <c r="J65" i="49" s="1"/>
  <c r="G65" i="49"/>
  <c r="I66" i="49"/>
  <c r="H66" i="49"/>
  <c r="J66" i="49" s="1"/>
  <c r="G66" i="49"/>
  <c r="H67" i="49"/>
  <c r="J67" i="49" s="1"/>
  <c r="G67" i="49"/>
  <c r="I67" i="49" s="1"/>
  <c r="H70" i="49"/>
  <c r="J70" i="49" s="1"/>
  <c r="G70" i="49"/>
  <c r="I70" i="49" s="1"/>
  <c r="H71" i="49"/>
  <c r="J71" i="49" s="1"/>
  <c r="G71" i="49"/>
  <c r="I71" i="49" s="1"/>
  <c r="I72" i="49"/>
  <c r="H72" i="49"/>
  <c r="J72" i="49" s="1"/>
  <c r="G72" i="49"/>
  <c r="H73" i="49"/>
  <c r="J73" i="49" s="1"/>
  <c r="G73" i="49"/>
  <c r="I73" i="49" s="1"/>
  <c r="I76" i="49"/>
  <c r="H76" i="49"/>
  <c r="J76" i="49" s="1"/>
  <c r="G76" i="49"/>
  <c r="H77" i="49"/>
  <c r="J77" i="49" s="1"/>
  <c r="G77" i="49"/>
  <c r="I77" i="49" s="1"/>
  <c r="H78" i="49"/>
  <c r="J78" i="49" s="1"/>
  <c r="G78" i="49"/>
  <c r="I78" i="49" s="1"/>
  <c r="J81" i="49"/>
  <c r="I81" i="49"/>
  <c r="H81" i="49"/>
  <c r="G81" i="49"/>
  <c r="J82" i="49"/>
  <c r="I82" i="49"/>
  <c r="H82" i="49"/>
  <c r="G82" i="49"/>
  <c r="H85" i="49"/>
  <c r="J85" i="49" s="1"/>
  <c r="G85" i="49"/>
  <c r="I85" i="49" s="1"/>
  <c r="H86" i="49"/>
  <c r="J86" i="49" s="1"/>
  <c r="G86" i="49"/>
  <c r="I86" i="49" s="1"/>
  <c r="I87" i="49"/>
  <c r="H87" i="49"/>
  <c r="J87" i="49" s="1"/>
  <c r="G87" i="49"/>
  <c r="H88" i="49"/>
  <c r="J88" i="49" s="1"/>
  <c r="G88" i="49"/>
  <c r="I88" i="49" s="1"/>
  <c r="H91" i="49"/>
  <c r="J91" i="49" s="1"/>
  <c r="G91" i="49"/>
  <c r="I91" i="49" s="1"/>
  <c r="I92" i="49"/>
  <c r="H92" i="49"/>
  <c r="J92" i="49" s="1"/>
  <c r="G92" i="49"/>
  <c r="I93" i="49"/>
  <c r="H93" i="49"/>
  <c r="J93" i="49" s="1"/>
  <c r="G93" i="49"/>
  <c r="I94" i="49"/>
  <c r="H94" i="49"/>
  <c r="J94" i="49" s="1"/>
  <c r="G94" i="49"/>
  <c r="H95" i="49"/>
  <c r="J95" i="49" s="1"/>
  <c r="G95" i="49"/>
  <c r="I95" i="49" s="1"/>
  <c r="H96" i="49"/>
  <c r="J96" i="49" s="1"/>
  <c r="G96" i="49"/>
  <c r="I96" i="49" s="1"/>
  <c r="H97" i="49"/>
  <c r="J97" i="49" s="1"/>
  <c r="G97" i="49"/>
  <c r="I97" i="49" s="1"/>
  <c r="I98" i="49"/>
  <c r="H98" i="49"/>
  <c r="J98" i="49" s="1"/>
  <c r="G98" i="49"/>
  <c r="I99" i="49"/>
  <c r="H99" i="49"/>
  <c r="J99" i="49" s="1"/>
  <c r="G99" i="49"/>
  <c r="H100" i="49"/>
  <c r="J100" i="49" s="1"/>
  <c r="G100" i="49"/>
  <c r="I100" i="49" s="1"/>
  <c r="I103" i="49"/>
  <c r="H103" i="49"/>
  <c r="J103" i="49" s="1"/>
  <c r="G103" i="49"/>
  <c r="I104" i="49"/>
  <c r="H104" i="49"/>
  <c r="J104" i="49" s="1"/>
  <c r="G104" i="49"/>
  <c r="H105" i="49"/>
  <c r="J105" i="49" s="1"/>
  <c r="G105" i="49"/>
  <c r="I105" i="49" s="1"/>
  <c r="H106" i="49"/>
  <c r="J106" i="49" s="1"/>
  <c r="G106" i="49"/>
  <c r="I106" i="49" s="1"/>
  <c r="H107" i="49"/>
  <c r="J107" i="49" s="1"/>
  <c r="G107" i="49"/>
  <c r="I107" i="49" s="1"/>
  <c r="I108" i="49"/>
  <c r="H108" i="49"/>
  <c r="J108" i="49" s="1"/>
  <c r="G108" i="49"/>
  <c r="H109" i="49"/>
  <c r="J109" i="49" s="1"/>
  <c r="G109" i="49"/>
  <c r="I109" i="49" s="1"/>
  <c r="I112" i="49"/>
  <c r="H112" i="49"/>
  <c r="J112" i="49" s="1"/>
  <c r="G112" i="49"/>
  <c r="H113" i="49"/>
  <c r="J113" i="49" s="1"/>
  <c r="G113" i="49"/>
  <c r="I113" i="49" s="1"/>
  <c r="H114" i="49"/>
  <c r="J114" i="49" s="1"/>
  <c r="G114" i="49"/>
  <c r="I114" i="49" s="1"/>
  <c r="H115" i="49"/>
  <c r="J115" i="49" s="1"/>
  <c r="G115" i="49"/>
  <c r="I115" i="49" s="1"/>
  <c r="H116" i="49"/>
  <c r="J116" i="49" s="1"/>
  <c r="G116" i="49"/>
  <c r="I116" i="49" s="1"/>
  <c r="I117" i="49"/>
  <c r="H117" i="49"/>
  <c r="J117" i="49" s="1"/>
  <c r="G117" i="49"/>
  <c r="H118" i="49"/>
  <c r="J118" i="49" s="1"/>
  <c r="G118" i="49"/>
  <c r="I118" i="49" s="1"/>
  <c r="H119" i="49"/>
  <c r="J119" i="49" s="1"/>
  <c r="G119" i="49"/>
  <c r="I119" i="49" s="1"/>
  <c r="I120" i="49"/>
  <c r="H120" i="49"/>
  <c r="J120" i="49" s="1"/>
  <c r="G120" i="49"/>
  <c r="H121" i="49"/>
  <c r="J121" i="49" s="1"/>
  <c r="G121" i="49"/>
  <c r="I121" i="49" s="1"/>
  <c r="H122" i="49"/>
  <c r="J122" i="49" s="1"/>
  <c r="G122" i="49"/>
  <c r="I122" i="49" s="1"/>
  <c r="H123" i="49"/>
  <c r="J123" i="49" s="1"/>
  <c r="G123" i="49"/>
  <c r="I123" i="49" s="1"/>
  <c r="H124" i="49"/>
  <c r="J124" i="49" s="1"/>
  <c r="G124" i="49"/>
  <c r="I124" i="49" s="1"/>
  <c r="H127" i="49"/>
  <c r="J127" i="49" s="1"/>
  <c r="G127" i="49"/>
  <c r="I127" i="49" s="1"/>
  <c r="H128" i="49"/>
  <c r="J128" i="49" s="1"/>
  <c r="G128" i="49"/>
  <c r="I128" i="49" s="1"/>
  <c r="H129" i="49"/>
  <c r="J129" i="49" s="1"/>
  <c r="G129" i="49"/>
  <c r="I129" i="49" s="1"/>
  <c r="H130" i="49"/>
  <c r="J130" i="49" s="1"/>
  <c r="G130" i="49"/>
  <c r="I130" i="49" s="1"/>
  <c r="H133" i="49"/>
  <c r="J133" i="49" s="1"/>
  <c r="G133" i="49"/>
  <c r="I133" i="49" s="1"/>
  <c r="H134" i="49"/>
  <c r="J134" i="49" s="1"/>
  <c r="G134" i="49"/>
  <c r="I134" i="49" s="1"/>
  <c r="H135" i="49"/>
  <c r="J135" i="49" s="1"/>
  <c r="G135" i="49"/>
  <c r="I135" i="49" s="1"/>
  <c r="H136" i="49"/>
  <c r="J136" i="49" s="1"/>
  <c r="G136" i="49"/>
  <c r="I136" i="49" s="1"/>
  <c r="J139" i="49"/>
  <c r="I139" i="49"/>
  <c r="H139" i="49"/>
  <c r="G139" i="49"/>
  <c r="J140" i="49"/>
  <c r="I140" i="49"/>
  <c r="H140" i="49"/>
  <c r="G140" i="49"/>
  <c r="I143" i="49"/>
  <c r="H143" i="49"/>
  <c r="J143" i="49" s="1"/>
  <c r="G143" i="49"/>
  <c r="I144" i="49"/>
  <c r="H144" i="49"/>
  <c r="J144" i="49" s="1"/>
  <c r="G144" i="49"/>
  <c r="J145" i="49"/>
  <c r="I145" i="49"/>
  <c r="H145" i="49"/>
  <c r="G145" i="49"/>
  <c r="I146" i="49"/>
  <c r="H146" i="49"/>
  <c r="J146" i="49" s="1"/>
  <c r="G146" i="49"/>
  <c r="I147" i="49"/>
  <c r="H147" i="49"/>
  <c r="J147" i="49" s="1"/>
  <c r="G147" i="49"/>
  <c r="I148" i="49"/>
  <c r="H148" i="49"/>
  <c r="J148" i="49" s="1"/>
  <c r="G148" i="49"/>
  <c r="I149" i="49"/>
  <c r="H149" i="49"/>
  <c r="J149" i="49" s="1"/>
  <c r="G149" i="49"/>
  <c r="H152" i="49"/>
  <c r="J152" i="49" s="1"/>
  <c r="G152" i="49"/>
  <c r="I152" i="49" s="1"/>
  <c r="H153" i="49"/>
  <c r="J153" i="49" s="1"/>
  <c r="G153" i="49"/>
  <c r="I153" i="49" s="1"/>
  <c r="H156" i="49"/>
  <c r="J156" i="49" s="1"/>
  <c r="G156" i="49"/>
  <c r="I156" i="49" s="1"/>
  <c r="H157" i="49"/>
  <c r="J157" i="49" s="1"/>
  <c r="G157" i="49"/>
  <c r="I157" i="49" s="1"/>
  <c r="H158" i="49"/>
  <c r="J158" i="49" s="1"/>
  <c r="G158" i="49"/>
  <c r="I158" i="49" s="1"/>
  <c r="H159" i="49"/>
  <c r="J159" i="49" s="1"/>
  <c r="G159" i="49"/>
  <c r="I159" i="49" s="1"/>
  <c r="H160" i="49"/>
  <c r="J160" i="49" s="1"/>
  <c r="G160" i="49"/>
  <c r="I160" i="49" s="1"/>
  <c r="I161" i="49"/>
  <c r="H161" i="49"/>
  <c r="J161" i="49" s="1"/>
  <c r="G161" i="49"/>
  <c r="I162" i="49"/>
  <c r="H162" i="49"/>
  <c r="J162" i="49" s="1"/>
  <c r="G162" i="49"/>
  <c r="H163" i="49"/>
  <c r="J163" i="49" s="1"/>
  <c r="G163" i="49"/>
  <c r="I163" i="49" s="1"/>
  <c r="H164" i="49"/>
  <c r="J164" i="49" s="1"/>
  <c r="G164" i="49"/>
  <c r="I164" i="49" s="1"/>
  <c r="H165" i="49"/>
  <c r="J165" i="49" s="1"/>
  <c r="G165" i="49"/>
  <c r="I165" i="49" s="1"/>
  <c r="J168" i="49"/>
  <c r="I168" i="49"/>
  <c r="H168" i="49"/>
  <c r="G168" i="49"/>
  <c r="I169" i="49"/>
  <c r="H169" i="49"/>
  <c r="J169" i="49" s="1"/>
  <c r="G169" i="49"/>
  <c r="I170" i="49"/>
  <c r="H170" i="49"/>
  <c r="J170" i="49" s="1"/>
  <c r="G170" i="49"/>
  <c r="I171" i="49"/>
  <c r="H171" i="49"/>
  <c r="J171" i="49" s="1"/>
  <c r="G171" i="49"/>
  <c r="I172" i="49"/>
  <c r="H172" i="49"/>
  <c r="J172" i="49" s="1"/>
  <c r="G172" i="49"/>
  <c r="I173" i="49"/>
  <c r="H173" i="49"/>
  <c r="J173" i="49" s="1"/>
  <c r="G173" i="49"/>
  <c r="I174" i="49"/>
  <c r="H174" i="49"/>
  <c r="J174" i="49" s="1"/>
  <c r="G174" i="49"/>
  <c r="J177" i="49"/>
  <c r="I177" i="49"/>
  <c r="H177" i="49"/>
  <c r="G177" i="49"/>
  <c r="J178" i="49"/>
  <c r="I178" i="49"/>
  <c r="H178" i="49"/>
  <c r="G178" i="49"/>
  <c r="I179" i="49"/>
  <c r="H179" i="49"/>
  <c r="J179" i="49" s="1"/>
  <c r="G179" i="49"/>
  <c r="H180" i="49"/>
  <c r="J180" i="49" s="1"/>
  <c r="G180" i="49"/>
  <c r="I180" i="49" s="1"/>
  <c r="H181" i="49"/>
  <c r="J181" i="49" s="1"/>
  <c r="G181" i="49"/>
  <c r="I181" i="49" s="1"/>
  <c r="I182" i="49"/>
  <c r="H182" i="49"/>
  <c r="J182" i="49" s="1"/>
  <c r="G182" i="49"/>
  <c r="H183" i="49"/>
  <c r="J183" i="49" s="1"/>
  <c r="G183" i="49"/>
  <c r="I183" i="49" s="1"/>
  <c r="J186" i="49"/>
  <c r="I186" i="49"/>
  <c r="H186" i="49"/>
  <c r="G186" i="49"/>
  <c r="J187" i="49"/>
  <c r="I187" i="49"/>
  <c r="H187" i="49"/>
  <c r="G187" i="49"/>
  <c r="J188" i="49"/>
  <c r="I188" i="49"/>
  <c r="H188" i="49"/>
  <c r="G188" i="49"/>
  <c r="I189" i="49"/>
  <c r="H189" i="49"/>
  <c r="J189" i="49" s="1"/>
  <c r="G189" i="49"/>
  <c r="I190" i="49"/>
  <c r="H190" i="49"/>
  <c r="J190" i="49" s="1"/>
  <c r="G190" i="49"/>
  <c r="H191" i="49"/>
  <c r="J191" i="49" s="1"/>
  <c r="G191" i="49"/>
  <c r="I191" i="49" s="1"/>
  <c r="I192" i="49"/>
  <c r="H192" i="49"/>
  <c r="J192" i="49" s="1"/>
  <c r="G192" i="49"/>
  <c r="I193" i="49"/>
  <c r="H193" i="49"/>
  <c r="J193" i="49" s="1"/>
  <c r="G193" i="49"/>
  <c r="H194" i="49"/>
  <c r="J194" i="49" s="1"/>
  <c r="G194" i="49"/>
  <c r="I194" i="49" s="1"/>
  <c r="H195" i="49"/>
  <c r="J195" i="49" s="1"/>
  <c r="G195" i="49"/>
  <c r="I195" i="49" s="1"/>
  <c r="H198" i="49"/>
  <c r="J198" i="49" s="1"/>
  <c r="G198" i="49"/>
  <c r="I198" i="49" s="1"/>
  <c r="H199" i="49"/>
  <c r="J199" i="49" s="1"/>
  <c r="G199" i="49"/>
  <c r="I199" i="49" s="1"/>
  <c r="H202" i="49"/>
  <c r="J202" i="49" s="1"/>
  <c r="G202" i="49"/>
  <c r="I202" i="49" s="1"/>
  <c r="H203" i="49"/>
  <c r="J203" i="49" s="1"/>
  <c r="G203" i="49"/>
  <c r="I203" i="49" s="1"/>
  <c r="H204" i="49"/>
  <c r="J204" i="49" s="1"/>
  <c r="G204" i="49"/>
  <c r="I204" i="49" s="1"/>
  <c r="J205" i="49"/>
  <c r="I205" i="49"/>
  <c r="H205" i="49"/>
  <c r="G205" i="49"/>
  <c r="H206" i="49"/>
  <c r="J206" i="49" s="1"/>
  <c r="G206" i="49"/>
  <c r="I206" i="49" s="1"/>
  <c r="I207" i="49"/>
  <c r="H207" i="49"/>
  <c r="J207" i="49" s="1"/>
  <c r="G207" i="49"/>
  <c r="H208" i="49"/>
  <c r="J208" i="49" s="1"/>
  <c r="G208" i="49"/>
  <c r="I208" i="49" s="1"/>
  <c r="I209" i="49"/>
  <c r="H209" i="49"/>
  <c r="J209" i="49" s="1"/>
  <c r="G209" i="49"/>
  <c r="H210" i="49"/>
  <c r="J210" i="49" s="1"/>
  <c r="G210" i="49"/>
  <c r="I210" i="49" s="1"/>
  <c r="H211" i="49"/>
  <c r="J211" i="49" s="1"/>
  <c r="G211" i="49"/>
  <c r="I211" i="49" s="1"/>
  <c r="I212" i="49"/>
  <c r="H212" i="49"/>
  <c r="J212" i="49" s="1"/>
  <c r="G212" i="49"/>
  <c r="H213" i="49"/>
  <c r="J213" i="49" s="1"/>
  <c r="G213" i="49"/>
  <c r="I213" i="49" s="1"/>
  <c r="I216" i="49"/>
  <c r="H216" i="49"/>
  <c r="J216" i="49" s="1"/>
  <c r="G216" i="49"/>
  <c r="J217" i="49"/>
  <c r="I217" i="49"/>
  <c r="H217" i="49"/>
  <c r="G217" i="49"/>
  <c r="I218" i="49"/>
  <c r="H218" i="49"/>
  <c r="J218" i="49" s="1"/>
  <c r="G218" i="49"/>
  <c r="I219" i="49"/>
  <c r="H219" i="49"/>
  <c r="J219" i="49" s="1"/>
  <c r="G219" i="49"/>
  <c r="I220" i="49"/>
  <c r="H220" i="49"/>
  <c r="J220" i="49" s="1"/>
  <c r="G220" i="49"/>
  <c r="J221" i="49"/>
  <c r="I221" i="49"/>
  <c r="H221" i="49"/>
  <c r="G221" i="49"/>
  <c r="I222" i="49"/>
  <c r="H222" i="49"/>
  <c r="J222" i="49" s="1"/>
  <c r="G222" i="49"/>
  <c r="J223" i="49"/>
  <c r="I223" i="49"/>
  <c r="H223" i="49"/>
  <c r="G223" i="49"/>
  <c r="I224" i="49"/>
  <c r="H224" i="49"/>
  <c r="J224" i="49" s="1"/>
  <c r="G224" i="49"/>
  <c r="I225" i="49"/>
  <c r="H225" i="49"/>
  <c r="J225" i="49" s="1"/>
  <c r="G225" i="49"/>
  <c r="I226" i="49"/>
  <c r="H226" i="49"/>
  <c r="J226" i="49" s="1"/>
  <c r="G226" i="49"/>
  <c r="J227" i="49"/>
  <c r="I227" i="49"/>
  <c r="H227" i="49"/>
  <c r="G227" i="49"/>
  <c r="H228" i="49"/>
  <c r="J228" i="49" s="1"/>
  <c r="G228" i="49"/>
  <c r="I228" i="49" s="1"/>
  <c r="H229" i="49"/>
  <c r="J229" i="49" s="1"/>
  <c r="G229" i="49"/>
  <c r="I229" i="49" s="1"/>
  <c r="I232" i="49"/>
  <c r="H232" i="49"/>
  <c r="J232" i="49" s="1"/>
  <c r="G232" i="49"/>
  <c r="I233" i="49"/>
  <c r="H233" i="49"/>
  <c r="J233" i="49" s="1"/>
  <c r="G233" i="49"/>
  <c r="I234" i="49"/>
  <c r="H234" i="49"/>
  <c r="J234" i="49" s="1"/>
  <c r="G234" i="49"/>
  <c r="H237" i="49"/>
  <c r="J237" i="49" s="1"/>
  <c r="G237" i="49"/>
  <c r="I237" i="49" s="1"/>
  <c r="I238" i="49"/>
  <c r="H238" i="49"/>
  <c r="J238" i="49" s="1"/>
  <c r="G238" i="49"/>
  <c r="J239" i="49"/>
  <c r="I239" i="49"/>
  <c r="H239" i="49"/>
  <c r="G239" i="49"/>
  <c r="H240" i="49"/>
  <c r="J240" i="49" s="1"/>
  <c r="G240" i="49"/>
  <c r="I240" i="49" s="1"/>
  <c r="H241" i="49"/>
  <c r="J241" i="49" s="1"/>
  <c r="G241" i="49"/>
  <c r="I241" i="49" s="1"/>
  <c r="J244" i="49"/>
  <c r="I244" i="49"/>
  <c r="H244" i="49"/>
  <c r="G244" i="49"/>
  <c r="J245" i="49"/>
  <c r="I245" i="49"/>
  <c r="H245" i="49"/>
  <c r="G245" i="49"/>
  <c r="J246" i="49"/>
  <c r="I246" i="49"/>
  <c r="H246" i="49"/>
  <c r="G246" i="49"/>
  <c r="J247" i="49"/>
  <c r="I247" i="49"/>
  <c r="H247" i="49"/>
  <c r="G247" i="49"/>
  <c r="I250" i="49"/>
  <c r="H250" i="49"/>
  <c r="J250" i="49" s="1"/>
  <c r="G250" i="49"/>
  <c r="I251" i="49"/>
  <c r="H251" i="49"/>
  <c r="J251" i="49" s="1"/>
  <c r="G251" i="49"/>
  <c r="H254" i="49"/>
  <c r="J254" i="49" s="1"/>
  <c r="G254" i="49"/>
  <c r="I254" i="49" s="1"/>
  <c r="H255" i="49"/>
  <c r="J255" i="49" s="1"/>
  <c r="G255" i="49"/>
  <c r="I255" i="49" s="1"/>
  <c r="J256" i="49"/>
  <c r="I256" i="49"/>
  <c r="H256" i="49"/>
  <c r="G256" i="49"/>
  <c r="I257" i="49"/>
  <c r="H257" i="49"/>
  <c r="J257" i="49" s="1"/>
  <c r="G257" i="49"/>
  <c r="I258" i="49"/>
  <c r="H258" i="49"/>
  <c r="J258" i="49" s="1"/>
  <c r="G258" i="49"/>
  <c r="H259" i="49"/>
  <c r="J259" i="49" s="1"/>
  <c r="G259" i="49"/>
  <c r="I259" i="49" s="1"/>
  <c r="H260" i="49"/>
  <c r="J260" i="49" s="1"/>
  <c r="G260" i="49"/>
  <c r="I260" i="49" s="1"/>
  <c r="H261" i="49"/>
  <c r="J261" i="49" s="1"/>
  <c r="G261" i="49"/>
  <c r="I261" i="49" s="1"/>
  <c r="I262" i="49"/>
  <c r="H262" i="49"/>
  <c r="J262" i="49" s="1"/>
  <c r="G262" i="49"/>
  <c r="H263" i="49"/>
  <c r="J263" i="49" s="1"/>
  <c r="G263" i="49"/>
  <c r="I263" i="49" s="1"/>
  <c r="H264" i="49"/>
  <c r="J264" i="49" s="1"/>
  <c r="G264" i="49"/>
  <c r="I264" i="49" s="1"/>
  <c r="I267" i="49"/>
  <c r="H267" i="49"/>
  <c r="J267" i="49" s="1"/>
  <c r="G267" i="49"/>
  <c r="I268" i="49"/>
  <c r="H268" i="49"/>
  <c r="J268" i="49" s="1"/>
  <c r="G268" i="49"/>
  <c r="H269" i="49"/>
  <c r="J269" i="49" s="1"/>
  <c r="G269" i="49"/>
  <c r="I269" i="49" s="1"/>
  <c r="H270" i="49"/>
  <c r="J270" i="49" s="1"/>
  <c r="G270" i="49"/>
  <c r="I270" i="49" s="1"/>
  <c r="I271" i="49"/>
  <c r="H271" i="49"/>
  <c r="J271" i="49" s="1"/>
  <c r="G271" i="49"/>
  <c r="H272" i="49"/>
  <c r="J272" i="49" s="1"/>
  <c r="G272" i="49"/>
  <c r="I272" i="49" s="1"/>
  <c r="H273" i="49"/>
  <c r="J273" i="49" s="1"/>
  <c r="G273" i="49"/>
  <c r="I273" i="49" s="1"/>
  <c r="H274" i="49"/>
  <c r="J274" i="49" s="1"/>
  <c r="G274" i="49"/>
  <c r="I274" i="49" s="1"/>
  <c r="H275" i="49"/>
  <c r="J275" i="49" s="1"/>
  <c r="G275" i="49"/>
  <c r="I275" i="49" s="1"/>
  <c r="I278" i="49"/>
  <c r="H278" i="49"/>
  <c r="J278" i="49" s="1"/>
  <c r="G278" i="49"/>
  <c r="I279" i="49"/>
  <c r="H279" i="49"/>
  <c r="J279" i="49" s="1"/>
  <c r="G279" i="49"/>
  <c r="H282" i="49"/>
  <c r="J282" i="49" s="1"/>
  <c r="G282" i="49"/>
  <c r="I282" i="49" s="1"/>
  <c r="I283" i="49"/>
  <c r="H283" i="49"/>
  <c r="J283" i="49" s="1"/>
  <c r="G283" i="49"/>
  <c r="J284" i="49"/>
  <c r="I284" i="49"/>
  <c r="H284" i="49"/>
  <c r="G284" i="49"/>
  <c r="H285" i="49"/>
  <c r="J285" i="49" s="1"/>
  <c r="G285" i="49"/>
  <c r="I285" i="49" s="1"/>
  <c r="I288" i="49"/>
  <c r="H288" i="49"/>
  <c r="J288" i="49" s="1"/>
  <c r="G288" i="49"/>
  <c r="I289" i="49"/>
  <c r="H289" i="49"/>
  <c r="J289" i="49" s="1"/>
  <c r="G289" i="49"/>
  <c r="H290" i="49"/>
  <c r="J290" i="49" s="1"/>
  <c r="G290" i="49"/>
  <c r="I290" i="49" s="1"/>
  <c r="H291" i="49"/>
  <c r="J291" i="49" s="1"/>
  <c r="G291" i="49"/>
  <c r="I291" i="49" s="1"/>
  <c r="I292" i="49"/>
  <c r="H292" i="49"/>
  <c r="J292" i="49" s="1"/>
  <c r="G292" i="49"/>
  <c r="I293" i="49"/>
  <c r="H293" i="49"/>
  <c r="J293" i="49" s="1"/>
  <c r="G293" i="49"/>
  <c r="H294" i="49"/>
  <c r="J294" i="49" s="1"/>
  <c r="G294" i="49"/>
  <c r="I294" i="49" s="1"/>
  <c r="I297" i="49"/>
  <c r="H297" i="49"/>
  <c r="J297" i="49" s="1"/>
  <c r="G297" i="49"/>
  <c r="J298" i="49"/>
  <c r="I298" i="49"/>
  <c r="H298" i="49"/>
  <c r="G298" i="49"/>
  <c r="I299" i="49"/>
  <c r="H299" i="49"/>
  <c r="J299" i="49" s="1"/>
  <c r="G299" i="49"/>
  <c r="H300" i="49"/>
  <c r="J300" i="49" s="1"/>
  <c r="G300" i="49"/>
  <c r="I300" i="49" s="1"/>
  <c r="H301" i="49"/>
  <c r="J301" i="49" s="1"/>
  <c r="G301" i="49"/>
  <c r="I301" i="49" s="1"/>
  <c r="J304" i="49"/>
  <c r="I304" i="49"/>
  <c r="H304" i="49"/>
  <c r="G304" i="49"/>
  <c r="I305" i="49"/>
  <c r="H305" i="49"/>
  <c r="J305" i="49" s="1"/>
  <c r="G305" i="49"/>
  <c r="J306" i="49"/>
  <c r="I306" i="49"/>
  <c r="H306" i="49"/>
  <c r="G306" i="49"/>
  <c r="I307" i="49"/>
  <c r="H307" i="49"/>
  <c r="J307" i="49" s="1"/>
  <c r="G307" i="49"/>
  <c r="I310" i="49"/>
  <c r="H310" i="49"/>
  <c r="J310" i="49" s="1"/>
  <c r="G310" i="49"/>
  <c r="H311" i="49"/>
  <c r="J311" i="49" s="1"/>
  <c r="G311" i="49"/>
  <c r="I311" i="49" s="1"/>
  <c r="H312" i="49"/>
  <c r="J312" i="49" s="1"/>
  <c r="G312" i="49"/>
  <c r="I312" i="49" s="1"/>
  <c r="I313" i="49"/>
  <c r="H313" i="49"/>
  <c r="J313" i="49" s="1"/>
  <c r="G313" i="49"/>
  <c r="I314" i="49"/>
  <c r="H314" i="49"/>
  <c r="J314" i="49" s="1"/>
  <c r="G314" i="49"/>
  <c r="I315" i="49"/>
  <c r="H315" i="49"/>
  <c r="J315" i="49" s="1"/>
  <c r="G315" i="49"/>
  <c r="I316" i="49"/>
  <c r="H316" i="49"/>
  <c r="J316" i="49" s="1"/>
  <c r="G316" i="49"/>
  <c r="H317" i="49"/>
  <c r="J317" i="49" s="1"/>
  <c r="G317" i="49"/>
  <c r="I317" i="49" s="1"/>
  <c r="H318" i="49"/>
  <c r="J318" i="49" s="1"/>
  <c r="G318" i="49"/>
  <c r="I318" i="49" s="1"/>
  <c r="H321" i="49"/>
  <c r="J321" i="49" s="1"/>
  <c r="G321" i="49"/>
  <c r="I321" i="49" s="1"/>
  <c r="I322" i="49"/>
  <c r="H322" i="49"/>
  <c r="J322" i="49" s="1"/>
  <c r="G322" i="49"/>
  <c r="I323" i="49"/>
  <c r="H323" i="49"/>
  <c r="J323" i="49" s="1"/>
  <c r="G323" i="49"/>
  <c r="H324" i="49"/>
  <c r="J324" i="49" s="1"/>
  <c r="G324" i="49"/>
  <c r="I324" i="49" s="1"/>
  <c r="H325" i="49"/>
  <c r="J325" i="49" s="1"/>
  <c r="G325" i="49"/>
  <c r="I325" i="49" s="1"/>
  <c r="H326" i="49"/>
  <c r="J326" i="49" s="1"/>
  <c r="G326" i="49"/>
  <c r="I326" i="49" s="1"/>
  <c r="H327" i="49"/>
  <c r="J327" i="49" s="1"/>
  <c r="G327" i="49"/>
  <c r="I327" i="49" s="1"/>
  <c r="H328" i="49"/>
  <c r="J328" i="49" s="1"/>
  <c r="G328" i="49"/>
  <c r="I328" i="49" s="1"/>
  <c r="I331" i="49"/>
  <c r="H331" i="49"/>
  <c r="J331" i="49" s="1"/>
  <c r="G331" i="49"/>
  <c r="H332" i="49"/>
  <c r="J332" i="49" s="1"/>
  <c r="G332" i="49"/>
  <c r="I332" i="49" s="1"/>
  <c r="H333" i="49"/>
  <c r="J333" i="49" s="1"/>
  <c r="G333" i="49"/>
  <c r="I333" i="49" s="1"/>
  <c r="I334" i="49"/>
  <c r="H334" i="49"/>
  <c r="J334" i="49" s="1"/>
  <c r="G334" i="49"/>
  <c r="H335" i="49"/>
  <c r="J335" i="49" s="1"/>
  <c r="G335" i="49"/>
  <c r="I335" i="49" s="1"/>
  <c r="H336" i="49"/>
  <c r="J336" i="49" s="1"/>
  <c r="G336" i="49"/>
  <c r="I336" i="49" s="1"/>
  <c r="I337" i="49"/>
  <c r="H337" i="49"/>
  <c r="J337" i="49" s="1"/>
  <c r="G337" i="49"/>
  <c r="H338" i="49"/>
  <c r="J338" i="49" s="1"/>
  <c r="G338" i="49"/>
  <c r="I338" i="49" s="1"/>
  <c r="H339" i="49"/>
  <c r="J339" i="49" s="1"/>
  <c r="G339" i="49"/>
  <c r="I339" i="49" s="1"/>
  <c r="H340" i="49"/>
  <c r="J340" i="49" s="1"/>
  <c r="G340" i="49"/>
  <c r="I340" i="49" s="1"/>
  <c r="H341" i="49"/>
  <c r="J341" i="49" s="1"/>
  <c r="G341" i="49"/>
  <c r="I341" i="49" s="1"/>
  <c r="H342" i="49"/>
  <c r="J342" i="49" s="1"/>
  <c r="G342" i="49"/>
  <c r="I342" i="49" s="1"/>
  <c r="H343" i="49"/>
  <c r="J343" i="49" s="1"/>
  <c r="G343" i="49"/>
  <c r="I343" i="49" s="1"/>
  <c r="H344" i="49"/>
  <c r="J344" i="49" s="1"/>
  <c r="G344" i="49"/>
  <c r="I344" i="49" s="1"/>
  <c r="H345" i="49"/>
  <c r="J345" i="49" s="1"/>
  <c r="G345" i="49"/>
  <c r="I345" i="49" s="1"/>
  <c r="I346" i="49"/>
  <c r="H346" i="49"/>
  <c r="J346" i="49" s="1"/>
  <c r="G346" i="49"/>
  <c r="H347" i="49"/>
  <c r="J347" i="49" s="1"/>
  <c r="G347" i="49"/>
  <c r="I347" i="49" s="1"/>
  <c r="H348" i="49"/>
  <c r="J348" i="49" s="1"/>
  <c r="G348" i="49"/>
  <c r="I348" i="49" s="1"/>
  <c r="I349" i="49"/>
  <c r="H349" i="49"/>
  <c r="J349" i="49" s="1"/>
  <c r="G349" i="49"/>
  <c r="I350" i="49"/>
  <c r="H350" i="49"/>
  <c r="J350" i="49" s="1"/>
  <c r="G350" i="49"/>
  <c r="H351" i="49"/>
  <c r="J351" i="49" s="1"/>
  <c r="G351" i="49"/>
  <c r="I351" i="49" s="1"/>
  <c r="J352" i="49"/>
  <c r="I352" i="49"/>
  <c r="H352" i="49"/>
  <c r="G352" i="49"/>
  <c r="H353" i="49"/>
  <c r="J353" i="49" s="1"/>
  <c r="G353" i="49"/>
  <c r="I353" i="49" s="1"/>
  <c r="H356" i="49"/>
  <c r="J356" i="49" s="1"/>
  <c r="G356" i="49"/>
  <c r="I356" i="49" s="1"/>
  <c r="H357" i="49"/>
  <c r="J357" i="49" s="1"/>
  <c r="G357" i="49"/>
  <c r="I357" i="49" s="1"/>
  <c r="H360" i="49"/>
  <c r="J360" i="49" s="1"/>
  <c r="G360" i="49"/>
  <c r="I360" i="49" s="1"/>
  <c r="I361" i="49"/>
  <c r="H361" i="49"/>
  <c r="J361" i="49" s="1"/>
  <c r="G361" i="49"/>
  <c r="I362" i="49"/>
  <c r="H362" i="49"/>
  <c r="J362" i="49" s="1"/>
  <c r="G362" i="49"/>
  <c r="I363" i="49"/>
  <c r="H363" i="49"/>
  <c r="J363" i="49" s="1"/>
  <c r="G363" i="49"/>
  <c r="I364" i="49"/>
  <c r="H364" i="49"/>
  <c r="J364" i="49" s="1"/>
  <c r="G364" i="49"/>
  <c r="I365" i="49"/>
  <c r="H365" i="49"/>
  <c r="J365" i="49" s="1"/>
  <c r="G365" i="49"/>
  <c r="I366" i="49"/>
  <c r="H366" i="49"/>
  <c r="J366" i="49" s="1"/>
  <c r="G366" i="49"/>
  <c r="I367" i="49"/>
  <c r="H367" i="49"/>
  <c r="J367" i="49" s="1"/>
  <c r="G367" i="49"/>
  <c r="J368" i="49"/>
  <c r="I368" i="49"/>
  <c r="H368" i="49"/>
  <c r="G368" i="49"/>
  <c r="I369" i="49"/>
  <c r="H369" i="49"/>
  <c r="J369" i="49" s="1"/>
  <c r="G369" i="49"/>
  <c r="H370" i="49"/>
  <c r="J370" i="49" s="1"/>
  <c r="G370" i="49"/>
  <c r="I370" i="49" s="1"/>
  <c r="J371" i="49"/>
  <c r="I371" i="49"/>
  <c r="H371" i="49"/>
  <c r="G371" i="49"/>
  <c r="I372" i="49"/>
  <c r="H372" i="49"/>
  <c r="J372" i="49" s="1"/>
  <c r="G372" i="49"/>
  <c r="I373" i="49"/>
  <c r="H373" i="49"/>
  <c r="J373" i="49" s="1"/>
  <c r="G373" i="49"/>
  <c r="H374" i="49"/>
  <c r="J374" i="49" s="1"/>
  <c r="G374" i="49"/>
  <c r="I374" i="49" s="1"/>
  <c r="H375" i="49"/>
  <c r="J375" i="49" s="1"/>
  <c r="G375" i="49"/>
  <c r="I375" i="49" s="1"/>
  <c r="J376" i="49"/>
  <c r="I376" i="49"/>
  <c r="H376" i="49"/>
  <c r="G376" i="49"/>
  <c r="H377" i="49"/>
  <c r="J377" i="49" s="1"/>
  <c r="G377" i="49"/>
  <c r="I377" i="49" s="1"/>
  <c r="I380" i="49"/>
  <c r="H380" i="49"/>
  <c r="J380" i="49" s="1"/>
  <c r="G380" i="49"/>
  <c r="J381" i="49"/>
  <c r="I381" i="49"/>
  <c r="H381" i="49"/>
  <c r="G381" i="49"/>
  <c r="I382" i="49"/>
  <c r="H382" i="49"/>
  <c r="J382" i="49" s="1"/>
  <c r="G382" i="49"/>
  <c r="H385" i="49"/>
  <c r="J385" i="49" s="1"/>
  <c r="G385" i="49"/>
  <c r="I385" i="49" s="1"/>
  <c r="H386" i="49"/>
  <c r="J386" i="49" s="1"/>
  <c r="G386" i="49"/>
  <c r="I386" i="49" s="1"/>
  <c r="J389" i="49"/>
  <c r="I389" i="49"/>
  <c r="H389" i="49"/>
  <c r="G389" i="49"/>
  <c r="J390" i="49"/>
  <c r="I390" i="49"/>
  <c r="H390" i="49"/>
  <c r="G390" i="49"/>
  <c r="K8" i="56"/>
  <c r="J8" i="56"/>
  <c r="K9" i="56"/>
  <c r="J9" i="56"/>
  <c r="K10" i="56"/>
  <c r="J10" i="56"/>
  <c r="K11" i="56"/>
  <c r="J11" i="56"/>
  <c r="K12" i="56"/>
  <c r="J12" i="56"/>
  <c r="K13" i="56"/>
  <c r="J13" i="56"/>
  <c r="K14" i="56"/>
  <c r="J14" i="56"/>
  <c r="K15" i="56"/>
  <c r="J15" i="56"/>
  <c r="K16" i="56"/>
  <c r="J16" i="56"/>
  <c r="K17" i="56"/>
  <c r="J17" i="56"/>
  <c r="K18" i="56"/>
  <c r="J18" i="56"/>
  <c r="K19" i="56"/>
  <c r="J19" i="56"/>
  <c r="K20" i="56"/>
  <c r="J20" i="56"/>
  <c r="K21" i="56"/>
  <c r="J21" i="56"/>
  <c r="H23" i="56"/>
  <c r="I19" i="56" s="1"/>
  <c r="F23" i="56"/>
  <c r="G21" i="56" s="1"/>
  <c r="D23" i="56"/>
  <c r="E19" i="56" s="1"/>
  <c r="B23" i="56"/>
  <c r="C21" i="56" s="1"/>
  <c r="K7" i="56"/>
  <c r="J7" i="56"/>
  <c r="B5" i="56"/>
  <c r="F5" i="56" s="1"/>
  <c r="K8" i="57"/>
  <c r="J8" i="57"/>
  <c r="K9" i="57"/>
  <c r="J9" i="57"/>
  <c r="K10" i="57"/>
  <c r="J10" i="57"/>
  <c r="K11" i="57"/>
  <c r="J11" i="57"/>
  <c r="K12" i="57"/>
  <c r="J12" i="57"/>
  <c r="K13" i="57"/>
  <c r="J13" i="57"/>
  <c r="K14" i="57"/>
  <c r="J14" i="57"/>
  <c r="K15" i="57"/>
  <c r="J15" i="57"/>
  <c r="K16" i="57"/>
  <c r="J16" i="57"/>
  <c r="K17" i="57"/>
  <c r="J17" i="57"/>
  <c r="K18" i="57"/>
  <c r="J18" i="57"/>
  <c r="K19" i="57"/>
  <c r="J19" i="57"/>
  <c r="K20" i="57"/>
  <c r="J20" i="57"/>
  <c r="K21" i="57"/>
  <c r="J21" i="57"/>
  <c r="K22" i="57"/>
  <c r="J22" i="57"/>
  <c r="K23" i="57"/>
  <c r="J23" i="57"/>
  <c r="H25" i="57"/>
  <c r="I21" i="57" s="1"/>
  <c r="F25" i="57"/>
  <c r="G23" i="57" s="1"/>
  <c r="D25" i="57"/>
  <c r="E22" i="57" s="1"/>
  <c r="B25" i="57"/>
  <c r="C23" i="57" s="1"/>
  <c r="K7" i="57"/>
  <c r="J7" i="57"/>
  <c r="B5" i="57"/>
  <c r="F5" i="57" s="1"/>
  <c r="K8" i="58"/>
  <c r="J8" i="58"/>
  <c r="K9" i="58"/>
  <c r="J9" i="58"/>
  <c r="K10" i="58"/>
  <c r="J10" i="58"/>
  <c r="K11" i="58"/>
  <c r="J11" i="58"/>
  <c r="K12" i="58"/>
  <c r="J12" i="58"/>
  <c r="K13" i="58"/>
  <c r="J13" i="58"/>
  <c r="K14" i="58"/>
  <c r="J14" i="58"/>
  <c r="K15" i="58"/>
  <c r="J15" i="58"/>
  <c r="K16" i="58"/>
  <c r="J16" i="58"/>
  <c r="K17" i="58"/>
  <c r="J17" i="58"/>
  <c r="K18" i="58"/>
  <c r="J18" i="58"/>
  <c r="K19" i="58"/>
  <c r="J19" i="58"/>
  <c r="K20" i="58"/>
  <c r="J20" i="58"/>
  <c r="K21" i="58"/>
  <c r="J21" i="58"/>
  <c r="K22" i="58"/>
  <c r="J22" i="58"/>
  <c r="K23" i="58"/>
  <c r="J23" i="58"/>
  <c r="K24" i="58"/>
  <c r="J24" i="58"/>
  <c r="K25" i="58"/>
  <c r="J25" i="58"/>
  <c r="K26" i="58"/>
  <c r="J26" i="58"/>
  <c r="K27" i="58"/>
  <c r="J27" i="58"/>
  <c r="K28" i="58"/>
  <c r="J28" i="58"/>
  <c r="K29" i="58"/>
  <c r="J29" i="58"/>
  <c r="K30" i="58"/>
  <c r="J30" i="58"/>
  <c r="K31" i="58"/>
  <c r="J31" i="58"/>
  <c r="K32" i="58"/>
  <c r="J32" i="58"/>
  <c r="K33" i="58"/>
  <c r="J33" i="58"/>
  <c r="K34" i="58"/>
  <c r="J34" i="58"/>
  <c r="K35" i="58"/>
  <c r="J35" i="58"/>
  <c r="H37" i="58"/>
  <c r="I34" i="58" s="1"/>
  <c r="F37" i="58"/>
  <c r="G35" i="58" s="1"/>
  <c r="D37" i="58"/>
  <c r="E33" i="58" s="1"/>
  <c r="B37" i="58"/>
  <c r="C35" i="58" s="1"/>
  <c r="K7" i="58"/>
  <c r="J7" i="58"/>
  <c r="B5" i="58"/>
  <c r="D5" i="58" s="1"/>
  <c r="H5" i="58" s="1"/>
  <c r="K8" i="50"/>
  <c r="J8" i="50"/>
  <c r="K9" i="50"/>
  <c r="J9" i="50"/>
  <c r="K10" i="50"/>
  <c r="J10" i="50"/>
  <c r="K11" i="50"/>
  <c r="J11" i="50"/>
  <c r="K12" i="50"/>
  <c r="J12" i="50"/>
  <c r="K13" i="50"/>
  <c r="J13" i="50"/>
  <c r="K14" i="50"/>
  <c r="J14" i="50"/>
  <c r="K15" i="50"/>
  <c r="J15" i="50"/>
  <c r="K16" i="50"/>
  <c r="J16" i="50"/>
  <c r="K17" i="50"/>
  <c r="J17" i="50"/>
  <c r="K18" i="50"/>
  <c r="J18" i="50"/>
  <c r="K19" i="50"/>
  <c r="J19" i="50"/>
  <c r="K20" i="50"/>
  <c r="J20" i="50"/>
  <c r="K21" i="50"/>
  <c r="J21" i="50"/>
  <c r="K22" i="50"/>
  <c r="J22" i="50"/>
  <c r="K23" i="50"/>
  <c r="J23" i="50"/>
  <c r="K24" i="50"/>
  <c r="J24" i="50"/>
  <c r="K25" i="50"/>
  <c r="J25" i="50"/>
  <c r="K26" i="50"/>
  <c r="J26" i="50"/>
  <c r="K27" i="50"/>
  <c r="J27" i="50"/>
  <c r="K28" i="50"/>
  <c r="J28" i="50"/>
  <c r="K29" i="50"/>
  <c r="J29" i="50"/>
  <c r="K30" i="50"/>
  <c r="J30" i="50"/>
  <c r="K31" i="50"/>
  <c r="J31" i="50"/>
  <c r="H33" i="50"/>
  <c r="I30" i="50" s="1"/>
  <c r="F33" i="50"/>
  <c r="G31" i="50" s="1"/>
  <c r="D33" i="50"/>
  <c r="E30" i="50" s="1"/>
  <c r="B33" i="50"/>
  <c r="C31" i="50" s="1"/>
  <c r="K7" i="50"/>
  <c r="J7" i="50"/>
  <c r="B5" i="50"/>
  <c r="D5" i="50" s="1"/>
  <c r="H5" i="50" s="1"/>
  <c r="B5" i="53"/>
  <c r="D5" i="53" s="1"/>
  <c r="H5" i="53" s="1"/>
  <c r="K8" i="53"/>
  <c r="J8" i="53"/>
  <c r="K9" i="53"/>
  <c r="J9" i="53"/>
  <c r="K10" i="53"/>
  <c r="J10" i="53"/>
  <c r="K11" i="53"/>
  <c r="J11" i="53"/>
  <c r="K12" i="53"/>
  <c r="J12" i="53"/>
  <c r="K13" i="53"/>
  <c r="J13" i="53"/>
  <c r="K14" i="53"/>
  <c r="J14" i="53"/>
  <c r="K15" i="53"/>
  <c r="J15" i="53"/>
  <c r="H17" i="53"/>
  <c r="I14" i="53" s="1"/>
  <c r="F17" i="53"/>
  <c r="G15" i="53" s="1"/>
  <c r="D17" i="53"/>
  <c r="E13" i="53" s="1"/>
  <c r="B17" i="53"/>
  <c r="C15" i="53" s="1"/>
  <c r="K7" i="53"/>
  <c r="J7" i="53"/>
  <c r="K21" i="53"/>
  <c r="J21" i="53"/>
  <c r="K22" i="53"/>
  <c r="J22" i="53"/>
  <c r="K23" i="53"/>
  <c r="J23" i="53"/>
  <c r="H25" i="53"/>
  <c r="I22" i="53" s="1"/>
  <c r="F25" i="53"/>
  <c r="G23" i="53" s="1"/>
  <c r="D25" i="53"/>
  <c r="E21" i="53" s="1"/>
  <c r="B25" i="53"/>
  <c r="C23" i="53" s="1"/>
  <c r="K20" i="53"/>
  <c r="J20" i="53"/>
  <c r="K29" i="53"/>
  <c r="J29" i="53"/>
  <c r="K30" i="53"/>
  <c r="J30" i="53"/>
  <c r="K31" i="53"/>
  <c r="J31" i="53"/>
  <c r="K32" i="53"/>
  <c r="J32" i="53"/>
  <c r="K33" i="53"/>
  <c r="J33" i="53"/>
  <c r="K34" i="53"/>
  <c r="J34" i="53"/>
  <c r="K35" i="53"/>
  <c r="J35" i="53"/>
  <c r="K36" i="53"/>
  <c r="J36" i="53"/>
  <c r="H38" i="53"/>
  <c r="I34" i="53" s="1"/>
  <c r="F38" i="53"/>
  <c r="G36" i="53" s="1"/>
  <c r="D38" i="53"/>
  <c r="E34" i="53" s="1"/>
  <c r="B38" i="53"/>
  <c r="C36" i="53" s="1"/>
  <c r="K28" i="53"/>
  <c r="J28" i="53"/>
  <c r="I40" i="53"/>
  <c r="G40" i="53"/>
  <c r="E40" i="53"/>
  <c r="C40" i="53"/>
  <c r="B5" i="54"/>
  <c r="F5" i="54" s="1"/>
  <c r="K8" i="54"/>
  <c r="J8" i="54"/>
  <c r="H10" i="54"/>
  <c r="I10" i="54" s="1"/>
  <c r="F10" i="54"/>
  <c r="G8" i="54" s="1"/>
  <c r="D10" i="54"/>
  <c r="B10" i="54"/>
  <c r="C8" i="54" s="1"/>
  <c r="K7" i="54"/>
  <c r="J7" i="54"/>
  <c r="H15" i="54"/>
  <c r="F15" i="54"/>
  <c r="G15" i="54" s="1"/>
  <c r="D15" i="54"/>
  <c r="J15" i="54" s="1"/>
  <c r="B15" i="54"/>
  <c r="C15" i="54" s="1"/>
  <c r="K13" i="54"/>
  <c r="J13" i="54"/>
  <c r="K19" i="54"/>
  <c r="J19" i="54"/>
  <c r="K20" i="54"/>
  <c r="J20" i="54"/>
  <c r="H22" i="54"/>
  <c r="I19" i="54" s="1"/>
  <c r="F22" i="54"/>
  <c r="G20" i="54" s="1"/>
  <c r="D22" i="54"/>
  <c r="J22" i="54" s="1"/>
  <c r="B22" i="54"/>
  <c r="C20" i="54" s="1"/>
  <c r="K18" i="54"/>
  <c r="J18" i="54"/>
  <c r="K26" i="54"/>
  <c r="J26" i="54"/>
  <c r="K27" i="54"/>
  <c r="J27" i="54"/>
  <c r="K28" i="54"/>
  <c r="J28" i="54"/>
  <c r="K29" i="54"/>
  <c r="J29" i="54"/>
  <c r="K30" i="54"/>
  <c r="J30" i="54"/>
  <c r="K31" i="54"/>
  <c r="J31" i="54"/>
  <c r="K32" i="54"/>
  <c r="J32" i="54"/>
  <c r="K33" i="54"/>
  <c r="J33" i="54"/>
  <c r="H35" i="54"/>
  <c r="I32" i="54" s="1"/>
  <c r="F35" i="54"/>
  <c r="G33" i="54" s="1"/>
  <c r="D35" i="54"/>
  <c r="E32" i="54" s="1"/>
  <c r="B35" i="54"/>
  <c r="C33" i="54" s="1"/>
  <c r="K25" i="54"/>
  <c r="J25" i="54"/>
  <c r="K39" i="54"/>
  <c r="J39" i="54"/>
  <c r="K40" i="54"/>
  <c r="J40" i="54"/>
  <c r="K41" i="54"/>
  <c r="J41" i="54"/>
  <c r="K42" i="54"/>
  <c r="J42" i="54"/>
  <c r="K43" i="54"/>
  <c r="J43" i="54"/>
  <c r="K44" i="54"/>
  <c r="J44" i="54"/>
  <c r="K45" i="54"/>
  <c r="J45" i="54"/>
  <c r="H47" i="54"/>
  <c r="I44" i="54" s="1"/>
  <c r="F47" i="54"/>
  <c r="G45" i="54" s="1"/>
  <c r="D47" i="54"/>
  <c r="E43" i="54" s="1"/>
  <c r="B47" i="54"/>
  <c r="C45" i="54" s="1"/>
  <c r="K38" i="54"/>
  <c r="J38" i="54"/>
  <c r="K51" i="54"/>
  <c r="J51" i="54"/>
  <c r="K52" i="54"/>
  <c r="J52" i="54"/>
  <c r="K53" i="54"/>
  <c r="J53" i="54"/>
  <c r="K54" i="54"/>
  <c r="J54" i="54"/>
  <c r="K55" i="54"/>
  <c r="J55" i="54"/>
  <c r="K56" i="54"/>
  <c r="J56" i="54"/>
  <c r="K57" i="54"/>
  <c r="J57" i="54"/>
  <c r="K58" i="54"/>
  <c r="J58" i="54"/>
  <c r="K59" i="54"/>
  <c r="J59" i="54"/>
  <c r="K60" i="54"/>
  <c r="J60" i="54"/>
  <c r="K61" i="54"/>
  <c r="J61" i="54"/>
  <c r="K62" i="54"/>
  <c r="J62" i="54"/>
  <c r="K63" i="54"/>
  <c r="J63" i="54"/>
  <c r="K64" i="54"/>
  <c r="J64" i="54"/>
  <c r="K65" i="54"/>
  <c r="J65" i="54"/>
  <c r="K66" i="54"/>
  <c r="J66" i="54"/>
  <c r="H68" i="54"/>
  <c r="I65" i="54" s="1"/>
  <c r="F68" i="54"/>
  <c r="G66" i="54" s="1"/>
  <c r="D68" i="54"/>
  <c r="E65" i="54" s="1"/>
  <c r="B68" i="54"/>
  <c r="C66" i="54" s="1"/>
  <c r="K50" i="54"/>
  <c r="J50" i="54"/>
  <c r="I70" i="54"/>
  <c r="G70" i="54"/>
  <c r="E70" i="54"/>
  <c r="C70" i="54"/>
  <c r="B5" i="55"/>
  <c r="D5" i="55" s="1"/>
  <c r="H5" i="55" s="1"/>
  <c r="K8" i="55"/>
  <c r="J8" i="55"/>
  <c r="K9" i="55"/>
  <c r="J9" i="55"/>
  <c r="K10" i="55"/>
  <c r="J10" i="55"/>
  <c r="K11" i="55"/>
  <c r="J11" i="55"/>
  <c r="K12" i="55"/>
  <c r="J12" i="55"/>
  <c r="K13" i="55"/>
  <c r="J13" i="55"/>
  <c r="K14" i="55"/>
  <c r="J14" i="55"/>
  <c r="K15" i="55"/>
  <c r="J15" i="55"/>
  <c r="K16" i="55"/>
  <c r="J16" i="55"/>
  <c r="H18" i="55"/>
  <c r="I13" i="55" s="1"/>
  <c r="F18" i="55"/>
  <c r="G16" i="55" s="1"/>
  <c r="D18" i="55"/>
  <c r="E16" i="55" s="1"/>
  <c r="B18" i="55"/>
  <c r="C16" i="55" s="1"/>
  <c r="K7" i="55"/>
  <c r="J7" i="55"/>
  <c r="I20" i="55"/>
  <c r="G20" i="55"/>
  <c r="E20" i="55"/>
  <c r="C20" i="55"/>
  <c r="K20" i="55"/>
  <c r="J20" i="55"/>
  <c r="B23" i="55"/>
  <c r="F23" i="55" s="1"/>
  <c r="K26" i="55"/>
  <c r="J26" i="55"/>
  <c r="K27" i="55"/>
  <c r="J27" i="55"/>
  <c r="K28" i="55"/>
  <c r="J28" i="55"/>
  <c r="K29" i="55"/>
  <c r="J29" i="55"/>
  <c r="K30" i="55"/>
  <c r="J30" i="55"/>
  <c r="K31" i="55"/>
  <c r="J31" i="55"/>
  <c r="K32" i="55"/>
  <c r="J32" i="55"/>
  <c r="K33" i="55"/>
  <c r="J33" i="55"/>
  <c r="K34" i="55"/>
  <c r="J34" i="55"/>
  <c r="K35" i="55"/>
  <c r="J35" i="55"/>
  <c r="K36" i="55"/>
  <c r="J36" i="55"/>
  <c r="K37" i="55"/>
  <c r="J37" i="55"/>
  <c r="K38" i="55"/>
  <c r="J38" i="55"/>
  <c r="K39" i="55"/>
  <c r="J39" i="55"/>
  <c r="K40" i="55"/>
  <c r="J40" i="55"/>
  <c r="H42" i="55"/>
  <c r="I38" i="55" s="1"/>
  <c r="F42" i="55"/>
  <c r="G40" i="55" s="1"/>
  <c r="D42" i="55"/>
  <c r="E38" i="55" s="1"/>
  <c r="B42" i="55"/>
  <c r="C40" i="55" s="1"/>
  <c r="K25" i="55"/>
  <c r="J25" i="55"/>
  <c r="K46" i="55"/>
  <c r="J46" i="55"/>
  <c r="K47" i="55"/>
  <c r="J47" i="55"/>
  <c r="K48" i="55"/>
  <c r="J48" i="55"/>
  <c r="K49" i="55"/>
  <c r="J49" i="55"/>
  <c r="K50" i="55"/>
  <c r="J50" i="55"/>
  <c r="K51" i="55"/>
  <c r="J51" i="55"/>
  <c r="H53" i="55"/>
  <c r="I50" i="55" s="1"/>
  <c r="F53" i="55"/>
  <c r="G51" i="55" s="1"/>
  <c r="D53" i="55"/>
  <c r="E48" i="55" s="1"/>
  <c r="B53" i="55"/>
  <c r="C51" i="55" s="1"/>
  <c r="K45" i="55"/>
  <c r="J45" i="55"/>
  <c r="I55" i="55"/>
  <c r="G55" i="55"/>
  <c r="E55" i="55"/>
  <c r="C55" i="55"/>
  <c r="K55" i="55"/>
  <c r="J55" i="55"/>
  <c r="B58" i="55"/>
  <c r="D58" i="55" s="1"/>
  <c r="H58" i="55" s="1"/>
  <c r="K61" i="55"/>
  <c r="J61" i="55"/>
  <c r="K62" i="55"/>
  <c r="J62" i="55"/>
  <c r="K63" i="55"/>
  <c r="J63" i="55"/>
  <c r="K64" i="55"/>
  <c r="J64" i="55"/>
  <c r="K65" i="55"/>
  <c r="J65" i="55"/>
  <c r="K66" i="55"/>
  <c r="J66" i="55"/>
  <c r="K67" i="55"/>
  <c r="J67" i="55"/>
  <c r="K68" i="55"/>
  <c r="J68" i="55"/>
  <c r="K69" i="55"/>
  <c r="J69" i="55"/>
  <c r="K70" i="55"/>
  <c r="J70" i="55"/>
  <c r="K71" i="55"/>
  <c r="J71" i="55"/>
  <c r="K72" i="55"/>
  <c r="J72" i="55"/>
  <c r="K73" i="55"/>
  <c r="J73" i="55"/>
  <c r="K74" i="55"/>
  <c r="J74" i="55"/>
  <c r="K75" i="55"/>
  <c r="J75" i="55"/>
  <c r="K76" i="55"/>
  <c r="J76" i="55"/>
  <c r="K77" i="55"/>
  <c r="J77" i="55"/>
  <c r="K78" i="55"/>
  <c r="J78" i="55"/>
  <c r="H80" i="55"/>
  <c r="I77" i="55" s="1"/>
  <c r="F80" i="55"/>
  <c r="G78" i="55" s="1"/>
  <c r="D80" i="55"/>
  <c r="E75" i="55" s="1"/>
  <c r="B80" i="55"/>
  <c r="C78" i="55" s="1"/>
  <c r="K60" i="55"/>
  <c r="J60" i="55"/>
  <c r="K84" i="55"/>
  <c r="J84" i="55"/>
  <c r="K85" i="55"/>
  <c r="J85" i="55"/>
  <c r="K86" i="55"/>
  <c r="J86" i="55"/>
  <c r="K87" i="55"/>
  <c r="J87" i="55"/>
  <c r="K88" i="55"/>
  <c r="J88" i="55"/>
  <c r="K89" i="55"/>
  <c r="J89" i="55"/>
  <c r="K90" i="55"/>
  <c r="J90" i="55"/>
  <c r="K91" i="55"/>
  <c r="J91" i="55"/>
  <c r="K92" i="55"/>
  <c r="J92" i="55"/>
  <c r="K93" i="55"/>
  <c r="J93" i="55"/>
  <c r="H95" i="55"/>
  <c r="I91" i="55" s="1"/>
  <c r="F95" i="55"/>
  <c r="G93" i="55" s="1"/>
  <c r="D95" i="55"/>
  <c r="E87" i="55" s="1"/>
  <c r="B95" i="55"/>
  <c r="C93" i="55" s="1"/>
  <c r="K83" i="55"/>
  <c r="J83" i="55"/>
  <c r="I97" i="55"/>
  <c r="G97" i="55"/>
  <c r="E97" i="55"/>
  <c r="C97" i="55"/>
  <c r="K97" i="55"/>
  <c r="J97" i="55"/>
  <c r="B100" i="55"/>
  <c r="D100" i="55" s="1"/>
  <c r="H100" i="55" s="1"/>
  <c r="K103" i="55"/>
  <c r="J103" i="55"/>
  <c r="K104" i="55"/>
  <c r="J104" i="55"/>
  <c r="K105" i="55"/>
  <c r="J105" i="55"/>
  <c r="K106" i="55"/>
  <c r="J106" i="55"/>
  <c r="K107" i="55"/>
  <c r="J107" i="55"/>
  <c r="K108" i="55"/>
  <c r="J108" i="55"/>
  <c r="K109" i="55"/>
  <c r="J109" i="55"/>
  <c r="K110" i="55"/>
  <c r="J110" i="55"/>
  <c r="K111" i="55"/>
  <c r="J111" i="55"/>
  <c r="K112" i="55"/>
  <c r="J112" i="55"/>
  <c r="K113" i="55"/>
  <c r="J113" i="55"/>
  <c r="K114" i="55"/>
  <c r="J114" i="55"/>
  <c r="K115" i="55"/>
  <c r="J115" i="55"/>
  <c r="K116" i="55"/>
  <c r="J116" i="55"/>
  <c r="K117" i="55"/>
  <c r="J117" i="55"/>
  <c r="K118" i="55"/>
  <c r="J118" i="55"/>
  <c r="K119" i="55"/>
  <c r="J119" i="55"/>
  <c r="K120" i="55"/>
  <c r="J120" i="55"/>
  <c r="K121" i="55"/>
  <c r="J121" i="55"/>
  <c r="K122" i="55"/>
  <c r="J122" i="55"/>
  <c r="K123" i="55"/>
  <c r="J123" i="55"/>
  <c r="K124" i="55"/>
  <c r="J124" i="55"/>
  <c r="K125" i="55"/>
  <c r="J125" i="55"/>
  <c r="H127" i="55"/>
  <c r="I124" i="55" s="1"/>
  <c r="F127" i="55"/>
  <c r="G125" i="55" s="1"/>
  <c r="D127" i="55"/>
  <c r="E122" i="55" s="1"/>
  <c r="B127" i="55"/>
  <c r="C125" i="55" s="1"/>
  <c r="K102" i="55"/>
  <c r="J102" i="55"/>
  <c r="K131" i="55"/>
  <c r="J131" i="55"/>
  <c r="K132" i="55"/>
  <c r="J132" i="55"/>
  <c r="K133" i="55"/>
  <c r="J133" i="55"/>
  <c r="K134" i="55"/>
  <c r="J134" i="55"/>
  <c r="K135" i="55"/>
  <c r="J135" i="55"/>
  <c r="K136" i="55"/>
  <c r="J136" i="55"/>
  <c r="K137" i="55"/>
  <c r="J137" i="55"/>
  <c r="K138" i="55"/>
  <c r="J138" i="55"/>
  <c r="K139" i="55"/>
  <c r="J139" i="55"/>
  <c r="H141" i="55"/>
  <c r="I139" i="55" s="1"/>
  <c r="F141" i="55"/>
  <c r="G139" i="55" s="1"/>
  <c r="D141" i="55"/>
  <c r="E139" i="55" s="1"/>
  <c r="B141" i="55"/>
  <c r="C139" i="55" s="1"/>
  <c r="K130" i="55"/>
  <c r="J130" i="55"/>
  <c r="I143" i="55"/>
  <c r="G143" i="55"/>
  <c r="E143" i="55"/>
  <c r="C143" i="55"/>
  <c r="K143" i="55"/>
  <c r="J143" i="55"/>
  <c r="B146" i="55"/>
  <c r="D146" i="55" s="1"/>
  <c r="H146" i="55" s="1"/>
  <c r="K149" i="55"/>
  <c r="J149" i="55"/>
  <c r="H151" i="55"/>
  <c r="I151" i="55" s="1"/>
  <c r="F151" i="55"/>
  <c r="G149" i="55" s="1"/>
  <c r="D151" i="55"/>
  <c r="E151" i="55" s="1"/>
  <c r="B151" i="55"/>
  <c r="C149" i="55" s="1"/>
  <c r="K148" i="55"/>
  <c r="J148" i="55"/>
  <c r="K155" i="55"/>
  <c r="J155" i="55"/>
  <c r="K156" i="55"/>
  <c r="J156" i="55"/>
  <c r="K157" i="55"/>
  <c r="J157" i="55"/>
  <c r="H159" i="55"/>
  <c r="I156" i="55" s="1"/>
  <c r="F159" i="55"/>
  <c r="G157" i="55" s="1"/>
  <c r="D159" i="55"/>
  <c r="J159" i="55" s="1"/>
  <c r="B159" i="55"/>
  <c r="C157" i="55" s="1"/>
  <c r="K154" i="55"/>
  <c r="J154" i="55"/>
  <c r="I161" i="55"/>
  <c r="G161" i="55"/>
  <c r="E161" i="55"/>
  <c r="C161" i="55"/>
  <c r="K161" i="55"/>
  <c r="J161" i="55"/>
  <c r="I165" i="55"/>
  <c r="G165" i="55"/>
  <c r="E165" i="55"/>
  <c r="C165" i="55"/>
  <c r="H163" i="55"/>
  <c r="I163" i="55" s="1"/>
  <c r="F163" i="55"/>
  <c r="G163" i="55" s="1"/>
  <c r="D163" i="55"/>
  <c r="E163" i="55" s="1"/>
  <c r="B163" i="55"/>
  <c r="C163" i="55" s="1"/>
  <c r="K165" i="55"/>
  <c r="J165" i="55"/>
  <c r="K167" i="55"/>
  <c r="J167" i="55"/>
  <c r="I167" i="55"/>
  <c r="G167" i="55"/>
  <c r="E167" i="55"/>
  <c r="C167" i="55"/>
  <c r="B5" i="48"/>
  <c r="F5" i="48" s="1"/>
  <c r="K8" i="48"/>
  <c r="J8" i="48"/>
  <c r="K9" i="48"/>
  <c r="J9" i="48"/>
  <c r="H11" i="48"/>
  <c r="I8" i="48" s="1"/>
  <c r="F11" i="48"/>
  <c r="G9" i="48" s="1"/>
  <c r="D11" i="48"/>
  <c r="B11" i="48"/>
  <c r="C9" i="48" s="1"/>
  <c r="K7" i="48"/>
  <c r="J7" i="48"/>
  <c r="I13" i="48"/>
  <c r="G13" i="48"/>
  <c r="E13" i="48"/>
  <c r="C13" i="48"/>
  <c r="K13" i="48"/>
  <c r="J13" i="48"/>
  <c r="B16" i="48"/>
  <c r="F16" i="48" s="1"/>
  <c r="K19" i="48"/>
  <c r="J19" i="48"/>
  <c r="K20" i="48"/>
  <c r="J20" i="48"/>
  <c r="K21" i="48"/>
  <c r="J21" i="48"/>
  <c r="K22" i="48"/>
  <c r="J22" i="48"/>
  <c r="K23" i="48"/>
  <c r="J23" i="48"/>
  <c r="K24" i="48"/>
  <c r="J24" i="48"/>
  <c r="K25" i="48"/>
  <c r="J25" i="48"/>
  <c r="K26" i="48"/>
  <c r="J26" i="48"/>
  <c r="K27" i="48"/>
  <c r="J27" i="48"/>
  <c r="K28" i="48"/>
  <c r="J28" i="48"/>
  <c r="K29" i="48"/>
  <c r="J29" i="48"/>
  <c r="K30" i="48"/>
  <c r="J30" i="48"/>
  <c r="K31" i="48"/>
  <c r="J31" i="48"/>
  <c r="H33" i="48"/>
  <c r="I29" i="48" s="1"/>
  <c r="F33" i="48"/>
  <c r="G31" i="48" s="1"/>
  <c r="D33" i="48"/>
  <c r="E30" i="48" s="1"/>
  <c r="B33" i="48"/>
  <c r="C31" i="48" s="1"/>
  <c r="K18" i="48"/>
  <c r="J18" i="48"/>
  <c r="H38" i="48"/>
  <c r="F38" i="48"/>
  <c r="G38" i="48" s="1"/>
  <c r="D38" i="48"/>
  <c r="J38" i="48" s="1"/>
  <c r="B38" i="48"/>
  <c r="C38" i="48" s="1"/>
  <c r="K36" i="48"/>
  <c r="J36" i="48"/>
  <c r="I40" i="48"/>
  <c r="G40" i="48"/>
  <c r="E40" i="48"/>
  <c r="C40" i="48"/>
  <c r="K40" i="48"/>
  <c r="J40" i="48"/>
  <c r="B43" i="48"/>
  <c r="F43" i="48" s="1"/>
  <c r="K46" i="48"/>
  <c r="J46" i="48"/>
  <c r="K47" i="48"/>
  <c r="J47" i="48"/>
  <c r="K48" i="48"/>
  <c r="J48" i="48"/>
  <c r="K49" i="48"/>
  <c r="J49" i="48"/>
  <c r="K50" i="48"/>
  <c r="J50" i="48"/>
  <c r="K51" i="48"/>
  <c r="J51" i="48"/>
  <c r="K52" i="48"/>
  <c r="J52" i="48"/>
  <c r="K53" i="48"/>
  <c r="J53" i="48"/>
  <c r="K54" i="48"/>
  <c r="J54" i="48"/>
  <c r="K55" i="48"/>
  <c r="J55" i="48"/>
  <c r="K56" i="48"/>
  <c r="J56" i="48"/>
  <c r="K57" i="48"/>
  <c r="J57" i="48"/>
  <c r="K58" i="48"/>
  <c r="J58" i="48"/>
  <c r="K59" i="48"/>
  <c r="J59" i="48"/>
  <c r="K60" i="48"/>
  <c r="J60" i="48"/>
  <c r="H62" i="48"/>
  <c r="I59" i="48" s="1"/>
  <c r="F62" i="48"/>
  <c r="G60" i="48" s="1"/>
  <c r="D62" i="48"/>
  <c r="E57" i="48" s="1"/>
  <c r="B62" i="48"/>
  <c r="C60" i="48" s="1"/>
  <c r="K45" i="48"/>
  <c r="J45" i="48"/>
  <c r="K66" i="48"/>
  <c r="J66" i="48"/>
  <c r="K67" i="48"/>
  <c r="J67" i="48"/>
  <c r="K68" i="48"/>
  <c r="J68" i="48"/>
  <c r="K69" i="48"/>
  <c r="J69" i="48"/>
  <c r="K70" i="48"/>
  <c r="J70" i="48"/>
  <c r="K71" i="48"/>
  <c r="J71" i="48"/>
  <c r="K72" i="48"/>
  <c r="J72" i="48"/>
  <c r="H74" i="48"/>
  <c r="I71" i="48" s="1"/>
  <c r="F74" i="48"/>
  <c r="G72" i="48" s="1"/>
  <c r="D74" i="48"/>
  <c r="B74" i="48"/>
  <c r="C72" i="48" s="1"/>
  <c r="K65" i="48"/>
  <c r="J65" i="48"/>
  <c r="I76" i="48"/>
  <c r="G76" i="48"/>
  <c r="E76" i="48"/>
  <c r="C76" i="48"/>
  <c r="J76" i="48"/>
  <c r="K76" i="48"/>
  <c r="B79" i="48"/>
  <c r="D79" i="48" s="1"/>
  <c r="H79" i="48" s="1"/>
  <c r="K82" i="48"/>
  <c r="J82" i="48"/>
  <c r="K83" i="48"/>
  <c r="J83" i="48"/>
  <c r="K84" i="48"/>
  <c r="J84" i="48"/>
  <c r="K85" i="48"/>
  <c r="J85" i="48"/>
  <c r="K86" i="48"/>
  <c r="J86" i="48"/>
  <c r="H88" i="48"/>
  <c r="I84" i="48" s="1"/>
  <c r="F88" i="48"/>
  <c r="G86" i="48" s="1"/>
  <c r="D88" i="48"/>
  <c r="E84" i="48" s="1"/>
  <c r="B88" i="48"/>
  <c r="C86" i="48" s="1"/>
  <c r="K81" i="48"/>
  <c r="J81" i="48"/>
  <c r="K92" i="48"/>
  <c r="J92" i="48"/>
  <c r="K93" i="48"/>
  <c r="J93" i="48"/>
  <c r="K94" i="48"/>
  <c r="J94" i="48"/>
  <c r="K95" i="48"/>
  <c r="J95" i="48"/>
  <c r="K96" i="48"/>
  <c r="J96" i="48"/>
  <c r="K97" i="48"/>
  <c r="J97" i="48"/>
  <c r="K98" i="48"/>
  <c r="J98" i="48"/>
  <c r="H100" i="48"/>
  <c r="I97" i="48" s="1"/>
  <c r="F100" i="48"/>
  <c r="G98" i="48" s="1"/>
  <c r="D100" i="48"/>
  <c r="J100" i="48" s="1"/>
  <c r="B100" i="48"/>
  <c r="C98" i="48" s="1"/>
  <c r="K91" i="48"/>
  <c r="J91" i="48"/>
  <c r="I102" i="48"/>
  <c r="G102" i="48"/>
  <c r="E102" i="48"/>
  <c r="C102" i="48"/>
  <c r="J102" i="48"/>
  <c r="K102" i="48"/>
  <c r="B105" i="48"/>
  <c r="D105" i="48" s="1"/>
  <c r="H105" i="48" s="1"/>
  <c r="K108" i="48"/>
  <c r="J108" i="48"/>
  <c r="H110" i="48"/>
  <c r="F110" i="48"/>
  <c r="G108" i="48" s="1"/>
  <c r="D110" i="48"/>
  <c r="E108" i="48" s="1"/>
  <c r="B110" i="48"/>
  <c r="C108" i="48" s="1"/>
  <c r="K107" i="48"/>
  <c r="J107" i="48"/>
  <c r="K114" i="48"/>
  <c r="J114" i="48"/>
  <c r="K115" i="48"/>
  <c r="J115" i="48"/>
  <c r="H117" i="48"/>
  <c r="F117" i="48"/>
  <c r="G115" i="48" s="1"/>
  <c r="D117" i="48"/>
  <c r="J117" i="48" s="1"/>
  <c r="B117" i="48"/>
  <c r="C115" i="48" s="1"/>
  <c r="K113" i="48"/>
  <c r="J113" i="48"/>
  <c r="I119" i="48"/>
  <c r="G119" i="48"/>
  <c r="E119" i="48"/>
  <c r="C119" i="48"/>
  <c r="K119" i="48"/>
  <c r="J119" i="48"/>
  <c r="B122" i="48"/>
  <c r="F122" i="48" s="1"/>
  <c r="H126" i="48"/>
  <c r="F126" i="48"/>
  <c r="G126" i="48" s="1"/>
  <c r="D126" i="48"/>
  <c r="J126" i="48" s="1"/>
  <c r="B126" i="48"/>
  <c r="C126" i="48" s="1"/>
  <c r="K124" i="48"/>
  <c r="J124" i="48"/>
  <c r="I128" i="48"/>
  <c r="G128" i="48"/>
  <c r="E128" i="48"/>
  <c r="C128" i="48"/>
  <c r="J128" i="48"/>
  <c r="K128" i="48"/>
  <c r="B131" i="48"/>
  <c r="D131" i="48" s="1"/>
  <c r="H131" i="48" s="1"/>
  <c r="K134" i="48"/>
  <c r="J134" i="48"/>
  <c r="K135" i="48"/>
  <c r="J135" i="48"/>
  <c r="K136" i="48"/>
  <c r="J136" i="48"/>
  <c r="K137" i="48"/>
  <c r="J137" i="48"/>
  <c r="K138" i="48"/>
  <c r="J138" i="48"/>
  <c r="K139" i="48"/>
  <c r="J139" i="48"/>
  <c r="K140" i="48"/>
  <c r="J140" i="48"/>
  <c r="H142" i="48"/>
  <c r="I139" i="48" s="1"/>
  <c r="F142" i="48"/>
  <c r="G140" i="48" s="1"/>
  <c r="D142" i="48"/>
  <c r="E135" i="48" s="1"/>
  <c r="B142" i="48"/>
  <c r="C140" i="48" s="1"/>
  <c r="K133" i="48"/>
  <c r="J133" i="48"/>
  <c r="K146" i="48"/>
  <c r="J146" i="48"/>
  <c r="H148" i="48"/>
  <c r="I148" i="48" s="1"/>
  <c r="F148" i="48"/>
  <c r="G146" i="48" s="1"/>
  <c r="D148" i="48"/>
  <c r="J148" i="48" s="1"/>
  <c r="B148" i="48"/>
  <c r="C146" i="48" s="1"/>
  <c r="K145" i="48"/>
  <c r="J145" i="48"/>
  <c r="I150" i="48"/>
  <c r="G150" i="48"/>
  <c r="E150" i="48"/>
  <c r="C150" i="48"/>
  <c r="K150" i="48"/>
  <c r="J150" i="48"/>
  <c r="B153" i="48"/>
  <c r="F153" i="48" s="1"/>
  <c r="K156" i="48"/>
  <c r="J156" i="48"/>
  <c r="K157" i="48"/>
  <c r="J157" i="48"/>
  <c r="K158" i="48"/>
  <c r="J158" i="48"/>
  <c r="K159" i="48"/>
  <c r="J159" i="48"/>
  <c r="H161" i="48"/>
  <c r="I158" i="48" s="1"/>
  <c r="F161" i="48"/>
  <c r="G159" i="48" s="1"/>
  <c r="D161" i="48"/>
  <c r="B161" i="48"/>
  <c r="C159" i="48" s="1"/>
  <c r="K155" i="48"/>
  <c r="J155" i="48"/>
  <c r="K165" i="48"/>
  <c r="J165" i="48"/>
  <c r="K166" i="48"/>
  <c r="J166" i="48"/>
  <c r="K167" i="48"/>
  <c r="J167" i="48"/>
  <c r="H169" i="48"/>
  <c r="I166" i="48" s="1"/>
  <c r="F169" i="48"/>
  <c r="G167" i="48" s="1"/>
  <c r="D169" i="48"/>
  <c r="E169" i="48" s="1"/>
  <c r="B169" i="48"/>
  <c r="C167" i="48" s="1"/>
  <c r="K164" i="48"/>
  <c r="J164" i="48"/>
  <c r="H174" i="48"/>
  <c r="K174" i="48" s="1"/>
  <c r="F174" i="48"/>
  <c r="G174" i="48" s="1"/>
  <c r="D174" i="48"/>
  <c r="J174" i="48" s="1"/>
  <c r="B174" i="48"/>
  <c r="C174" i="48" s="1"/>
  <c r="K172" i="48"/>
  <c r="J172" i="48"/>
  <c r="I176" i="48"/>
  <c r="G176" i="48"/>
  <c r="E176" i="48"/>
  <c r="C176" i="48"/>
  <c r="K176" i="48"/>
  <c r="J176" i="48"/>
  <c r="I180" i="48"/>
  <c r="G180" i="48"/>
  <c r="E180" i="48"/>
  <c r="C180" i="48"/>
  <c r="H178" i="48"/>
  <c r="I178" i="48" s="1"/>
  <c r="F178" i="48"/>
  <c r="G178" i="48" s="1"/>
  <c r="D178" i="48"/>
  <c r="E178" i="48" s="1"/>
  <c r="B178" i="48"/>
  <c r="C178" i="48" s="1"/>
  <c r="K180" i="48"/>
  <c r="J180" i="48"/>
  <c r="K182" i="48"/>
  <c r="J182" i="48"/>
  <c r="I182" i="48"/>
  <c r="G182" i="48"/>
  <c r="E182" i="48"/>
  <c r="C182" i="48"/>
  <c r="K70" i="54"/>
  <c r="J70" i="54"/>
  <c r="K40" i="53"/>
  <c r="J40" i="53"/>
  <c r="I16" i="44"/>
  <c r="H16" i="44"/>
  <c r="J16" i="44" s="1"/>
  <c r="G16" i="44"/>
  <c r="I17" i="44"/>
  <c r="H17" i="44"/>
  <c r="J17" i="44" s="1"/>
  <c r="G17" i="44"/>
  <c r="I18" i="44"/>
  <c r="H18" i="44"/>
  <c r="J18" i="44" s="1"/>
  <c r="G18" i="44"/>
  <c r="H19" i="44"/>
  <c r="J19" i="44" s="1"/>
  <c r="G19" i="44"/>
  <c r="I19" i="44" s="1"/>
  <c r="H20" i="44"/>
  <c r="J20" i="44" s="1"/>
  <c r="G20" i="44"/>
  <c r="I20" i="44" s="1"/>
  <c r="H21" i="44"/>
  <c r="J21" i="44" s="1"/>
  <c r="G21" i="44"/>
  <c r="I21" i="44" s="1"/>
  <c r="I22" i="44"/>
  <c r="H22" i="44"/>
  <c r="J22" i="44" s="1"/>
  <c r="G22" i="44"/>
  <c r="H23" i="44"/>
  <c r="J23" i="44" s="1"/>
  <c r="G23" i="44"/>
  <c r="I23" i="44" s="1"/>
  <c r="H24" i="44"/>
  <c r="J24" i="44" s="1"/>
  <c r="G24" i="44"/>
  <c r="I24" i="44" s="1"/>
  <c r="H25" i="44"/>
  <c r="J25" i="44" s="1"/>
  <c r="G25" i="44"/>
  <c r="I25" i="44" s="1"/>
  <c r="H26" i="44"/>
  <c r="J26" i="44" s="1"/>
  <c r="G26" i="44"/>
  <c r="I26" i="44" s="1"/>
  <c r="I27" i="44"/>
  <c r="H27" i="44"/>
  <c r="J27" i="44" s="1"/>
  <c r="G27" i="44"/>
  <c r="H28" i="44"/>
  <c r="J28" i="44" s="1"/>
  <c r="G28" i="44"/>
  <c r="I28" i="44" s="1"/>
  <c r="H29" i="44"/>
  <c r="J29" i="44" s="1"/>
  <c r="G29" i="44"/>
  <c r="I29" i="44" s="1"/>
  <c r="H30" i="44"/>
  <c r="J30" i="44" s="1"/>
  <c r="G30" i="44"/>
  <c r="I30" i="44" s="1"/>
  <c r="H41" i="44"/>
  <c r="J41" i="44" s="1"/>
  <c r="G41" i="44"/>
  <c r="I41" i="44" s="1"/>
  <c r="H31" i="44"/>
  <c r="J31" i="44" s="1"/>
  <c r="G31" i="44"/>
  <c r="I31" i="44" s="1"/>
  <c r="J32" i="44"/>
  <c r="I32" i="44"/>
  <c r="H32" i="44"/>
  <c r="G32" i="44"/>
  <c r="J33" i="44"/>
  <c r="I33" i="44"/>
  <c r="H33" i="44"/>
  <c r="G33" i="44"/>
  <c r="H34" i="44"/>
  <c r="J34" i="44" s="1"/>
  <c r="G34" i="44"/>
  <c r="I34" i="44" s="1"/>
  <c r="H35" i="44"/>
  <c r="J35" i="44" s="1"/>
  <c r="G35" i="44"/>
  <c r="I35" i="44" s="1"/>
  <c r="H36" i="44"/>
  <c r="J36" i="44" s="1"/>
  <c r="G36" i="44"/>
  <c r="I36" i="44" s="1"/>
  <c r="J37" i="44"/>
  <c r="I37" i="44"/>
  <c r="H37" i="44"/>
  <c r="G37" i="44"/>
  <c r="H38" i="44"/>
  <c r="J38" i="44" s="1"/>
  <c r="G38" i="44"/>
  <c r="I38" i="44" s="1"/>
  <c r="I39" i="44"/>
  <c r="H39" i="44"/>
  <c r="J39" i="44" s="1"/>
  <c r="G39" i="44"/>
  <c r="H40" i="44"/>
  <c r="J40" i="44" s="1"/>
  <c r="G40" i="44"/>
  <c r="I40" i="44" s="1"/>
  <c r="H8" i="47"/>
  <c r="J8" i="47" s="1"/>
  <c r="G8" i="47"/>
  <c r="I8" i="47" s="1"/>
  <c r="I9" i="47"/>
  <c r="H9" i="47"/>
  <c r="J9" i="47" s="1"/>
  <c r="G9" i="47"/>
  <c r="H10" i="47"/>
  <c r="J10" i="47" s="1"/>
  <c r="G10" i="47"/>
  <c r="I10" i="47" s="1"/>
  <c r="H11" i="47"/>
  <c r="J11" i="47" s="1"/>
  <c r="G11" i="47"/>
  <c r="I11" i="47" s="1"/>
  <c r="H14" i="47"/>
  <c r="J14" i="47" s="1"/>
  <c r="G14" i="47"/>
  <c r="I14" i="47" s="1"/>
  <c r="H15" i="47"/>
  <c r="J15" i="47" s="1"/>
  <c r="G15" i="47"/>
  <c r="I15" i="47" s="1"/>
  <c r="H16" i="47"/>
  <c r="J16" i="47" s="1"/>
  <c r="G16" i="47"/>
  <c r="I16" i="47" s="1"/>
  <c r="I17" i="47"/>
  <c r="H17" i="47"/>
  <c r="J17" i="47" s="1"/>
  <c r="G17" i="47"/>
  <c r="H20" i="47"/>
  <c r="J20" i="47" s="1"/>
  <c r="G20" i="47"/>
  <c r="I20" i="47" s="1"/>
  <c r="H21" i="47"/>
  <c r="J21" i="47" s="1"/>
  <c r="G21" i="47"/>
  <c r="I21" i="47" s="1"/>
  <c r="I29" i="47"/>
  <c r="H29" i="47"/>
  <c r="J29" i="47" s="1"/>
  <c r="G29" i="47"/>
  <c r="H30" i="47"/>
  <c r="J30" i="47" s="1"/>
  <c r="G30" i="47"/>
  <c r="I30" i="47" s="1"/>
  <c r="H31" i="47"/>
  <c r="J31" i="47" s="1"/>
  <c r="G31" i="47"/>
  <c r="I31" i="47" s="1"/>
  <c r="I32" i="47"/>
  <c r="H32" i="47"/>
  <c r="J32" i="47" s="1"/>
  <c r="G32" i="47"/>
  <c r="H25" i="46"/>
  <c r="E25" i="46"/>
  <c r="J25" i="46" s="1"/>
  <c r="D25" i="46"/>
  <c r="C25" i="46"/>
  <c r="B25" i="46"/>
  <c r="G25" i="46" s="1"/>
  <c r="H19" i="46"/>
  <c r="E19" i="46"/>
  <c r="J19" i="46" s="1"/>
  <c r="D19" i="46"/>
  <c r="C19" i="46"/>
  <c r="B19" i="46"/>
  <c r="G19" i="46" s="1"/>
  <c r="H13" i="46"/>
  <c r="E13" i="46"/>
  <c r="J13" i="46" s="1"/>
  <c r="D13" i="46"/>
  <c r="C13" i="46"/>
  <c r="I13" i="46" s="1"/>
  <c r="B13" i="46"/>
  <c r="G13" i="46" s="1"/>
  <c r="H7" i="46"/>
  <c r="E7" i="46"/>
  <c r="J7" i="46" s="1"/>
  <c r="D7" i="46"/>
  <c r="C7" i="46"/>
  <c r="B7" i="46"/>
  <c r="G7" i="46" s="1"/>
  <c r="H8" i="46"/>
  <c r="J8" i="46" s="1"/>
  <c r="G8" i="46"/>
  <c r="I8" i="46" s="1"/>
  <c r="H9" i="46"/>
  <c r="J9" i="46" s="1"/>
  <c r="G9" i="46"/>
  <c r="I9" i="46" s="1"/>
  <c r="H10" i="46"/>
  <c r="J10" i="46" s="1"/>
  <c r="G10" i="46"/>
  <c r="I10" i="46" s="1"/>
  <c r="H11" i="46"/>
  <c r="J11" i="46" s="1"/>
  <c r="G11" i="46"/>
  <c r="I11" i="46" s="1"/>
  <c r="H14" i="46"/>
  <c r="J14" i="46" s="1"/>
  <c r="G14" i="46"/>
  <c r="I14" i="46" s="1"/>
  <c r="H15" i="46"/>
  <c r="J15" i="46" s="1"/>
  <c r="G15" i="46"/>
  <c r="I15" i="46" s="1"/>
  <c r="H16" i="46"/>
  <c r="J16" i="46" s="1"/>
  <c r="G16" i="46"/>
  <c r="I16" i="46" s="1"/>
  <c r="H17" i="46"/>
  <c r="J17" i="46" s="1"/>
  <c r="G17" i="46"/>
  <c r="I17" i="46" s="1"/>
  <c r="H20" i="46"/>
  <c r="J20" i="46" s="1"/>
  <c r="G20" i="46"/>
  <c r="I20" i="46" s="1"/>
  <c r="H21" i="46"/>
  <c r="J21" i="46" s="1"/>
  <c r="G21" i="46"/>
  <c r="I21" i="46" s="1"/>
  <c r="H22" i="46"/>
  <c r="J22" i="46" s="1"/>
  <c r="G22" i="46"/>
  <c r="I22" i="46" s="1"/>
  <c r="J23" i="46"/>
  <c r="H23" i="46"/>
  <c r="G23" i="46"/>
  <c r="I23" i="46" s="1"/>
  <c r="H27" i="46"/>
  <c r="J27" i="46" s="1"/>
  <c r="G27" i="46"/>
  <c r="I27" i="46" s="1"/>
  <c r="H28" i="46"/>
  <c r="J28" i="46" s="1"/>
  <c r="G28" i="46"/>
  <c r="I28" i="46" s="1"/>
  <c r="H29" i="46"/>
  <c r="J29" i="46" s="1"/>
  <c r="G29" i="46"/>
  <c r="I29" i="46" s="1"/>
  <c r="H7" i="33"/>
  <c r="G7" i="33"/>
  <c r="H8" i="33"/>
  <c r="G8" i="33"/>
  <c r="H9" i="33"/>
  <c r="G9" i="33"/>
  <c r="H10" i="33"/>
  <c r="G10" i="33"/>
  <c r="H11" i="33"/>
  <c r="G11" i="33"/>
  <c r="H12" i="33"/>
  <c r="G12" i="33"/>
  <c r="H13" i="33"/>
  <c r="G13" i="33"/>
  <c r="H14" i="33"/>
  <c r="G14" i="33"/>
  <c r="H15" i="33"/>
  <c r="G15" i="33"/>
  <c r="H16" i="33"/>
  <c r="G16" i="33"/>
  <c r="H17" i="33"/>
  <c r="G17" i="33"/>
  <c r="H18" i="33"/>
  <c r="G18" i="33"/>
  <c r="H19" i="33"/>
  <c r="G19" i="33"/>
  <c r="H20" i="33"/>
  <c r="G20" i="33"/>
  <c r="H21" i="33"/>
  <c r="G21" i="33"/>
  <c r="H22" i="33"/>
  <c r="G22" i="33"/>
  <c r="H23" i="33"/>
  <c r="G23" i="33"/>
  <c r="H24" i="33"/>
  <c r="G24" i="33"/>
  <c r="H25" i="33"/>
  <c r="G25" i="33"/>
  <c r="H26" i="33"/>
  <c r="G26" i="33"/>
  <c r="H27" i="33"/>
  <c r="G27" i="33"/>
  <c r="H28" i="33"/>
  <c r="G28" i="33"/>
  <c r="H29" i="33"/>
  <c r="G29" i="33"/>
  <c r="H30" i="33"/>
  <c r="G30" i="33"/>
  <c r="H31" i="33"/>
  <c r="G31" i="33"/>
  <c r="H32" i="33"/>
  <c r="G32" i="33"/>
  <c r="H33" i="33"/>
  <c r="G33" i="33"/>
  <c r="H34" i="33"/>
  <c r="G34" i="33"/>
  <c r="H35" i="33"/>
  <c r="G35" i="33"/>
  <c r="H36" i="33"/>
  <c r="G36" i="33"/>
  <c r="H37" i="33"/>
  <c r="G37" i="33"/>
  <c r="H38" i="33"/>
  <c r="G38" i="33"/>
  <c r="H39" i="33"/>
  <c r="G39" i="33"/>
  <c r="H40" i="33"/>
  <c r="G40" i="33"/>
  <c r="H41" i="33"/>
  <c r="G41" i="33"/>
  <c r="H42" i="33"/>
  <c r="G42" i="33"/>
  <c r="H43" i="33"/>
  <c r="G43" i="33"/>
  <c r="H44" i="33"/>
  <c r="G44" i="33"/>
  <c r="H45" i="33"/>
  <c r="G45" i="33"/>
  <c r="H46" i="33"/>
  <c r="G46" i="33"/>
  <c r="H47" i="33"/>
  <c r="G47" i="33"/>
  <c r="H48" i="33"/>
  <c r="G48" i="33"/>
  <c r="H49" i="33"/>
  <c r="G49" i="33"/>
  <c r="H50" i="33"/>
  <c r="G50" i="33"/>
  <c r="H51" i="33"/>
  <c r="G51" i="33"/>
  <c r="I7" i="26"/>
  <c r="H7" i="26"/>
  <c r="J7" i="26" s="1"/>
  <c r="G7" i="26"/>
  <c r="I8" i="26"/>
  <c r="H8" i="26"/>
  <c r="J8" i="26" s="1"/>
  <c r="G8" i="26"/>
  <c r="I9" i="26"/>
  <c r="H9" i="26"/>
  <c r="J9" i="26" s="1"/>
  <c r="G9" i="26"/>
  <c r="J10" i="26"/>
  <c r="I10" i="26"/>
  <c r="H10" i="26"/>
  <c r="G10" i="26"/>
  <c r="H11" i="26"/>
  <c r="J11" i="26" s="1"/>
  <c r="G11" i="26"/>
  <c r="I11" i="26" s="1"/>
  <c r="I12" i="26"/>
  <c r="H12" i="26"/>
  <c r="J12" i="26" s="1"/>
  <c r="G12" i="26"/>
  <c r="H13" i="26"/>
  <c r="J13" i="26" s="1"/>
  <c r="G13" i="26"/>
  <c r="I13" i="26" s="1"/>
  <c r="H14" i="26"/>
  <c r="J14" i="26" s="1"/>
  <c r="G14" i="26"/>
  <c r="I14" i="26" s="1"/>
  <c r="J15" i="26"/>
  <c r="I15" i="26"/>
  <c r="H15" i="26"/>
  <c r="G15" i="26"/>
  <c r="H16" i="26"/>
  <c r="J16" i="26" s="1"/>
  <c r="G16" i="26"/>
  <c r="I16" i="26" s="1"/>
  <c r="H17" i="26"/>
  <c r="J17" i="26" s="1"/>
  <c r="G17" i="26"/>
  <c r="I17" i="26" s="1"/>
  <c r="H18" i="26"/>
  <c r="J18" i="26" s="1"/>
  <c r="G18" i="26"/>
  <c r="I18" i="26" s="1"/>
  <c r="H19" i="26"/>
  <c r="J19" i="26" s="1"/>
  <c r="G19" i="26"/>
  <c r="I19" i="26" s="1"/>
  <c r="J20" i="26"/>
  <c r="I20" i="26"/>
  <c r="H20" i="26"/>
  <c r="G20" i="26"/>
  <c r="I21" i="26"/>
  <c r="H21" i="26"/>
  <c r="J21" i="26" s="1"/>
  <c r="G21" i="26"/>
  <c r="H22" i="26"/>
  <c r="J22" i="26" s="1"/>
  <c r="G22" i="26"/>
  <c r="I22" i="26" s="1"/>
  <c r="I23" i="26"/>
  <c r="H23" i="26"/>
  <c r="J23" i="26" s="1"/>
  <c r="G23" i="26"/>
  <c r="H24" i="26"/>
  <c r="J24" i="26" s="1"/>
  <c r="G24" i="26"/>
  <c r="I24" i="26" s="1"/>
  <c r="H25" i="26"/>
  <c r="J25" i="26" s="1"/>
  <c r="G25" i="26"/>
  <c r="I25" i="26" s="1"/>
  <c r="H26" i="26"/>
  <c r="J26" i="26" s="1"/>
  <c r="G26" i="26"/>
  <c r="I26" i="26" s="1"/>
  <c r="H27" i="26"/>
  <c r="J27" i="26" s="1"/>
  <c r="G27" i="26"/>
  <c r="I27" i="26" s="1"/>
  <c r="H28" i="26"/>
  <c r="J28" i="26" s="1"/>
  <c r="G28" i="26"/>
  <c r="I28" i="26" s="1"/>
  <c r="J29" i="26"/>
  <c r="I29" i="26"/>
  <c r="H29" i="26"/>
  <c r="G29" i="26"/>
  <c r="I30" i="26"/>
  <c r="H30" i="26"/>
  <c r="J30" i="26" s="1"/>
  <c r="G30" i="26"/>
  <c r="H31" i="26"/>
  <c r="J31" i="26" s="1"/>
  <c r="G31" i="26"/>
  <c r="I31" i="26" s="1"/>
  <c r="H32" i="26"/>
  <c r="J32" i="26" s="1"/>
  <c r="G32" i="26"/>
  <c r="I32" i="26" s="1"/>
  <c r="I33" i="26"/>
  <c r="H33" i="26"/>
  <c r="J33" i="26" s="1"/>
  <c r="G33" i="26"/>
  <c r="H34" i="26"/>
  <c r="J34" i="26" s="1"/>
  <c r="G34" i="26"/>
  <c r="I34" i="26" s="1"/>
  <c r="H35" i="26"/>
  <c r="J35" i="26" s="1"/>
  <c r="G35" i="26"/>
  <c r="I35" i="26" s="1"/>
  <c r="H36" i="26"/>
  <c r="J36" i="26" s="1"/>
  <c r="G36" i="26"/>
  <c r="I36" i="26" s="1"/>
  <c r="I37" i="26"/>
  <c r="H37" i="26"/>
  <c r="J37" i="26" s="1"/>
  <c r="G37" i="26"/>
  <c r="H38" i="26"/>
  <c r="J38" i="26" s="1"/>
  <c r="G38" i="26"/>
  <c r="I38" i="26" s="1"/>
  <c r="H39" i="26"/>
  <c r="J39" i="26" s="1"/>
  <c r="G39" i="26"/>
  <c r="I39" i="26" s="1"/>
  <c r="H40" i="26"/>
  <c r="J40" i="26" s="1"/>
  <c r="G40" i="26"/>
  <c r="I40" i="26" s="1"/>
  <c r="H41" i="26"/>
  <c r="J41" i="26" s="1"/>
  <c r="G41" i="26"/>
  <c r="I41" i="26" s="1"/>
  <c r="I42" i="26"/>
  <c r="H42" i="26"/>
  <c r="J42" i="26" s="1"/>
  <c r="G42" i="26"/>
  <c r="H43" i="26"/>
  <c r="J43" i="26" s="1"/>
  <c r="G43" i="26"/>
  <c r="I43" i="26" s="1"/>
  <c r="H44" i="26"/>
  <c r="J44" i="26" s="1"/>
  <c r="G44" i="26"/>
  <c r="I44" i="26" s="1"/>
  <c r="H45" i="26"/>
  <c r="J45" i="26" s="1"/>
  <c r="G45" i="26"/>
  <c r="I45" i="26" s="1"/>
  <c r="H46" i="26"/>
  <c r="J46" i="26" s="1"/>
  <c r="G46" i="26"/>
  <c r="I46" i="26" s="1"/>
  <c r="H47" i="26"/>
  <c r="J47" i="26" s="1"/>
  <c r="G47" i="26"/>
  <c r="I47" i="26" s="1"/>
  <c r="I48" i="26"/>
  <c r="H48" i="26"/>
  <c r="J48" i="26" s="1"/>
  <c r="G48" i="26"/>
  <c r="H49" i="26"/>
  <c r="J49" i="26" s="1"/>
  <c r="G49" i="26"/>
  <c r="I49" i="26" s="1"/>
  <c r="H50" i="26"/>
  <c r="J50" i="26" s="1"/>
  <c r="G50" i="26"/>
  <c r="I50" i="26" s="1"/>
  <c r="J51" i="26"/>
  <c r="I51" i="26"/>
  <c r="H51" i="26"/>
  <c r="G51" i="26"/>
  <c r="I28" i="45"/>
  <c r="H28" i="45"/>
  <c r="J28" i="45" s="1"/>
  <c r="G28" i="45"/>
  <c r="I29" i="45"/>
  <c r="H29" i="45"/>
  <c r="J29" i="45" s="1"/>
  <c r="G29" i="45"/>
  <c r="H30" i="45"/>
  <c r="J30" i="45" s="1"/>
  <c r="G30" i="45"/>
  <c r="I30" i="45" s="1"/>
  <c r="H31" i="45"/>
  <c r="J31" i="45" s="1"/>
  <c r="G31" i="45"/>
  <c r="I31" i="45" s="1"/>
  <c r="H32" i="45"/>
  <c r="J32" i="45" s="1"/>
  <c r="G32" i="45"/>
  <c r="I32" i="45" s="1"/>
  <c r="H33" i="45"/>
  <c r="J33" i="45" s="1"/>
  <c r="G33" i="45"/>
  <c r="I33" i="45" s="1"/>
  <c r="H15" i="45"/>
  <c r="J15" i="45" s="1"/>
  <c r="G15" i="45"/>
  <c r="I15" i="45" s="1"/>
  <c r="H16" i="45"/>
  <c r="J16" i="45" s="1"/>
  <c r="G16" i="45"/>
  <c r="I16" i="45" s="1"/>
  <c r="H17" i="45"/>
  <c r="J17" i="45" s="1"/>
  <c r="G17" i="45"/>
  <c r="I17" i="45" s="1"/>
  <c r="H18" i="45"/>
  <c r="J18" i="45" s="1"/>
  <c r="G18" i="45"/>
  <c r="I18" i="45" s="1"/>
  <c r="I19" i="45"/>
  <c r="H19" i="45"/>
  <c r="J19" i="45" s="1"/>
  <c r="G19" i="45"/>
  <c r="H20" i="45"/>
  <c r="J20" i="45" s="1"/>
  <c r="G20" i="45"/>
  <c r="I20" i="45" s="1"/>
  <c r="H21" i="45"/>
  <c r="J21" i="45" s="1"/>
  <c r="G21" i="45"/>
  <c r="I21" i="45" s="1"/>
  <c r="H22" i="45"/>
  <c r="J22" i="45" s="1"/>
  <c r="G22" i="45"/>
  <c r="I22" i="45" s="1"/>
  <c r="H8" i="45"/>
  <c r="J8" i="45" s="1"/>
  <c r="G8" i="45"/>
  <c r="I8" i="45" s="1"/>
  <c r="H23" i="45"/>
  <c r="J23" i="45" s="1"/>
  <c r="G23" i="45"/>
  <c r="I23" i="45" s="1"/>
  <c r="H24" i="45"/>
  <c r="J24" i="45" s="1"/>
  <c r="G24" i="45"/>
  <c r="I24" i="45" s="1"/>
  <c r="H25" i="45"/>
  <c r="J25" i="45" s="1"/>
  <c r="G25" i="45"/>
  <c r="I25" i="45" s="1"/>
  <c r="H26" i="45"/>
  <c r="J26" i="45" s="1"/>
  <c r="G26" i="45"/>
  <c r="I26" i="45" s="1"/>
  <c r="H27" i="45"/>
  <c r="J27" i="45" s="1"/>
  <c r="G27" i="45"/>
  <c r="I27" i="45" s="1"/>
  <c r="H9" i="45"/>
  <c r="J9" i="45" s="1"/>
  <c r="G9" i="45"/>
  <c r="I9" i="45" s="1"/>
  <c r="H10" i="45"/>
  <c r="J10" i="45" s="1"/>
  <c r="G10" i="45"/>
  <c r="I10" i="45" s="1"/>
  <c r="I16" i="51"/>
  <c r="K16" i="51" s="1"/>
  <c r="H16" i="51"/>
  <c r="J16" i="51" s="1"/>
  <c r="I17" i="51"/>
  <c r="K17" i="51" s="1"/>
  <c r="H17" i="51"/>
  <c r="J17" i="51" s="1"/>
  <c r="I18" i="51"/>
  <c r="K18" i="51" s="1"/>
  <c r="H18" i="51"/>
  <c r="J18" i="51" s="1"/>
  <c r="I19" i="51"/>
  <c r="K19" i="51" s="1"/>
  <c r="H19" i="51"/>
  <c r="J19" i="51" s="1"/>
  <c r="I20" i="51"/>
  <c r="K20" i="51" s="1"/>
  <c r="H20" i="51"/>
  <c r="J20" i="51" s="1"/>
  <c r="I21" i="51"/>
  <c r="K21" i="51" s="1"/>
  <c r="H21" i="51"/>
  <c r="J21" i="51" s="1"/>
  <c r="I22" i="51"/>
  <c r="K22" i="51" s="1"/>
  <c r="H22" i="51"/>
  <c r="J22" i="51" s="1"/>
  <c r="I19" i="46" l="1"/>
  <c r="I25" i="46"/>
  <c r="I7" i="46"/>
  <c r="K163" i="55"/>
  <c r="J161" i="48"/>
  <c r="D153" i="48"/>
  <c r="H153" i="48" s="1"/>
  <c r="D23" i="55"/>
  <c r="H23" i="55" s="1"/>
  <c r="C7" i="56"/>
  <c r="G7" i="56"/>
  <c r="D5" i="56"/>
  <c r="H5" i="56" s="1"/>
  <c r="E7" i="56"/>
  <c r="I7" i="56"/>
  <c r="E8" i="56"/>
  <c r="I8" i="56"/>
  <c r="C8" i="56"/>
  <c r="G8" i="56"/>
  <c r="E9" i="56"/>
  <c r="I9" i="56"/>
  <c r="C9" i="56"/>
  <c r="G9" i="56"/>
  <c r="E10" i="56"/>
  <c r="I10" i="56"/>
  <c r="C10" i="56"/>
  <c r="G10" i="56"/>
  <c r="E11" i="56"/>
  <c r="I11" i="56"/>
  <c r="C11" i="56"/>
  <c r="G11" i="56"/>
  <c r="E12" i="56"/>
  <c r="I12" i="56"/>
  <c r="C12" i="56"/>
  <c r="G12" i="56"/>
  <c r="E13" i="56"/>
  <c r="I13" i="56"/>
  <c r="C13" i="56"/>
  <c r="G13" i="56"/>
  <c r="E14" i="56"/>
  <c r="I14" i="56"/>
  <c r="C14" i="56"/>
  <c r="G14" i="56"/>
  <c r="E15" i="56"/>
  <c r="I15" i="56"/>
  <c r="C15" i="56"/>
  <c r="G15" i="56"/>
  <c r="E16" i="56"/>
  <c r="I16" i="56"/>
  <c r="C16" i="56"/>
  <c r="G16" i="56"/>
  <c r="E17" i="56"/>
  <c r="I17" i="56"/>
  <c r="C17" i="56"/>
  <c r="G17" i="56"/>
  <c r="C18" i="56"/>
  <c r="G18" i="56"/>
  <c r="E18" i="56"/>
  <c r="I18" i="56"/>
  <c r="C19" i="56"/>
  <c r="G19" i="56"/>
  <c r="K23" i="56"/>
  <c r="J23" i="56"/>
  <c r="E20" i="56"/>
  <c r="I20" i="56"/>
  <c r="C20" i="56"/>
  <c r="G20" i="56"/>
  <c r="E21" i="56"/>
  <c r="I21" i="56"/>
  <c r="C7" i="57"/>
  <c r="G7" i="57"/>
  <c r="D5" i="57"/>
  <c r="H5" i="57" s="1"/>
  <c r="E7" i="57"/>
  <c r="I7" i="57"/>
  <c r="E8" i="57"/>
  <c r="I8" i="57"/>
  <c r="C8" i="57"/>
  <c r="G8" i="57"/>
  <c r="C9" i="57"/>
  <c r="G9" i="57"/>
  <c r="E9" i="57"/>
  <c r="I9" i="57"/>
  <c r="E10" i="57"/>
  <c r="I10" i="57"/>
  <c r="C10" i="57"/>
  <c r="G10" i="57"/>
  <c r="C11" i="57"/>
  <c r="G11" i="57"/>
  <c r="E11" i="57"/>
  <c r="I11" i="57"/>
  <c r="E12" i="57"/>
  <c r="I12" i="57"/>
  <c r="C12" i="57"/>
  <c r="G12" i="57"/>
  <c r="C13" i="57"/>
  <c r="G13" i="57"/>
  <c r="E13" i="57"/>
  <c r="I13" i="57"/>
  <c r="E14" i="57"/>
  <c r="I14" i="57"/>
  <c r="C14" i="57"/>
  <c r="G14" i="57"/>
  <c r="E15" i="57"/>
  <c r="I15" i="57"/>
  <c r="C15" i="57"/>
  <c r="G15" i="57"/>
  <c r="E16" i="57"/>
  <c r="I16" i="57"/>
  <c r="C16" i="57"/>
  <c r="G16" i="57"/>
  <c r="E17" i="57"/>
  <c r="I17" i="57"/>
  <c r="C17" i="57"/>
  <c r="G17" i="57"/>
  <c r="E18" i="57"/>
  <c r="I18" i="57"/>
  <c r="C18" i="57"/>
  <c r="G18" i="57"/>
  <c r="E19" i="57"/>
  <c r="I19" i="57"/>
  <c r="C19" i="57"/>
  <c r="G19" i="57"/>
  <c r="E20" i="57"/>
  <c r="I20" i="57"/>
  <c r="C20" i="57"/>
  <c r="G20" i="57"/>
  <c r="E21" i="57"/>
  <c r="C21" i="57"/>
  <c r="G21" i="57"/>
  <c r="K25" i="57"/>
  <c r="I22" i="57"/>
  <c r="C22" i="57"/>
  <c r="G22" i="57"/>
  <c r="J25" i="57"/>
  <c r="E23" i="57"/>
  <c r="I23" i="57"/>
  <c r="C7" i="58"/>
  <c r="G7" i="58"/>
  <c r="E7" i="58"/>
  <c r="I7" i="58"/>
  <c r="E8" i="58"/>
  <c r="I8" i="58"/>
  <c r="C8" i="58"/>
  <c r="G8" i="58"/>
  <c r="E9" i="58"/>
  <c r="I9" i="58"/>
  <c r="C9" i="58"/>
  <c r="G9" i="58"/>
  <c r="E10" i="58"/>
  <c r="I10" i="58"/>
  <c r="C10" i="58"/>
  <c r="G10" i="58"/>
  <c r="E11" i="58"/>
  <c r="I11" i="58"/>
  <c r="C11" i="58"/>
  <c r="G11" i="58"/>
  <c r="E12" i="58"/>
  <c r="I12" i="58"/>
  <c r="C12" i="58"/>
  <c r="G12" i="58"/>
  <c r="E13" i="58"/>
  <c r="I13" i="58"/>
  <c r="C13" i="58"/>
  <c r="G13" i="58"/>
  <c r="C14" i="58"/>
  <c r="G14" i="58"/>
  <c r="E14" i="58"/>
  <c r="I14" i="58"/>
  <c r="E15" i="58"/>
  <c r="I15" i="58"/>
  <c r="C15" i="58"/>
  <c r="G15" i="58"/>
  <c r="E16" i="58"/>
  <c r="I16" i="58"/>
  <c r="C16" i="58"/>
  <c r="G16" i="58"/>
  <c r="E17" i="58"/>
  <c r="I17" i="58"/>
  <c r="C17" i="58"/>
  <c r="G17" i="58"/>
  <c r="C18" i="58"/>
  <c r="G18" i="58"/>
  <c r="E18" i="58"/>
  <c r="I18" i="58"/>
  <c r="E19" i="58"/>
  <c r="I19" i="58"/>
  <c r="C19" i="58"/>
  <c r="G19" i="58"/>
  <c r="C20" i="58"/>
  <c r="G20" i="58"/>
  <c r="E20" i="58"/>
  <c r="I20" i="58"/>
  <c r="E21" i="58"/>
  <c r="I21" i="58"/>
  <c r="C21" i="58"/>
  <c r="G21" i="58"/>
  <c r="E22" i="58"/>
  <c r="I22" i="58"/>
  <c r="C22" i="58"/>
  <c r="G22" i="58"/>
  <c r="E23" i="58"/>
  <c r="I23" i="58"/>
  <c r="C23" i="58"/>
  <c r="G23" i="58"/>
  <c r="E24" i="58"/>
  <c r="I24" i="58"/>
  <c r="C24" i="58"/>
  <c r="G24" i="58"/>
  <c r="E25" i="58"/>
  <c r="I25" i="58"/>
  <c r="C25" i="58"/>
  <c r="G25" i="58"/>
  <c r="E26" i="58"/>
  <c r="I26" i="58"/>
  <c r="C26" i="58"/>
  <c r="G26" i="58"/>
  <c r="E27" i="58"/>
  <c r="I27" i="58"/>
  <c r="C27" i="58"/>
  <c r="G27" i="58"/>
  <c r="E28" i="58"/>
  <c r="I28" i="58"/>
  <c r="C28" i="58"/>
  <c r="G28" i="58"/>
  <c r="C29" i="58"/>
  <c r="G29" i="58"/>
  <c r="E29" i="58"/>
  <c r="I29" i="58"/>
  <c r="E30" i="58"/>
  <c r="I30" i="58"/>
  <c r="C30" i="58"/>
  <c r="G30" i="58"/>
  <c r="E31" i="58"/>
  <c r="I31" i="58"/>
  <c r="C31" i="58"/>
  <c r="G31" i="58"/>
  <c r="E32" i="58"/>
  <c r="I32" i="58"/>
  <c r="C32" i="58"/>
  <c r="G32" i="58"/>
  <c r="C33" i="58"/>
  <c r="G33" i="58"/>
  <c r="I33" i="58"/>
  <c r="C34" i="58"/>
  <c r="G34" i="58"/>
  <c r="J37" i="58"/>
  <c r="E34" i="58"/>
  <c r="K37" i="58"/>
  <c r="E35" i="58"/>
  <c r="I35" i="58"/>
  <c r="F5" i="58"/>
  <c r="C7" i="50"/>
  <c r="G7" i="50"/>
  <c r="E7" i="50"/>
  <c r="I7" i="50"/>
  <c r="E8" i="50"/>
  <c r="I8" i="50"/>
  <c r="C8" i="50"/>
  <c r="G8" i="50"/>
  <c r="E9" i="50"/>
  <c r="I9" i="50"/>
  <c r="C9" i="50"/>
  <c r="G9" i="50"/>
  <c r="C10" i="50"/>
  <c r="G10" i="50"/>
  <c r="E10" i="50"/>
  <c r="I10" i="50"/>
  <c r="E11" i="50"/>
  <c r="I11" i="50"/>
  <c r="C11" i="50"/>
  <c r="G11" i="50"/>
  <c r="E12" i="50"/>
  <c r="I12" i="50"/>
  <c r="C12" i="50"/>
  <c r="G12" i="50"/>
  <c r="E13" i="50"/>
  <c r="I13" i="50"/>
  <c r="C13" i="50"/>
  <c r="G13" i="50"/>
  <c r="E14" i="50"/>
  <c r="I14" i="50"/>
  <c r="C14" i="50"/>
  <c r="G14" i="50"/>
  <c r="E15" i="50"/>
  <c r="I15" i="50"/>
  <c r="C15" i="50"/>
  <c r="G15" i="50"/>
  <c r="C16" i="50"/>
  <c r="G16" i="50"/>
  <c r="E16" i="50"/>
  <c r="I16" i="50"/>
  <c r="E17" i="50"/>
  <c r="I17" i="50"/>
  <c r="C17" i="50"/>
  <c r="G17" i="50"/>
  <c r="E18" i="50"/>
  <c r="I18" i="50"/>
  <c r="C18" i="50"/>
  <c r="G18" i="50"/>
  <c r="E19" i="50"/>
  <c r="I19" i="50"/>
  <c r="C19" i="50"/>
  <c r="G19" i="50"/>
  <c r="E20" i="50"/>
  <c r="I20" i="50"/>
  <c r="C20" i="50"/>
  <c r="G20" i="50"/>
  <c r="E21" i="50"/>
  <c r="I21" i="50"/>
  <c r="C21" i="50"/>
  <c r="G21" i="50"/>
  <c r="E22" i="50"/>
  <c r="I22" i="50"/>
  <c r="C22" i="50"/>
  <c r="G22" i="50"/>
  <c r="E23" i="50"/>
  <c r="I23" i="50"/>
  <c r="C23" i="50"/>
  <c r="G23" i="50"/>
  <c r="E24" i="50"/>
  <c r="I24" i="50"/>
  <c r="C24" i="50"/>
  <c r="G24" i="50"/>
  <c r="E25" i="50"/>
  <c r="I25" i="50"/>
  <c r="C25" i="50"/>
  <c r="G25" i="50"/>
  <c r="E26" i="50"/>
  <c r="I26" i="50"/>
  <c r="C26" i="50"/>
  <c r="G26" i="50"/>
  <c r="C27" i="50"/>
  <c r="G27" i="50"/>
  <c r="E27" i="50"/>
  <c r="I27" i="50"/>
  <c r="E28" i="50"/>
  <c r="I28" i="50"/>
  <c r="C28" i="50"/>
  <c r="G28" i="50"/>
  <c r="E29" i="50"/>
  <c r="I29" i="50"/>
  <c r="C29" i="50"/>
  <c r="G29" i="50"/>
  <c r="C30" i="50"/>
  <c r="G30" i="50"/>
  <c r="K33" i="50"/>
  <c r="J33" i="50"/>
  <c r="E31" i="50"/>
  <c r="I31" i="50"/>
  <c r="F5" i="50"/>
  <c r="E28" i="53"/>
  <c r="I28" i="53"/>
  <c r="E38" i="53"/>
  <c r="I38" i="53"/>
  <c r="E20" i="53"/>
  <c r="I20" i="53"/>
  <c r="E25" i="53"/>
  <c r="I25" i="53"/>
  <c r="E7" i="53"/>
  <c r="I7" i="53"/>
  <c r="E17" i="53"/>
  <c r="I17" i="53"/>
  <c r="C28" i="53"/>
  <c r="G28" i="53"/>
  <c r="C38" i="53"/>
  <c r="G38" i="53"/>
  <c r="C20" i="53"/>
  <c r="G20" i="53"/>
  <c r="C25" i="53"/>
  <c r="G25" i="53"/>
  <c r="C7" i="53"/>
  <c r="G7" i="53"/>
  <c r="C17" i="53"/>
  <c r="G17" i="53"/>
  <c r="F5" i="53"/>
  <c r="E8" i="53"/>
  <c r="I8" i="53"/>
  <c r="C8" i="53"/>
  <c r="G8" i="53"/>
  <c r="E9" i="53"/>
  <c r="I9" i="53"/>
  <c r="C9" i="53"/>
  <c r="G9" i="53"/>
  <c r="E10" i="53"/>
  <c r="I10" i="53"/>
  <c r="C10" i="53"/>
  <c r="G10" i="53"/>
  <c r="E11" i="53"/>
  <c r="I11" i="53"/>
  <c r="C11" i="53"/>
  <c r="G11" i="53"/>
  <c r="E12" i="53"/>
  <c r="I12" i="53"/>
  <c r="C12" i="53"/>
  <c r="G12" i="53"/>
  <c r="I13" i="53"/>
  <c r="C13" i="53"/>
  <c r="G13" i="53"/>
  <c r="J17" i="53"/>
  <c r="E14" i="53"/>
  <c r="C14" i="53"/>
  <c r="G14" i="53"/>
  <c r="K17" i="53"/>
  <c r="E15" i="53"/>
  <c r="I15" i="53"/>
  <c r="I21" i="53"/>
  <c r="C21" i="53"/>
  <c r="G21" i="53"/>
  <c r="J25" i="53"/>
  <c r="E22" i="53"/>
  <c r="C22" i="53"/>
  <c r="G22" i="53"/>
  <c r="K25" i="53"/>
  <c r="E23" i="53"/>
  <c r="I23" i="53"/>
  <c r="E29" i="53"/>
  <c r="I29" i="53"/>
  <c r="C29" i="53"/>
  <c r="G29" i="53"/>
  <c r="E30" i="53"/>
  <c r="I30" i="53"/>
  <c r="C30" i="53"/>
  <c r="G30" i="53"/>
  <c r="E31" i="53"/>
  <c r="I31" i="53"/>
  <c r="C31" i="53"/>
  <c r="G31" i="53"/>
  <c r="E32" i="53"/>
  <c r="I32" i="53"/>
  <c r="C32" i="53"/>
  <c r="G32" i="53"/>
  <c r="E33" i="53"/>
  <c r="I33" i="53"/>
  <c r="C33" i="53"/>
  <c r="G33" i="53"/>
  <c r="C34" i="53"/>
  <c r="G34" i="53"/>
  <c r="K38" i="53"/>
  <c r="J38" i="53"/>
  <c r="E35" i="53"/>
  <c r="I35" i="53"/>
  <c r="C35" i="53"/>
  <c r="G35" i="53"/>
  <c r="E36" i="53"/>
  <c r="I36" i="53"/>
  <c r="C50" i="54"/>
  <c r="G50" i="54"/>
  <c r="C68" i="54"/>
  <c r="G68" i="54"/>
  <c r="C38" i="54"/>
  <c r="G38" i="54"/>
  <c r="C47" i="54"/>
  <c r="G47" i="54"/>
  <c r="C25" i="54"/>
  <c r="G25" i="54"/>
  <c r="C35" i="54"/>
  <c r="G35" i="54"/>
  <c r="C18" i="54"/>
  <c r="G18" i="54"/>
  <c r="C22" i="54"/>
  <c r="G22" i="54"/>
  <c r="C13" i="54"/>
  <c r="G13" i="54"/>
  <c r="C7" i="54"/>
  <c r="G7" i="54"/>
  <c r="C10" i="54"/>
  <c r="G10" i="54"/>
  <c r="E50" i="54"/>
  <c r="I50" i="54"/>
  <c r="E68" i="54"/>
  <c r="I68" i="54"/>
  <c r="E38" i="54"/>
  <c r="I38" i="54"/>
  <c r="E47" i="54"/>
  <c r="I47" i="54"/>
  <c r="E25" i="54"/>
  <c r="I25" i="54"/>
  <c r="E35" i="54"/>
  <c r="I35" i="54"/>
  <c r="E18" i="54"/>
  <c r="I18" i="54"/>
  <c r="E22" i="54"/>
  <c r="I22" i="54"/>
  <c r="K15" i="54"/>
  <c r="E13" i="54"/>
  <c r="I13" i="54"/>
  <c r="E15" i="54"/>
  <c r="I15" i="54"/>
  <c r="J10" i="54"/>
  <c r="E7" i="54"/>
  <c r="I7" i="54"/>
  <c r="E10" i="54"/>
  <c r="D5" i="54"/>
  <c r="H5" i="54" s="1"/>
  <c r="K10" i="54"/>
  <c r="E8" i="54"/>
  <c r="I8" i="54"/>
  <c r="E19" i="54"/>
  <c r="C19" i="54"/>
  <c r="G19" i="54"/>
  <c r="K22" i="54"/>
  <c r="E20" i="54"/>
  <c r="I20" i="54"/>
  <c r="C26" i="54"/>
  <c r="G26" i="54"/>
  <c r="E26" i="54"/>
  <c r="I26" i="54"/>
  <c r="E27" i="54"/>
  <c r="I27" i="54"/>
  <c r="C27" i="54"/>
  <c r="G27" i="54"/>
  <c r="E28" i="54"/>
  <c r="I28" i="54"/>
  <c r="C28" i="54"/>
  <c r="G28" i="54"/>
  <c r="E29" i="54"/>
  <c r="I29" i="54"/>
  <c r="C29" i="54"/>
  <c r="G29" i="54"/>
  <c r="E30" i="54"/>
  <c r="I30" i="54"/>
  <c r="C30" i="54"/>
  <c r="G30" i="54"/>
  <c r="E31" i="54"/>
  <c r="I31" i="54"/>
  <c r="C31" i="54"/>
  <c r="G31" i="54"/>
  <c r="C32" i="54"/>
  <c r="G32" i="54"/>
  <c r="K35" i="54"/>
  <c r="J35" i="54"/>
  <c r="E33" i="54"/>
  <c r="I33" i="54"/>
  <c r="E39" i="54"/>
  <c r="I39" i="54"/>
  <c r="C39" i="54"/>
  <c r="G39" i="54"/>
  <c r="E40" i="54"/>
  <c r="I40" i="54"/>
  <c r="C40" i="54"/>
  <c r="G40" i="54"/>
  <c r="E41" i="54"/>
  <c r="I41" i="54"/>
  <c r="C41" i="54"/>
  <c r="G41" i="54"/>
  <c r="E42" i="54"/>
  <c r="I42" i="54"/>
  <c r="C42" i="54"/>
  <c r="G42" i="54"/>
  <c r="C43" i="54"/>
  <c r="G43" i="54"/>
  <c r="I43" i="54"/>
  <c r="J47" i="54"/>
  <c r="E44" i="54"/>
  <c r="C44" i="54"/>
  <c r="G44" i="54"/>
  <c r="K47" i="54"/>
  <c r="E45" i="54"/>
  <c r="I45" i="54"/>
  <c r="E51" i="54"/>
  <c r="I51" i="54"/>
  <c r="C51" i="54"/>
  <c r="G51" i="54"/>
  <c r="E52" i="54"/>
  <c r="I52" i="54"/>
  <c r="C52" i="54"/>
  <c r="G52" i="54"/>
  <c r="C53" i="54"/>
  <c r="G53" i="54"/>
  <c r="E53" i="54"/>
  <c r="I53" i="54"/>
  <c r="E54" i="54"/>
  <c r="I54" i="54"/>
  <c r="C54" i="54"/>
  <c r="G54" i="54"/>
  <c r="E55" i="54"/>
  <c r="C55" i="54"/>
  <c r="G55" i="54"/>
  <c r="I55" i="54"/>
  <c r="E56" i="54"/>
  <c r="I56" i="54"/>
  <c r="C56" i="54"/>
  <c r="G56" i="54"/>
  <c r="E57" i="54"/>
  <c r="I57" i="54"/>
  <c r="C57" i="54"/>
  <c r="G57" i="54"/>
  <c r="E58" i="54"/>
  <c r="I58" i="54"/>
  <c r="C58" i="54"/>
  <c r="G58" i="54"/>
  <c r="E59" i="54"/>
  <c r="I59" i="54"/>
  <c r="C59" i="54"/>
  <c r="G59" i="54"/>
  <c r="E60" i="54"/>
  <c r="I60" i="54"/>
  <c r="C60" i="54"/>
  <c r="G60" i="54"/>
  <c r="C61" i="54"/>
  <c r="G61" i="54"/>
  <c r="E61" i="54"/>
  <c r="I61" i="54"/>
  <c r="E62" i="54"/>
  <c r="I62" i="54"/>
  <c r="C62" i="54"/>
  <c r="G62" i="54"/>
  <c r="E63" i="54"/>
  <c r="I63" i="54"/>
  <c r="C63" i="54"/>
  <c r="G63" i="54"/>
  <c r="E64" i="54"/>
  <c r="I64" i="54"/>
  <c r="C64" i="54"/>
  <c r="G64" i="54"/>
  <c r="C65" i="54"/>
  <c r="G65" i="54"/>
  <c r="K68" i="54"/>
  <c r="J68" i="54"/>
  <c r="E66" i="54"/>
  <c r="I66" i="54"/>
  <c r="I130" i="55"/>
  <c r="I141" i="55"/>
  <c r="I102" i="55"/>
  <c r="I127" i="55"/>
  <c r="G83" i="55"/>
  <c r="C95" i="55"/>
  <c r="C60" i="55"/>
  <c r="G60" i="55"/>
  <c r="C80" i="55"/>
  <c r="G80" i="55"/>
  <c r="E45" i="55"/>
  <c r="I45" i="55"/>
  <c r="E53" i="55"/>
  <c r="I53" i="55"/>
  <c r="E25" i="55"/>
  <c r="I25" i="55"/>
  <c r="E42" i="55"/>
  <c r="I42" i="55"/>
  <c r="E7" i="55"/>
  <c r="I7" i="55"/>
  <c r="E18" i="55"/>
  <c r="I18" i="55"/>
  <c r="C154" i="55"/>
  <c r="G154" i="55"/>
  <c r="C159" i="55"/>
  <c r="G159" i="55"/>
  <c r="C148" i="55"/>
  <c r="G148" i="55"/>
  <c r="C151" i="55"/>
  <c r="G151" i="55"/>
  <c r="E130" i="55"/>
  <c r="E141" i="55"/>
  <c r="E102" i="55"/>
  <c r="E127" i="55"/>
  <c r="C83" i="55"/>
  <c r="G95" i="55"/>
  <c r="J163" i="55"/>
  <c r="E154" i="55"/>
  <c r="I154" i="55"/>
  <c r="E159" i="55"/>
  <c r="I159" i="55"/>
  <c r="E148" i="55"/>
  <c r="I148" i="55"/>
  <c r="C130" i="55"/>
  <c r="G130" i="55"/>
  <c r="C141" i="55"/>
  <c r="G141" i="55"/>
  <c r="C102" i="55"/>
  <c r="G102" i="55"/>
  <c r="C127" i="55"/>
  <c r="G127" i="55"/>
  <c r="E83" i="55"/>
  <c r="I83" i="55"/>
  <c r="E95" i="55"/>
  <c r="I95" i="55"/>
  <c r="E60" i="55"/>
  <c r="I60" i="55"/>
  <c r="E80" i="55"/>
  <c r="I80" i="55"/>
  <c r="C45" i="55"/>
  <c r="G45" i="55"/>
  <c r="C53" i="55"/>
  <c r="G53" i="55"/>
  <c r="C25" i="55"/>
  <c r="G25" i="55"/>
  <c r="C42" i="55"/>
  <c r="G42" i="55"/>
  <c r="C7" i="55"/>
  <c r="G7" i="55"/>
  <c r="C18" i="55"/>
  <c r="G18" i="55"/>
  <c r="F5" i="55"/>
  <c r="E8" i="55"/>
  <c r="I8" i="55"/>
  <c r="C8" i="55"/>
  <c r="G8" i="55"/>
  <c r="E9" i="55"/>
  <c r="I9" i="55"/>
  <c r="C9" i="55"/>
  <c r="G9" i="55"/>
  <c r="E10" i="55"/>
  <c r="I10" i="55"/>
  <c r="C10" i="55"/>
  <c r="G10" i="55"/>
  <c r="C11" i="55"/>
  <c r="G11" i="55"/>
  <c r="E11" i="55"/>
  <c r="I11" i="55"/>
  <c r="C12" i="55"/>
  <c r="G12" i="55"/>
  <c r="E12" i="55"/>
  <c r="I12" i="55"/>
  <c r="E13" i="55"/>
  <c r="C13" i="55"/>
  <c r="G13" i="55"/>
  <c r="K18" i="55"/>
  <c r="E14" i="55"/>
  <c r="I14" i="55"/>
  <c r="C14" i="55"/>
  <c r="G14" i="55"/>
  <c r="E15" i="55"/>
  <c r="I15" i="55"/>
  <c r="C15" i="55"/>
  <c r="G15" i="55"/>
  <c r="I16" i="55"/>
  <c r="J18" i="55"/>
  <c r="C26" i="55"/>
  <c r="G26" i="55"/>
  <c r="E26" i="55"/>
  <c r="I26" i="55"/>
  <c r="E27" i="55"/>
  <c r="I27" i="55"/>
  <c r="C27" i="55"/>
  <c r="G27" i="55"/>
  <c r="E28" i="55"/>
  <c r="I28" i="55"/>
  <c r="C28" i="55"/>
  <c r="G28" i="55"/>
  <c r="E29" i="55"/>
  <c r="I29" i="55"/>
  <c r="C29" i="55"/>
  <c r="G29" i="55"/>
  <c r="E30" i="55"/>
  <c r="I30" i="55"/>
  <c r="C30" i="55"/>
  <c r="G30" i="55"/>
  <c r="E31" i="55"/>
  <c r="I31" i="55"/>
  <c r="C31" i="55"/>
  <c r="G31" i="55"/>
  <c r="E32" i="55"/>
  <c r="I32" i="55"/>
  <c r="C32" i="55"/>
  <c r="G32" i="55"/>
  <c r="E33" i="55"/>
  <c r="I33" i="55"/>
  <c r="C33" i="55"/>
  <c r="G33" i="55"/>
  <c r="E34" i="55"/>
  <c r="I34" i="55"/>
  <c r="C34" i="55"/>
  <c r="G34" i="55"/>
  <c r="E35" i="55"/>
  <c r="I35" i="55"/>
  <c r="C35" i="55"/>
  <c r="G35" i="55"/>
  <c r="E36" i="55"/>
  <c r="I36" i="55"/>
  <c r="C36" i="55"/>
  <c r="G36" i="55"/>
  <c r="E37" i="55"/>
  <c r="I37" i="55"/>
  <c r="C37" i="55"/>
  <c r="G37" i="55"/>
  <c r="C38" i="55"/>
  <c r="G38" i="55"/>
  <c r="K42" i="55"/>
  <c r="J42" i="55"/>
  <c r="E39" i="55"/>
  <c r="I39" i="55"/>
  <c r="C39" i="55"/>
  <c r="G39" i="55"/>
  <c r="E40" i="55"/>
  <c r="I40" i="55"/>
  <c r="E46" i="55"/>
  <c r="I46" i="55"/>
  <c r="C46" i="55"/>
  <c r="G46" i="55"/>
  <c r="C47" i="55"/>
  <c r="G47" i="55"/>
  <c r="E47" i="55"/>
  <c r="I47" i="55"/>
  <c r="C48" i="55"/>
  <c r="G48" i="55"/>
  <c r="I48" i="55"/>
  <c r="J53" i="55"/>
  <c r="E49" i="55"/>
  <c r="I49" i="55"/>
  <c r="C49" i="55"/>
  <c r="G49" i="55"/>
  <c r="E50" i="55"/>
  <c r="C50" i="55"/>
  <c r="G50" i="55"/>
  <c r="K53" i="55"/>
  <c r="E51" i="55"/>
  <c r="I51" i="55"/>
  <c r="F58" i="55"/>
  <c r="E61" i="55"/>
  <c r="I61" i="55"/>
  <c r="C61" i="55"/>
  <c r="G61" i="55"/>
  <c r="C62" i="55"/>
  <c r="G62" i="55"/>
  <c r="E62" i="55"/>
  <c r="I62" i="55"/>
  <c r="E63" i="55"/>
  <c r="I63" i="55"/>
  <c r="C63" i="55"/>
  <c r="G63" i="55"/>
  <c r="E64" i="55"/>
  <c r="I64" i="55"/>
  <c r="C64" i="55"/>
  <c r="G64" i="55"/>
  <c r="C65" i="55"/>
  <c r="G65" i="55"/>
  <c r="E65" i="55"/>
  <c r="I65" i="55"/>
  <c r="E66" i="55"/>
  <c r="I66" i="55"/>
  <c r="C66" i="55"/>
  <c r="G66" i="55"/>
  <c r="C67" i="55"/>
  <c r="G67" i="55"/>
  <c r="E67" i="55"/>
  <c r="I67" i="55"/>
  <c r="E68" i="55"/>
  <c r="C68" i="55"/>
  <c r="G68" i="55"/>
  <c r="I68" i="55"/>
  <c r="E69" i="55"/>
  <c r="I69" i="55"/>
  <c r="C69" i="55"/>
  <c r="G69" i="55"/>
  <c r="E70" i="55"/>
  <c r="I70" i="55"/>
  <c r="C70" i="55"/>
  <c r="G70" i="55"/>
  <c r="E71" i="55"/>
  <c r="I71" i="55"/>
  <c r="C71" i="55"/>
  <c r="G71" i="55"/>
  <c r="C72" i="55"/>
  <c r="G72" i="55"/>
  <c r="E72" i="55"/>
  <c r="I72" i="55"/>
  <c r="C73" i="55"/>
  <c r="G73" i="55"/>
  <c r="E73" i="55"/>
  <c r="I73" i="55"/>
  <c r="C74" i="55"/>
  <c r="G74" i="55"/>
  <c r="E74" i="55"/>
  <c r="I74" i="55"/>
  <c r="C75" i="55"/>
  <c r="G75" i="55"/>
  <c r="I75" i="55"/>
  <c r="C76" i="55"/>
  <c r="G76" i="55"/>
  <c r="J80" i="55"/>
  <c r="E76" i="55"/>
  <c r="I76" i="55"/>
  <c r="E77" i="55"/>
  <c r="C77" i="55"/>
  <c r="G77" i="55"/>
  <c r="K80" i="55"/>
  <c r="E78" i="55"/>
  <c r="I78" i="55"/>
  <c r="E84" i="55"/>
  <c r="I84" i="55"/>
  <c r="C84" i="55"/>
  <c r="G84" i="55"/>
  <c r="E85" i="55"/>
  <c r="I85" i="55"/>
  <c r="C85" i="55"/>
  <c r="G85" i="55"/>
  <c r="E86" i="55"/>
  <c r="I86" i="55"/>
  <c r="C86" i="55"/>
  <c r="G86" i="55"/>
  <c r="I87" i="55"/>
  <c r="C87" i="55"/>
  <c r="G87" i="55"/>
  <c r="J95" i="55"/>
  <c r="E88" i="55"/>
  <c r="I88" i="55"/>
  <c r="C88" i="55"/>
  <c r="G88" i="55"/>
  <c r="E89" i="55"/>
  <c r="I89" i="55"/>
  <c r="C89" i="55"/>
  <c r="G89" i="55"/>
  <c r="C90" i="55"/>
  <c r="G90" i="55"/>
  <c r="E90" i="55"/>
  <c r="I90" i="55"/>
  <c r="E91" i="55"/>
  <c r="C91" i="55"/>
  <c r="G91" i="55"/>
  <c r="K95" i="55"/>
  <c r="E92" i="55"/>
  <c r="I92" i="55"/>
  <c r="C92" i="55"/>
  <c r="G92" i="55"/>
  <c r="E93" i="55"/>
  <c r="I93" i="55"/>
  <c r="F100" i="55"/>
  <c r="E103" i="55"/>
  <c r="I103" i="55"/>
  <c r="C103" i="55"/>
  <c r="G103" i="55"/>
  <c r="E104" i="55"/>
  <c r="I104" i="55"/>
  <c r="C104" i="55"/>
  <c r="G104" i="55"/>
  <c r="E105" i="55"/>
  <c r="I105" i="55"/>
  <c r="C105" i="55"/>
  <c r="G105" i="55"/>
  <c r="E106" i="55"/>
  <c r="I106" i="55"/>
  <c r="C106" i="55"/>
  <c r="G106" i="55"/>
  <c r="E107" i="55"/>
  <c r="I107" i="55"/>
  <c r="C107" i="55"/>
  <c r="G107" i="55"/>
  <c r="E108" i="55"/>
  <c r="I108" i="55"/>
  <c r="C108" i="55"/>
  <c r="G108" i="55"/>
  <c r="E109" i="55"/>
  <c r="I109" i="55"/>
  <c r="C109" i="55"/>
  <c r="G109" i="55"/>
  <c r="C110" i="55"/>
  <c r="G110" i="55"/>
  <c r="E110" i="55"/>
  <c r="I110" i="55"/>
  <c r="E111" i="55"/>
  <c r="I111" i="55"/>
  <c r="C111" i="55"/>
  <c r="G111" i="55"/>
  <c r="E112" i="55"/>
  <c r="I112" i="55"/>
  <c r="C112" i="55"/>
  <c r="G112" i="55"/>
  <c r="E113" i="55"/>
  <c r="I113" i="55"/>
  <c r="C113" i="55"/>
  <c r="G113" i="55"/>
  <c r="C114" i="55"/>
  <c r="G114" i="55"/>
  <c r="E114" i="55"/>
  <c r="I114" i="55"/>
  <c r="E115" i="55"/>
  <c r="I115" i="55"/>
  <c r="C115" i="55"/>
  <c r="G115" i="55"/>
  <c r="C116" i="55"/>
  <c r="G116" i="55"/>
  <c r="E116" i="55"/>
  <c r="I116" i="55"/>
  <c r="E117" i="55"/>
  <c r="I117" i="55"/>
  <c r="C117" i="55"/>
  <c r="G117" i="55"/>
  <c r="E118" i="55"/>
  <c r="I118" i="55"/>
  <c r="C118" i="55"/>
  <c r="G118" i="55"/>
  <c r="E119" i="55"/>
  <c r="I119" i="55"/>
  <c r="C119" i="55"/>
  <c r="G119" i="55"/>
  <c r="E120" i="55"/>
  <c r="I120" i="55"/>
  <c r="C120" i="55"/>
  <c r="G120" i="55"/>
  <c r="E121" i="55"/>
  <c r="I121" i="55"/>
  <c r="C121" i="55"/>
  <c r="G121" i="55"/>
  <c r="I122" i="55"/>
  <c r="C122" i="55"/>
  <c r="G122" i="55"/>
  <c r="J127" i="55"/>
  <c r="E123" i="55"/>
  <c r="I123" i="55"/>
  <c r="C123" i="55"/>
  <c r="G123" i="55"/>
  <c r="E124" i="55"/>
  <c r="C124" i="55"/>
  <c r="G124" i="55"/>
  <c r="K127" i="55"/>
  <c r="E125" i="55"/>
  <c r="I125" i="55"/>
  <c r="C131" i="55"/>
  <c r="G131" i="55"/>
  <c r="E131" i="55"/>
  <c r="I131" i="55"/>
  <c r="C132" i="55"/>
  <c r="G132" i="55"/>
  <c r="E132" i="55"/>
  <c r="I132" i="55"/>
  <c r="E133" i="55"/>
  <c r="I133" i="55"/>
  <c r="C133" i="55"/>
  <c r="G133" i="55"/>
  <c r="C134" i="55"/>
  <c r="G134" i="55"/>
  <c r="E134" i="55"/>
  <c r="I134" i="55"/>
  <c r="E135" i="55"/>
  <c r="I135" i="55"/>
  <c r="C135" i="55"/>
  <c r="G135" i="55"/>
  <c r="E136" i="55"/>
  <c r="I136" i="55"/>
  <c r="C136" i="55"/>
  <c r="G136" i="55"/>
  <c r="E137" i="55"/>
  <c r="I137" i="55"/>
  <c r="C137" i="55"/>
  <c r="G137" i="55"/>
  <c r="C138" i="55"/>
  <c r="G138" i="55"/>
  <c r="E138" i="55"/>
  <c r="I138" i="55"/>
  <c r="J141" i="55"/>
  <c r="K141" i="55"/>
  <c r="F146" i="55"/>
  <c r="K151" i="55"/>
  <c r="J151" i="55"/>
  <c r="E149" i="55"/>
  <c r="I149" i="55"/>
  <c r="E155" i="55"/>
  <c r="I155" i="55"/>
  <c r="C155" i="55"/>
  <c r="G155" i="55"/>
  <c r="E156" i="55"/>
  <c r="C156" i="55"/>
  <c r="G156" i="55"/>
  <c r="K159" i="55"/>
  <c r="E157" i="55"/>
  <c r="I157" i="55"/>
  <c r="E172" i="48"/>
  <c r="I172" i="48"/>
  <c r="E174" i="48"/>
  <c r="I174" i="48"/>
  <c r="E164" i="48"/>
  <c r="I164" i="48"/>
  <c r="I169" i="48"/>
  <c r="E155" i="48"/>
  <c r="I155" i="48"/>
  <c r="E161" i="48"/>
  <c r="I161" i="48"/>
  <c r="E145" i="48"/>
  <c r="I145" i="48"/>
  <c r="E148" i="48"/>
  <c r="E133" i="48"/>
  <c r="I133" i="48"/>
  <c r="E142" i="48"/>
  <c r="I142" i="48"/>
  <c r="C124" i="48"/>
  <c r="G124" i="48"/>
  <c r="C113" i="48"/>
  <c r="G113" i="48"/>
  <c r="C117" i="48"/>
  <c r="G117" i="48"/>
  <c r="C107" i="48"/>
  <c r="G107" i="48"/>
  <c r="C110" i="48"/>
  <c r="G110" i="48"/>
  <c r="E91" i="48"/>
  <c r="I91" i="48"/>
  <c r="E100" i="48"/>
  <c r="I100" i="48"/>
  <c r="E81" i="48"/>
  <c r="I81" i="48"/>
  <c r="E88" i="48"/>
  <c r="I88" i="48"/>
  <c r="C65" i="48"/>
  <c r="G65" i="48"/>
  <c r="C74" i="48"/>
  <c r="G74" i="48"/>
  <c r="C45" i="48"/>
  <c r="G45" i="48"/>
  <c r="C62" i="48"/>
  <c r="G62" i="48"/>
  <c r="C36" i="48"/>
  <c r="G36" i="48"/>
  <c r="C18" i="48"/>
  <c r="G18" i="48"/>
  <c r="C33" i="48"/>
  <c r="G33" i="48"/>
  <c r="C7" i="48"/>
  <c r="G7" i="48"/>
  <c r="C11" i="48"/>
  <c r="G11" i="48"/>
  <c r="C172" i="48"/>
  <c r="G172" i="48"/>
  <c r="C164" i="48"/>
  <c r="G164" i="48"/>
  <c r="C169" i="48"/>
  <c r="G169" i="48"/>
  <c r="C155" i="48"/>
  <c r="G155" i="48"/>
  <c r="C161" i="48"/>
  <c r="G161" i="48"/>
  <c r="C145" i="48"/>
  <c r="G145" i="48"/>
  <c r="C148" i="48"/>
  <c r="G148" i="48"/>
  <c r="C133" i="48"/>
  <c r="G133" i="48"/>
  <c r="C142" i="48"/>
  <c r="G142" i="48"/>
  <c r="K126" i="48"/>
  <c r="E124" i="48"/>
  <c r="I124" i="48"/>
  <c r="E126" i="48"/>
  <c r="I126" i="48"/>
  <c r="D122" i="48"/>
  <c r="H122" i="48" s="1"/>
  <c r="K117" i="48"/>
  <c r="E113" i="48"/>
  <c r="I113" i="48"/>
  <c r="E117" i="48"/>
  <c r="I117" i="48"/>
  <c r="K110" i="48"/>
  <c r="E107" i="48"/>
  <c r="I107" i="48"/>
  <c r="E110" i="48"/>
  <c r="I110" i="48"/>
  <c r="C91" i="48"/>
  <c r="G91" i="48"/>
  <c r="C100" i="48"/>
  <c r="G100" i="48"/>
  <c r="C81" i="48"/>
  <c r="G81" i="48"/>
  <c r="C88" i="48"/>
  <c r="G88" i="48"/>
  <c r="J74" i="48"/>
  <c r="E65" i="48"/>
  <c r="I65" i="48"/>
  <c r="E74" i="48"/>
  <c r="I74" i="48"/>
  <c r="E45" i="48"/>
  <c r="I45" i="48"/>
  <c r="E62" i="48"/>
  <c r="I62" i="48"/>
  <c r="D43" i="48"/>
  <c r="H43" i="48" s="1"/>
  <c r="K38" i="48"/>
  <c r="E36" i="48"/>
  <c r="I36" i="48"/>
  <c r="E38" i="48"/>
  <c r="I38" i="48"/>
  <c r="E18" i="48"/>
  <c r="I18" i="48"/>
  <c r="E33" i="48"/>
  <c r="I33" i="48"/>
  <c r="D16" i="48"/>
  <c r="H16" i="48" s="1"/>
  <c r="J11" i="48"/>
  <c r="E7" i="48"/>
  <c r="I7" i="48"/>
  <c r="E11" i="48"/>
  <c r="I11" i="48"/>
  <c r="D5" i="48"/>
  <c r="H5" i="48" s="1"/>
  <c r="E8" i="48"/>
  <c r="C8" i="48"/>
  <c r="G8" i="48"/>
  <c r="K11" i="48"/>
  <c r="E9" i="48"/>
  <c r="I9" i="48"/>
  <c r="E19" i="48"/>
  <c r="I19" i="48"/>
  <c r="C19" i="48"/>
  <c r="G19" i="48"/>
  <c r="E20" i="48"/>
  <c r="I20" i="48"/>
  <c r="C20" i="48"/>
  <c r="G20" i="48"/>
  <c r="E21" i="48"/>
  <c r="I21" i="48"/>
  <c r="C21" i="48"/>
  <c r="G21" i="48"/>
  <c r="E22" i="48"/>
  <c r="I22" i="48"/>
  <c r="C22" i="48"/>
  <c r="G22" i="48"/>
  <c r="E23" i="48"/>
  <c r="I23" i="48"/>
  <c r="C23" i="48"/>
  <c r="G23" i="48"/>
  <c r="C24" i="48"/>
  <c r="G24" i="48"/>
  <c r="E24" i="48"/>
  <c r="I24" i="48"/>
  <c r="E25" i="48"/>
  <c r="I25" i="48"/>
  <c r="C25" i="48"/>
  <c r="G25" i="48"/>
  <c r="E26" i="48"/>
  <c r="I26" i="48"/>
  <c r="C26" i="48"/>
  <c r="G26" i="48"/>
  <c r="E27" i="48"/>
  <c r="I27" i="48"/>
  <c r="C27" i="48"/>
  <c r="G27" i="48"/>
  <c r="C28" i="48"/>
  <c r="G28" i="48"/>
  <c r="E28" i="48"/>
  <c r="I28" i="48"/>
  <c r="E29" i="48"/>
  <c r="C29" i="48"/>
  <c r="G29" i="48"/>
  <c r="K33" i="48"/>
  <c r="I30" i="48"/>
  <c r="C30" i="48"/>
  <c r="G30" i="48"/>
  <c r="J33" i="48"/>
  <c r="E31" i="48"/>
  <c r="I31" i="48"/>
  <c r="E46" i="48"/>
  <c r="I46" i="48"/>
  <c r="C46" i="48"/>
  <c r="G46" i="48"/>
  <c r="E47" i="48"/>
  <c r="I47" i="48"/>
  <c r="C47" i="48"/>
  <c r="G47" i="48"/>
  <c r="E48" i="48"/>
  <c r="I48" i="48"/>
  <c r="C48" i="48"/>
  <c r="G48" i="48"/>
  <c r="E49" i="48"/>
  <c r="I49" i="48"/>
  <c r="C49" i="48"/>
  <c r="G49" i="48"/>
  <c r="E50" i="48"/>
  <c r="I50" i="48"/>
  <c r="C50" i="48"/>
  <c r="G50" i="48"/>
  <c r="E51" i="48"/>
  <c r="I51" i="48"/>
  <c r="C51" i="48"/>
  <c r="G51" i="48"/>
  <c r="E52" i="48"/>
  <c r="I52" i="48"/>
  <c r="C52" i="48"/>
  <c r="G52" i="48"/>
  <c r="E53" i="48"/>
  <c r="I53" i="48"/>
  <c r="C53" i="48"/>
  <c r="G53" i="48"/>
  <c r="E54" i="48"/>
  <c r="I54" i="48"/>
  <c r="C54" i="48"/>
  <c r="G54" i="48"/>
  <c r="E55" i="48"/>
  <c r="I55" i="48"/>
  <c r="C55" i="48"/>
  <c r="G55" i="48"/>
  <c r="E56" i="48"/>
  <c r="I56" i="48"/>
  <c r="C56" i="48"/>
  <c r="G56" i="48"/>
  <c r="I57" i="48"/>
  <c r="C57" i="48"/>
  <c r="G57" i="48"/>
  <c r="J62" i="48"/>
  <c r="E58" i="48"/>
  <c r="I58" i="48"/>
  <c r="C58" i="48"/>
  <c r="G58" i="48"/>
  <c r="E59" i="48"/>
  <c r="C59" i="48"/>
  <c r="G59" i="48"/>
  <c r="K62" i="48"/>
  <c r="E60" i="48"/>
  <c r="I60" i="48"/>
  <c r="E66" i="48"/>
  <c r="I66" i="48"/>
  <c r="C66" i="48"/>
  <c r="G66" i="48"/>
  <c r="E67" i="48"/>
  <c r="I67" i="48"/>
  <c r="C67" i="48"/>
  <c r="G67" i="48"/>
  <c r="C68" i="48"/>
  <c r="G68" i="48"/>
  <c r="E68" i="48"/>
  <c r="I68" i="48"/>
  <c r="C69" i="48"/>
  <c r="G69" i="48"/>
  <c r="E69" i="48"/>
  <c r="I69" i="48"/>
  <c r="E70" i="48"/>
  <c r="I70" i="48"/>
  <c r="C70" i="48"/>
  <c r="G70" i="48"/>
  <c r="E71" i="48"/>
  <c r="C71" i="48"/>
  <c r="G71" i="48"/>
  <c r="K74" i="48"/>
  <c r="E72" i="48"/>
  <c r="I72" i="48"/>
  <c r="F79" i="48"/>
  <c r="E82" i="48"/>
  <c r="I82" i="48"/>
  <c r="C82" i="48"/>
  <c r="G82" i="48"/>
  <c r="E83" i="48"/>
  <c r="I83" i="48"/>
  <c r="C83" i="48"/>
  <c r="G83" i="48"/>
  <c r="C84" i="48"/>
  <c r="G84" i="48"/>
  <c r="C85" i="48"/>
  <c r="G85" i="48"/>
  <c r="J88" i="48"/>
  <c r="K88" i="48"/>
  <c r="E85" i="48"/>
  <c r="I85" i="48"/>
  <c r="E86" i="48"/>
  <c r="I86" i="48"/>
  <c r="E92" i="48"/>
  <c r="I92" i="48"/>
  <c r="C92" i="48"/>
  <c r="G92" i="48"/>
  <c r="E93" i="48"/>
  <c r="I93" i="48"/>
  <c r="C93" i="48"/>
  <c r="G93" i="48"/>
  <c r="E94" i="48"/>
  <c r="I94" i="48"/>
  <c r="C94" i="48"/>
  <c r="G94" i="48"/>
  <c r="C95" i="48"/>
  <c r="G95" i="48"/>
  <c r="E95" i="48"/>
  <c r="I95" i="48"/>
  <c r="E96" i="48"/>
  <c r="I96" i="48"/>
  <c r="C96" i="48"/>
  <c r="G96" i="48"/>
  <c r="E97" i="48"/>
  <c r="C97" i="48"/>
  <c r="G97" i="48"/>
  <c r="K100" i="48"/>
  <c r="E98" i="48"/>
  <c r="I98" i="48"/>
  <c r="F105" i="48"/>
  <c r="J110" i="48"/>
  <c r="I108" i="48"/>
  <c r="E114" i="48"/>
  <c r="I114" i="48"/>
  <c r="C114" i="48"/>
  <c r="G114" i="48"/>
  <c r="E115" i="48"/>
  <c r="I115" i="48"/>
  <c r="F131" i="48"/>
  <c r="E134" i="48"/>
  <c r="I134" i="48"/>
  <c r="C134" i="48"/>
  <c r="G134" i="48"/>
  <c r="I135" i="48"/>
  <c r="C135" i="48"/>
  <c r="G135" i="48"/>
  <c r="J142" i="48"/>
  <c r="E136" i="48"/>
  <c r="I136" i="48"/>
  <c r="C136" i="48"/>
  <c r="G136" i="48"/>
  <c r="E137" i="48"/>
  <c r="I137" i="48"/>
  <c r="C137" i="48"/>
  <c r="G137" i="48"/>
  <c r="C138" i="48"/>
  <c r="G138" i="48"/>
  <c r="E138" i="48"/>
  <c r="I138" i="48"/>
  <c r="C139" i="48"/>
  <c r="G139" i="48"/>
  <c r="E139" i="48"/>
  <c r="K142" i="48"/>
  <c r="E140" i="48"/>
  <c r="I140" i="48"/>
  <c r="K148" i="48"/>
  <c r="E146" i="48"/>
  <c r="I146" i="48"/>
  <c r="E156" i="48"/>
  <c r="I156" i="48"/>
  <c r="C156" i="48"/>
  <c r="G156" i="48"/>
  <c r="E157" i="48"/>
  <c r="I157" i="48"/>
  <c r="C157" i="48"/>
  <c r="G157" i="48"/>
  <c r="E158" i="48"/>
  <c r="C158" i="48"/>
  <c r="G158" i="48"/>
  <c r="K161" i="48"/>
  <c r="E159" i="48"/>
  <c r="I159" i="48"/>
  <c r="J169" i="48"/>
  <c r="E165" i="48"/>
  <c r="I165" i="48"/>
  <c r="C165" i="48"/>
  <c r="G165" i="48"/>
  <c r="E166" i="48"/>
  <c r="C166" i="48"/>
  <c r="G166" i="48"/>
  <c r="K169" i="48"/>
  <c r="E167" i="48"/>
  <c r="I167" i="48"/>
  <c r="E36" i="47"/>
  <c r="D36" i="47"/>
  <c r="C36" i="47"/>
  <c r="B36" i="47"/>
  <c r="J34" i="47"/>
  <c r="H34" i="47"/>
  <c r="G34" i="47"/>
  <c r="I34" i="47" s="1"/>
  <c r="H28" i="47"/>
  <c r="J28" i="47" s="1"/>
  <c r="G28" i="47"/>
  <c r="I28" i="47" s="1"/>
  <c r="E25" i="47"/>
  <c r="D25" i="47"/>
  <c r="C25" i="47"/>
  <c r="B25" i="47"/>
  <c r="H23" i="47"/>
  <c r="J23" i="47" s="1"/>
  <c r="G23" i="47"/>
  <c r="I23" i="47" s="1"/>
  <c r="C13" i="51"/>
  <c r="E13" i="51" s="1"/>
  <c r="F24" i="51"/>
  <c r="D24" i="51"/>
  <c r="I15" i="51"/>
  <c r="I24" i="51" s="1"/>
  <c r="H15" i="51"/>
  <c r="H24" i="51" s="1"/>
  <c r="E24" i="51"/>
  <c r="C24" i="51"/>
  <c r="B33" i="46"/>
  <c r="E33" i="46"/>
  <c r="D33" i="46"/>
  <c r="C33" i="46"/>
  <c r="K178" i="48"/>
  <c r="J178" i="48"/>
  <c r="C11" i="44"/>
  <c r="C43" i="44"/>
  <c r="D11" i="44"/>
  <c r="D43" i="44"/>
  <c r="D44" i="44" s="1"/>
  <c r="E11" i="44"/>
  <c r="J11" i="44" s="1"/>
  <c r="E43" i="44"/>
  <c r="B11" i="44"/>
  <c r="B43" i="44"/>
  <c r="E11" i="45"/>
  <c r="D11" i="45"/>
  <c r="C11" i="45"/>
  <c r="B11" i="45"/>
  <c r="E392" i="49"/>
  <c r="D392" i="49"/>
  <c r="C392" i="49"/>
  <c r="B392" i="49"/>
  <c r="B5" i="49"/>
  <c r="C5" i="49" s="1"/>
  <c r="E5" i="49" s="1"/>
  <c r="B5" i="47"/>
  <c r="C5" i="47" s="1"/>
  <c r="E5" i="47" s="1"/>
  <c r="E53" i="26"/>
  <c r="C53" i="26"/>
  <c r="H6" i="26"/>
  <c r="H53" i="26" s="1"/>
  <c r="G6" i="26"/>
  <c r="G53" i="26" s="1"/>
  <c r="D53" i="26"/>
  <c r="B53" i="26"/>
  <c r="B5" i="26"/>
  <c r="C5" i="26" s="1"/>
  <c r="E5" i="26" s="1"/>
  <c r="H26" i="46"/>
  <c r="J26" i="46" s="1"/>
  <c r="G26" i="46"/>
  <c r="I26" i="46" s="1"/>
  <c r="H31" i="46"/>
  <c r="J31" i="46" s="1"/>
  <c r="G31" i="46"/>
  <c r="I31" i="46" s="1"/>
  <c r="B5" i="46"/>
  <c r="C5" i="46" s="1"/>
  <c r="E5" i="46" s="1"/>
  <c r="B6" i="45"/>
  <c r="D6" i="45" s="1"/>
  <c r="D38" i="45" s="1"/>
  <c r="B5" i="44"/>
  <c r="D5" i="44" s="1"/>
  <c r="B5" i="33"/>
  <c r="C5" i="33" s="1"/>
  <c r="E5" i="33" s="1"/>
  <c r="E34" i="45"/>
  <c r="C34" i="45"/>
  <c r="D34" i="45"/>
  <c r="B34" i="45"/>
  <c r="H14" i="45"/>
  <c r="J14" i="45" s="1"/>
  <c r="G14" i="45"/>
  <c r="I14" i="45" s="1"/>
  <c r="G7" i="45"/>
  <c r="I7" i="45" s="1"/>
  <c r="H7" i="45"/>
  <c r="J7" i="45" s="1"/>
  <c r="J9" i="44"/>
  <c r="I9" i="44"/>
  <c r="H15" i="44"/>
  <c r="J15" i="44" s="1"/>
  <c r="G15" i="44"/>
  <c r="I15" i="44" s="1"/>
  <c r="G9" i="44"/>
  <c r="H9" i="44"/>
  <c r="H6" i="33"/>
  <c r="H53" i="33" s="1"/>
  <c r="G6" i="33"/>
  <c r="G53" i="33" s="1"/>
  <c r="E53" i="33"/>
  <c r="D53" i="33"/>
  <c r="C53" i="33"/>
  <c r="B53" i="33"/>
  <c r="H392" i="49" l="1"/>
  <c r="J392" i="49" s="1"/>
  <c r="G392" i="49"/>
  <c r="I392" i="49" s="1"/>
  <c r="D5" i="49"/>
  <c r="H11" i="44"/>
  <c r="G43" i="44"/>
  <c r="I43" i="44" s="1"/>
  <c r="H43" i="44"/>
  <c r="B44" i="44"/>
  <c r="E44" i="44"/>
  <c r="C44" i="44"/>
  <c r="C5" i="44"/>
  <c r="E5" i="44" s="1"/>
  <c r="H25" i="47"/>
  <c r="J25" i="47" s="1"/>
  <c r="G25" i="47"/>
  <c r="I25" i="47" s="1"/>
  <c r="H36" i="47"/>
  <c r="G36" i="47"/>
  <c r="I36" i="47" s="1"/>
  <c r="J36" i="47"/>
  <c r="D5" i="47"/>
  <c r="G33" i="46"/>
  <c r="I33" i="46" s="1"/>
  <c r="H33" i="46"/>
  <c r="J33" i="46" s="1"/>
  <c r="D5" i="46"/>
  <c r="D5" i="33"/>
  <c r="I53" i="26"/>
  <c r="I6" i="26"/>
  <c r="J53" i="26"/>
  <c r="J6" i="26"/>
  <c r="D5" i="26"/>
  <c r="D46" i="45"/>
  <c r="D47" i="45"/>
  <c r="D48" i="45"/>
  <c r="D49" i="45"/>
  <c r="D50" i="45"/>
  <c r="D51" i="45"/>
  <c r="D52" i="45"/>
  <c r="D53" i="45"/>
  <c r="D54" i="45"/>
  <c r="D55" i="45"/>
  <c r="D56" i="45"/>
  <c r="D57" i="45"/>
  <c r="D58" i="45"/>
  <c r="D59" i="45"/>
  <c r="D60" i="45"/>
  <c r="D61" i="45"/>
  <c r="D62" i="45"/>
  <c r="D63" i="45"/>
  <c r="D64" i="45"/>
  <c r="D65" i="45"/>
  <c r="E46" i="45"/>
  <c r="E47" i="45"/>
  <c r="H47" i="45" s="1"/>
  <c r="E48" i="45"/>
  <c r="H48" i="45" s="1"/>
  <c r="E49" i="45"/>
  <c r="H49" i="45" s="1"/>
  <c r="E50" i="45"/>
  <c r="H50" i="45" s="1"/>
  <c r="E51" i="45"/>
  <c r="H51" i="45" s="1"/>
  <c r="E52" i="45"/>
  <c r="H52" i="45" s="1"/>
  <c r="E53" i="45"/>
  <c r="H53" i="45" s="1"/>
  <c r="E54" i="45"/>
  <c r="H54" i="45" s="1"/>
  <c r="E55" i="45"/>
  <c r="E56" i="45"/>
  <c r="E57" i="45"/>
  <c r="E58" i="45"/>
  <c r="H58" i="45" s="1"/>
  <c r="E59" i="45"/>
  <c r="H59" i="45" s="1"/>
  <c r="E60" i="45"/>
  <c r="E61" i="45"/>
  <c r="H61" i="45" s="1"/>
  <c r="E62" i="45"/>
  <c r="H62" i="45" s="1"/>
  <c r="E63" i="45"/>
  <c r="H63" i="45" s="1"/>
  <c r="E64" i="45"/>
  <c r="H64" i="45" s="1"/>
  <c r="E65" i="45"/>
  <c r="H65" i="45" s="1"/>
  <c r="B46" i="45"/>
  <c r="B47" i="45"/>
  <c r="B48" i="45"/>
  <c r="B49" i="45"/>
  <c r="B50" i="45"/>
  <c r="B51" i="45"/>
  <c r="B52" i="45"/>
  <c r="B53" i="45"/>
  <c r="B54" i="45"/>
  <c r="B55" i="45"/>
  <c r="B56" i="45"/>
  <c r="B57" i="45"/>
  <c r="B58" i="45"/>
  <c r="B59" i="45"/>
  <c r="B60" i="45"/>
  <c r="B61" i="45"/>
  <c r="B62" i="45"/>
  <c r="B63" i="45"/>
  <c r="B64" i="45"/>
  <c r="B65" i="45"/>
  <c r="C46" i="45"/>
  <c r="C47" i="45"/>
  <c r="C48" i="45"/>
  <c r="C49" i="45"/>
  <c r="C50" i="45"/>
  <c r="C51" i="45"/>
  <c r="C52" i="45"/>
  <c r="C53" i="45"/>
  <c r="C54" i="45"/>
  <c r="C55" i="45"/>
  <c r="C56" i="45"/>
  <c r="C57" i="45"/>
  <c r="C58" i="45"/>
  <c r="C59" i="45"/>
  <c r="C60" i="45"/>
  <c r="C61" i="45"/>
  <c r="C62" i="45"/>
  <c r="C63" i="45"/>
  <c r="C64" i="45"/>
  <c r="C65" i="45"/>
  <c r="B39" i="45"/>
  <c r="B40" i="45"/>
  <c r="B41" i="45"/>
  <c r="B42" i="45"/>
  <c r="D39" i="45"/>
  <c r="D40" i="45"/>
  <c r="D41" i="45"/>
  <c r="D42" i="45"/>
  <c r="C39" i="45"/>
  <c r="C40" i="45"/>
  <c r="C41" i="45"/>
  <c r="C42" i="45"/>
  <c r="E39" i="45"/>
  <c r="E40" i="45"/>
  <c r="H40" i="45" s="1"/>
  <c r="E41" i="45"/>
  <c r="H41" i="45" s="1"/>
  <c r="E42" i="45"/>
  <c r="H42" i="45" s="1"/>
  <c r="G34" i="45"/>
  <c r="I34" i="45" s="1"/>
  <c r="H34" i="45"/>
  <c r="J34" i="45" s="1"/>
  <c r="H11" i="45"/>
  <c r="J11" i="45" s="1"/>
  <c r="G11" i="45"/>
  <c r="J15" i="51"/>
  <c r="K15" i="51"/>
  <c r="J24" i="51"/>
  <c r="K24" i="51"/>
  <c r="D13" i="51"/>
  <c r="F13" i="51" s="1"/>
  <c r="G44" i="44"/>
  <c r="G11" i="44"/>
  <c r="C6" i="45"/>
  <c r="J43" i="44"/>
  <c r="B38" i="45"/>
  <c r="I11" i="44"/>
  <c r="I11" i="45"/>
  <c r="H44" i="44" l="1"/>
  <c r="J44" i="44" s="1"/>
  <c r="I44" i="44"/>
  <c r="C43" i="45"/>
  <c r="G42" i="45"/>
  <c r="G40" i="45"/>
  <c r="G65" i="45"/>
  <c r="G63" i="45"/>
  <c r="G61" i="45"/>
  <c r="G59" i="45"/>
  <c r="G57" i="45"/>
  <c r="G55" i="45"/>
  <c r="G53" i="45"/>
  <c r="G51" i="45"/>
  <c r="G49" i="45"/>
  <c r="G47" i="45"/>
  <c r="H57" i="45"/>
  <c r="H55" i="45"/>
  <c r="E43" i="45"/>
  <c r="D43" i="45"/>
  <c r="H39" i="45"/>
  <c r="G41" i="45"/>
  <c r="G39" i="45"/>
  <c r="B43" i="45"/>
  <c r="G43" i="45" s="1"/>
  <c r="C66" i="45"/>
  <c r="G64" i="45"/>
  <c r="G62" i="45"/>
  <c r="G60" i="45"/>
  <c r="G58" i="45"/>
  <c r="G56" i="45"/>
  <c r="G54" i="45"/>
  <c r="G52" i="45"/>
  <c r="G50" i="45"/>
  <c r="G48" i="45"/>
  <c r="G46" i="45"/>
  <c r="B66" i="45"/>
  <c r="E66" i="45"/>
  <c r="H60" i="45"/>
  <c r="H56" i="45"/>
  <c r="D66" i="45"/>
  <c r="H46" i="45"/>
  <c r="C38" i="45"/>
  <c r="E6" i="45"/>
  <c r="E38" i="45" s="1"/>
  <c r="H66" i="45" l="1"/>
  <c r="G66" i="45"/>
  <c r="H43" i="45"/>
</calcChain>
</file>

<file path=xl/sharedStrings.xml><?xml version="1.0" encoding="utf-8"?>
<sst xmlns="http://schemas.openxmlformats.org/spreadsheetml/2006/main" count="1539" uniqueCount="522">
  <si>
    <t>Total Market</t>
  </si>
  <si>
    <t>Month</t>
  </si>
  <si>
    <t>YTD</t>
  </si>
  <si>
    <t>Variance +/- Vol. &amp; %</t>
  </si>
  <si>
    <t>MTH</t>
  </si>
  <si>
    <t>Total</t>
  </si>
  <si>
    <t>Variance +/- ppts.</t>
  </si>
  <si>
    <t>Volumes</t>
  </si>
  <si>
    <t>Percentage Mix</t>
  </si>
  <si>
    <t>Yr to Yr change +/-</t>
  </si>
  <si>
    <t>VFACTS</t>
  </si>
  <si>
    <t>TOTAL MARKET SEGMENTATION</t>
  </si>
  <si>
    <t>Volume</t>
  </si>
  <si>
    <t>Share</t>
  </si>
  <si>
    <t>Year to Date</t>
  </si>
  <si>
    <t>Variance +/- %</t>
  </si>
  <si>
    <t>TOTAL</t>
  </si>
  <si>
    <t>NEW VEHICLE SALES BY SEGMENT AND MODEL</t>
  </si>
  <si>
    <t>NEW VEHICLE SALES BY MARQUE</t>
  </si>
  <si>
    <t>NEW VEHICLE SALES BY BUYER TYPE</t>
  </si>
  <si>
    <t>NEW VEHICLE SALES BY COUNTRY OF ORIGIN</t>
  </si>
  <si>
    <t>NEW VEHICLE SALES BY MARQUE &amp; MODEL</t>
  </si>
  <si>
    <t>NEW VEHICLE SALES SHARE BY MARQUE</t>
  </si>
  <si>
    <t>NEW VEHICLE SALES</t>
  </si>
  <si>
    <t>FEDERAL CHAMBER OF AUTOMOTIVE INDUSTRIES</t>
  </si>
  <si>
    <t>Locally Manufactured</t>
  </si>
  <si>
    <t>Total Locally Manufactured</t>
  </si>
  <si>
    <t>Imported</t>
  </si>
  <si>
    <t>Total Imported</t>
  </si>
  <si>
    <t>Sub Total</t>
  </si>
  <si>
    <t>NEW VEHICLE SALES BY FUEL TYPE</t>
  </si>
  <si>
    <t>Audi</t>
  </si>
  <si>
    <t>BMW</t>
  </si>
  <si>
    <t>Chrysler</t>
  </si>
  <si>
    <t>Citroen</t>
  </si>
  <si>
    <t>Ferrari</t>
  </si>
  <si>
    <t>Fiat</t>
  </si>
  <si>
    <t>Fiat Professional</t>
  </si>
  <si>
    <t>Ford</t>
  </si>
  <si>
    <t>Fuso</t>
  </si>
  <si>
    <t>Great Wall</t>
  </si>
  <si>
    <t>Haval</t>
  </si>
  <si>
    <t>Hino</t>
  </si>
  <si>
    <t>Holden</t>
  </si>
  <si>
    <t>Honda</t>
  </si>
  <si>
    <t>Hyundai</t>
  </si>
  <si>
    <t>Isuzu</t>
  </si>
  <si>
    <t>Isuzu Ute</t>
  </si>
  <si>
    <t>Jaguar</t>
  </si>
  <si>
    <t>Jeep</t>
  </si>
  <si>
    <t>Kenworth</t>
  </si>
  <si>
    <t>Kia</t>
  </si>
  <si>
    <t>Land Rover</t>
  </si>
  <si>
    <t>LDV</t>
  </si>
  <si>
    <t>Lexus</t>
  </si>
  <si>
    <t>Mack</t>
  </si>
  <si>
    <t>Mazda</t>
  </si>
  <si>
    <t>Mercedes-Benz Cars</t>
  </si>
  <si>
    <t>Mercedes-Benz Trucks</t>
  </si>
  <si>
    <t>Mercedes-Benz Vans</t>
  </si>
  <si>
    <t>MG</t>
  </si>
  <si>
    <t>MINI</t>
  </si>
  <si>
    <t>Mitsubishi</t>
  </si>
  <si>
    <t>Nissan</t>
  </si>
  <si>
    <t>Porsche</t>
  </si>
  <si>
    <t>RAM</t>
  </si>
  <si>
    <t>Renault</t>
  </si>
  <si>
    <t>Skoda</t>
  </si>
  <si>
    <t>SsangYong</t>
  </si>
  <si>
    <t>Subaru</t>
  </si>
  <si>
    <t>Suzuki</t>
  </si>
  <si>
    <t>Toyota</t>
  </si>
  <si>
    <t>UD Trucks</t>
  </si>
  <si>
    <t>Volkswagen</t>
  </si>
  <si>
    <t>Volvo Car</t>
  </si>
  <si>
    <t>Volvo Commercial</t>
  </si>
  <si>
    <t>Western Star</t>
  </si>
  <si>
    <t>VFACTS NT REPORT</t>
  </si>
  <si>
    <t>DECEMBER 2020</t>
  </si>
  <si>
    <t>AUSTRALIAN CAPITAL TERRITORY</t>
  </si>
  <si>
    <t>NEW SOUTH WALES</t>
  </si>
  <si>
    <t>NORTHERN TERRITORY</t>
  </si>
  <si>
    <t>QUEENSLAND</t>
  </si>
  <si>
    <t>SOUTH AUSTRALIA</t>
  </si>
  <si>
    <t>TASMANIA</t>
  </si>
  <si>
    <t>VICTORIA</t>
  </si>
  <si>
    <t>WESTERN AUSTRALIA</t>
  </si>
  <si>
    <r>
      <t xml:space="preserve">Copyright © 2021 Federal Chamber of Automotive Industries (FCAI). No reproduction, distribution or transmission of the copyright materials contained in the VFACTS™ Reports in whole or in part is permitted without the prior permission of the FCAI. </t>
    </r>
    <r>
      <rPr>
        <b/>
        <sz val="8"/>
        <rFont val="Arial"/>
        <family val="2"/>
      </rPr>
      <t>Embargo applies until 12:00pm, Wednesday, 6 January 2021</t>
    </r>
    <r>
      <rPr>
        <sz val="8"/>
        <rFont val="Arial"/>
        <family val="2"/>
      </rPr>
      <t>.
The information contained in this report is preliminary and current as at the time of publication. In providing this report, the FCAI relies on data provided by third parties such as dealers and distributors. The FCAI does not make any warranty as to the accuracy, completeness and reliability of the information in the report or its suitability for any purpose, and the FCAI does not accept any liability arising in any way from any omissions or errors in the report.
For information on Report content and segmentation criteria, please visit www.fcai.com.au
For subscription enquiries email: vfacts@fcai.com.au
This report is compiled with the assistance of R. L. Polk Australia Pty Ltd in conjunction with the FCAI.</t>
    </r>
  </si>
  <si>
    <t>NT</t>
  </si>
  <si>
    <t>Passenger</t>
  </si>
  <si>
    <t>Micro</t>
  </si>
  <si>
    <t>Light</t>
  </si>
  <si>
    <t>Small</t>
  </si>
  <si>
    <t>Medium</t>
  </si>
  <si>
    <t>Large</t>
  </si>
  <si>
    <t>Upper Large</t>
  </si>
  <si>
    <t>People Movers</t>
  </si>
  <si>
    <t>Sports</t>
  </si>
  <si>
    <t>SUV</t>
  </si>
  <si>
    <t>SUV Light</t>
  </si>
  <si>
    <t>SUV Small</t>
  </si>
  <si>
    <t>SUV Medium</t>
  </si>
  <si>
    <t>SUV Large</t>
  </si>
  <si>
    <t>SUV Upper Large</t>
  </si>
  <si>
    <t>Light Commercial</t>
  </si>
  <si>
    <t>Heavy Commercial</t>
  </si>
  <si>
    <t>Light Buses &lt; 20 Seats</t>
  </si>
  <si>
    <t>Light Buses =&gt; 20 Seats</t>
  </si>
  <si>
    <t>Vans/CC &lt;= 2.5t</t>
  </si>
  <si>
    <t>Vans/CC 2.5-3.5t</t>
  </si>
  <si>
    <t>PU/CC 4X2</t>
  </si>
  <si>
    <t>PU/CC 4X4</t>
  </si>
  <si>
    <t>LD 3501-8000 kgs GVM</t>
  </si>
  <si>
    <t>MD =&gt; 8001 GVM &amp; GCM &lt; 39001</t>
  </si>
  <si>
    <t>HD =&gt; 8001 GVM &amp; GCM &gt; 39000</t>
  </si>
  <si>
    <t>Light &lt; $25K</t>
  </si>
  <si>
    <t>Light &gt; $25K</t>
  </si>
  <si>
    <t>Small &lt; $40K</t>
  </si>
  <si>
    <t>Small &gt; $40K</t>
  </si>
  <si>
    <t>Medium &lt; $60K</t>
  </si>
  <si>
    <t>Medium &gt; $60K</t>
  </si>
  <si>
    <t>Large &lt; $70K</t>
  </si>
  <si>
    <t>Large &gt; $70K</t>
  </si>
  <si>
    <t>Upper Large &lt; $100K</t>
  </si>
  <si>
    <t>People Movers &lt; $60K</t>
  </si>
  <si>
    <t>People Movers &gt; $60K</t>
  </si>
  <si>
    <t>Sports &lt; $80K</t>
  </si>
  <si>
    <t>Sports &gt; $80K</t>
  </si>
  <si>
    <t>Sports &gt; $200K</t>
  </si>
  <si>
    <t>SUV Small &lt; $40K</t>
  </si>
  <si>
    <t>SUV Small &gt; $40K</t>
  </si>
  <si>
    <t>SUV Medium &lt; $60K</t>
  </si>
  <si>
    <t>SUV Medium &gt; $60K</t>
  </si>
  <si>
    <t>SUV Large &lt; $70K</t>
  </si>
  <si>
    <t>SUV Large &gt; $70K</t>
  </si>
  <si>
    <t>SUV Upper Large &lt; $100K</t>
  </si>
  <si>
    <t>SUV Upper Large &gt; $100K</t>
  </si>
  <si>
    <t>Private</t>
  </si>
  <si>
    <t>Business</t>
  </si>
  <si>
    <t>Gov't</t>
  </si>
  <si>
    <t>Rental</t>
  </si>
  <si>
    <t>Diesel</t>
  </si>
  <si>
    <t>Electric</t>
  </si>
  <si>
    <t>Hybrid</t>
  </si>
  <si>
    <t>Petrol</t>
  </si>
  <si>
    <t>PHEV</t>
  </si>
  <si>
    <t>Passenger, SUV, Light Commercial</t>
  </si>
  <si>
    <t>USA</t>
  </si>
  <si>
    <t>Turkey</t>
  </si>
  <si>
    <t>Thailand</t>
  </si>
  <si>
    <t>Sweden</t>
  </si>
  <si>
    <t>Spain</t>
  </si>
  <si>
    <t>South Africa</t>
  </si>
  <si>
    <t xml:space="preserve">Slovak Republic </t>
  </si>
  <si>
    <t>Romania</t>
  </si>
  <si>
    <t>Portugal</t>
  </si>
  <si>
    <t>Poland</t>
  </si>
  <si>
    <t>Other</t>
  </si>
  <si>
    <t>Mexico</t>
  </si>
  <si>
    <t>Korea</t>
  </si>
  <si>
    <t>Japan</t>
  </si>
  <si>
    <t>Italy</t>
  </si>
  <si>
    <t>India</t>
  </si>
  <si>
    <t>Hungary</t>
  </si>
  <si>
    <t>Germany</t>
  </si>
  <si>
    <t>France</t>
  </si>
  <si>
    <t>Finland</t>
  </si>
  <si>
    <t>England</t>
  </si>
  <si>
    <t>Czech Republic</t>
  </si>
  <si>
    <t>China</t>
  </si>
  <si>
    <t>Canada</t>
  </si>
  <si>
    <t>Belgium</t>
  </si>
  <si>
    <t>Austria</t>
  </si>
  <si>
    <t>Argentina</t>
  </si>
  <si>
    <t>Fiat 500/Abarth</t>
  </si>
  <si>
    <t>Kia Picanto</t>
  </si>
  <si>
    <t>Mitsubishi Mirage</t>
  </si>
  <si>
    <t>Ford Fiesta</t>
  </si>
  <si>
    <t>Honda City</t>
  </si>
  <si>
    <t>Honda Jazz</t>
  </si>
  <si>
    <t>Hyundai Accent</t>
  </si>
  <si>
    <t>Kia Rio</t>
  </si>
  <si>
    <t>Mazda2</t>
  </si>
  <si>
    <t>MG MG3</t>
  </si>
  <si>
    <t>Renault Clio</t>
  </si>
  <si>
    <t>Skoda Fabia</t>
  </si>
  <si>
    <t>Suzuki Baleno</t>
  </si>
  <si>
    <t>Suzuki Swift</t>
  </si>
  <si>
    <t>Toyota Prius C</t>
  </si>
  <si>
    <t>Toyota Yaris</t>
  </si>
  <si>
    <t>Volkswagen Polo</t>
  </si>
  <si>
    <t>MINI Hatch</t>
  </si>
  <si>
    <t>Ford Focus</t>
  </si>
  <si>
    <t>Holden Astra</t>
  </si>
  <si>
    <t>Honda Civic</t>
  </si>
  <si>
    <t>Hyundai Elantra</t>
  </si>
  <si>
    <t>Hyundai i30</t>
  </si>
  <si>
    <t>Hyundai Ioniq</t>
  </si>
  <si>
    <t>Kia Cerato</t>
  </si>
  <si>
    <t>Kia Soul</t>
  </si>
  <si>
    <t>Mazda3</t>
  </si>
  <si>
    <t>Mitsubishi Lancer</t>
  </si>
  <si>
    <t>Skoda Rapid</t>
  </si>
  <si>
    <t>Subaru Impreza</t>
  </si>
  <si>
    <t>Subaru WRX</t>
  </si>
  <si>
    <t>Toyota Corolla</t>
  </si>
  <si>
    <t>Toyota Prius</t>
  </si>
  <si>
    <t>Volkswagen Golf</t>
  </si>
  <si>
    <t>Audi A3</t>
  </si>
  <si>
    <t>BMW 1 Series</t>
  </si>
  <si>
    <t>BMW 2 Series Gran Coupe</t>
  </si>
  <si>
    <t>BMW i3</t>
  </si>
  <si>
    <t>Lexus CT200H</t>
  </si>
  <si>
    <t>Mercedes-Benz A-Class</t>
  </si>
  <si>
    <t>Mercedes-Benz B-Class</t>
  </si>
  <si>
    <t>Nissan Leaf</t>
  </si>
  <si>
    <t>Hyundai Sonata</t>
  </si>
  <si>
    <t>Mazda6</t>
  </si>
  <si>
    <t>Subaru Levorg</t>
  </si>
  <si>
    <t>Subaru Liberty</t>
  </si>
  <si>
    <t>Toyota Camry</t>
  </si>
  <si>
    <t>Volkswagen Passat</t>
  </si>
  <si>
    <t>Audi A4</t>
  </si>
  <si>
    <t>Audi A5 Sportback</t>
  </si>
  <si>
    <t>BMW 3 Series</t>
  </si>
  <si>
    <t>BMW 4 Series Gran Coupe</t>
  </si>
  <si>
    <t>Lexus ES</t>
  </si>
  <si>
    <t>Lexus IS</t>
  </si>
  <si>
    <t>Mercedes-Benz C-Class</t>
  </si>
  <si>
    <t>Mercedes-Benz CLA-Class</t>
  </si>
  <si>
    <t>Holden Commodore</t>
  </si>
  <si>
    <t>Kia Stinger</t>
  </si>
  <si>
    <t>BMW 5 Series</t>
  </si>
  <si>
    <t>Lexus GS</t>
  </si>
  <si>
    <t>Mercedes-Benz E-Class</t>
  </si>
  <si>
    <t>Chrysler 300</t>
  </si>
  <si>
    <t>Honda Odyssey</t>
  </si>
  <si>
    <t>Hyundai iMAX</t>
  </si>
  <si>
    <t>Kia Carnival</t>
  </si>
  <si>
    <t>LDV G10 Wagon</t>
  </si>
  <si>
    <t>Toyota Tarago</t>
  </si>
  <si>
    <t>Volkswagen Caddy</t>
  </si>
  <si>
    <t>Volkswagen Caravelle</t>
  </si>
  <si>
    <t>Volkswagen Multivan</t>
  </si>
  <si>
    <t>Mercedes-Benz V-Class</t>
  </si>
  <si>
    <t>Toyota Granvia</t>
  </si>
  <si>
    <t>Ford Mustang</t>
  </si>
  <si>
    <t>Hyundai Veloster</t>
  </si>
  <si>
    <t>Mazda MX5</t>
  </si>
  <si>
    <t>Subaru BRZ</t>
  </si>
  <si>
    <t>Toyota 86</t>
  </si>
  <si>
    <t>Lexus RC</t>
  </si>
  <si>
    <t>Mercedes-Benz C-Class Cpe/Conv</t>
  </si>
  <si>
    <t>Mercedes-Benz SLC-Class</t>
  </si>
  <si>
    <t>Toyota Supra</t>
  </si>
  <si>
    <t>Ferrari Coupe/Conv</t>
  </si>
  <si>
    <t>Ford EcoSport</t>
  </si>
  <si>
    <t>Ford Puma</t>
  </si>
  <si>
    <t>Holden Trax</t>
  </si>
  <si>
    <t>Hyundai Venue</t>
  </si>
  <si>
    <t>Mazda CX-3</t>
  </si>
  <si>
    <t>Nissan Juke</t>
  </si>
  <si>
    <t>Suzuki Ignis</t>
  </si>
  <si>
    <t>Suzuki Jimny</t>
  </si>
  <si>
    <t>Toyota Yaris Cross</t>
  </si>
  <si>
    <t>Volkswagen T-Cross</t>
  </si>
  <si>
    <t>Haval H2</t>
  </si>
  <si>
    <t>Honda HR-V</t>
  </si>
  <si>
    <t>Hyundai Kona</t>
  </si>
  <si>
    <t>Jeep Compass</t>
  </si>
  <si>
    <t>Jeep Renegade</t>
  </si>
  <si>
    <t>Kia Seltos</t>
  </si>
  <si>
    <t>Mazda CX-30</t>
  </si>
  <si>
    <t>MG ZS</t>
  </si>
  <si>
    <t>Mitsubishi ASX</t>
  </si>
  <si>
    <t>Mitsubishi Eclipse Cross</t>
  </si>
  <si>
    <t>Nissan Qashqai</t>
  </si>
  <si>
    <t>Subaru XV</t>
  </si>
  <si>
    <t>Suzuki S-Cross</t>
  </si>
  <si>
    <t>Suzuki Vitara</t>
  </si>
  <si>
    <t>Toyota C-HR</t>
  </si>
  <si>
    <t>Volkswagen T-Roc</t>
  </si>
  <si>
    <t>Audi Q2</t>
  </si>
  <si>
    <t>Audi Q3</t>
  </si>
  <si>
    <t>BMW X1</t>
  </si>
  <si>
    <t>BMW X2</t>
  </si>
  <si>
    <t>Lexus UX</t>
  </si>
  <si>
    <t>Mercedes-Benz GLA-Class</t>
  </si>
  <si>
    <t>Volvo XC40</t>
  </si>
  <si>
    <t>Citroen C5 Aircross</t>
  </si>
  <si>
    <t>Ford Escape</t>
  </si>
  <si>
    <t>Holden Equinox</t>
  </si>
  <si>
    <t>Honda CR-V</t>
  </si>
  <si>
    <t>Hyundai Tucson</t>
  </si>
  <si>
    <t>Jeep Cherokee</t>
  </si>
  <si>
    <t>Kia Sportage</t>
  </si>
  <si>
    <t>Mazda CX-5</t>
  </si>
  <si>
    <t>MG HS</t>
  </si>
  <si>
    <t>Mitsubishi Outlander</t>
  </si>
  <si>
    <t>Nissan X-Trail</t>
  </si>
  <si>
    <t>Renault Koleos</t>
  </si>
  <si>
    <t>Skoda Karoq</t>
  </si>
  <si>
    <t>SsangYong Korando</t>
  </si>
  <si>
    <t>Subaru Forester</t>
  </si>
  <si>
    <t>Suzuki Grand Vitara</t>
  </si>
  <si>
    <t>Toyota RAV4</t>
  </si>
  <si>
    <t>Volkswagen Golf Alltrack</t>
  </si>
  <si>
    <t>Volkswagen Tiguan</t>
  </si>
  <si>
    <t>Audi Q5</t>
  </si>
  <si>
    <t>BMW X3</t>
  </si>
  <si>
    <t>BMW X4</t>
  </si>
  <si>
    <t>Land Rover Discovery Sport</t>
  </si>
  <si>
    <t>Land Rover Range Rover Evoque</t>
  </si>
  <si>
    <t>Lexus NX</t>
  </si>
  <si>
    <t>Mercedes-Benz GLB-Class</t>
  </si>
  <si>
    <t>Mercedes-Benz GLC-Class Coupe</t>
  </si>
  <si>
    <t>Mercedes-Benz GLC-Class Wagon</t>
  </si>
  <si>
    <t>Porsche Macan</t>
  </si>
  <si>
    <t>Volvo XC60</t>
  </si>
  <si>
    <t>Ford Endura</t>
  </si>
  <si>
    <t>Ford Everest</t>
  </si>
  <si>
    <t>Holden Acadia</t>
  </si>
  <si>
    <t>Holden Captiva</t>
  </si>
  <si>
    <t>Holden Trailblazer</t>
  </si>
  <si>
    <t>Hyundai Santa Fe</t>
  </si>
  <si>
    <t>Isuzu Ute MU-X</t>
  </si>
  <si>
    <t>Jeep Grand Cherokee</t>
  </si>
  <si>
    <t>Jeep Wrangler</t>
  </si>
  <si>
    <t>Kia Sorento</t>
  </si>
  <si>
    <t>LDV D90</t>
  </si>
  <si>
    <t>Mazda CX-8</t>
  </si>
  <si>
    <t>Mazda CX-9</t>
  </si>
  <si>
    <t>Mitsubishi Pajero</t>
  </si>
  <si>
    <t>Mitsubishi Pajero Sport</t>
  </si>
  <si>
    <t>Nissan Pathfinder</t>
  </si>
  <si>
    <t>Skoda Kodiaq</t>
  </si>
  <si>
    <t>Ssangyong Rexton</t>
  </si>
  <si>
    <t>Subaru Outback</t>
  </si>
  <si>
    <t>Toyota Fortuner</t>
  </si>
  <si>
    <t>Toyota Kluger</t>
  </si>
  <si>
    <t>Toyota Prado</t>
  </si>
  <si>
    <t>Volkswagen Passat Alltrack</t>
  </si>
  <si>
    <t>Volkswagen Tiguan Allspace</t>
  </si>
  <si>
    <t>Audi Q7</t>
  </si>
  <si>
    <t>BMW X5</t>
  </si>
  <si>
    <t>Jaguar F-Pace</t>
  </si>
  <si>
    <t>Land Rover Defender</t>
  </si>
  <si>
    <t>Land Rover Range Rover Sport</t>
  </si>
  <si>
    <t>Land Rover Range Rover Velar</t>
  </si>
  <si>
    <t>Lexus RX</t>
  </si>
  <si>
    <t>Mercedes-Benz GLE-Class Coupe</t>
  </si>
  <si>
    <t>Mercedes-Benz GLE-Class Wagon</t>
  </si>
  <si>
    <t>Volkswagen Touareg</t>
  </si>
  <si>
    <t>Nissan Patrol Wagon</t>
  </si>
  <si>
    <t>Toyota Landcruiser Wagon</t>
  </si>
  <si>
    <t>Audi Q8</t>
  </si>
  <si>
    <t>BMW X7</t>
  </si>
  <si>
    <t>Land Rover Range Rover</t>
  </si>
  <si>
    <t>Lexus LX</t>
  </si>
  <si>
    <t>Renault Master Bus</t>
  </si>
  <si>
    <t>Toyota Hiace Bus</t>
  </si>
  <si>
    <t>Toyota Coaster</t>
  </si>
  <si>
    <t>Citroen Berlingo</t>
  </si>
  <si>
    <t>Renault Kangoo</t>
  </si>
  <si>
    <t>Volkswagen Caddy Van</t>
  </si>
  <si>
    <t>Ford Transit Custom</t>
  </si>
  <si>
    <t>Hyundai iLOAD</t>
  </si>
  <si>
    <t>LDV G10</t>
  </si>
  <si>
    <t>LDV V80</t>
  </si>
  <si>
    <t>Mercedes-Benz Vito</t>
  </si>
  <si>
    <t>Mitsubishi Express</t>
  </si>
  <si>
    <t>Renault Trafic</t>
  </si>
  <si>
    <t>Toyota Hiace Van</t>
  </si>
  <si>
    <t>Volkswagen Transporter</t>
  </si>
  <si>
    <t>Ford Ranger 4X2</t>
  </si>
  <si>
    <t>Great Wall Steed 4X2</t>
  </si>
  <si>
    <t>Holden Colorado 4X2</t>
  </si>
  <si>
    <t>Isuzu Ute D-Max 4X2</t>
  </si>
  <si>
    <t>Mazda BT-50 4X2</t>
  </si>
  <si>
    <t>Mitsubishi Triton 4X2</t>
  </si>
  <si>
    <t>Nissan Navara 4X2</t>
  </si>
  <si>
    <t>Toyota Hilux 4X2</t>
  </si>
  <si>
    <t>Ford Ranger 4X4</t>
  </si>
  <si>
    <t>Great Wall Steed 4X4</t>
  </si>
  <si>
    <t>Holden Colorado 4X4</t>
  </si>
  <si>
    <t>Isuzu Ute D-Max 4X4</t>
  </si>
  <si>
    <t>Jeep Gladiator</t>
  </si>
  <si>
    <t>LDV T60 4X4</t>
  </si>
  <si>
    <t>Mazda BT-50 4X4</t>
  </si>
  <si>
    <t>Mercedes-Benz X-Class 4X4</t>
  </si>
  <si>
    <t>Mitsubishi Triton 4X4</t>
  </si>
  <si>
    <t>Nissan Navara 4X4</t>
  </si>
  <si>
    <t>RAM 1500 Express</t>
  </si>
  <si>
    <t>RAM 1500 Laramie</t>
  </si>
  <si>
    <t>RAM 1500 Warlock</t>
  </si>
  <si>
    <t>Ssangyong Musso/Musso XLV 4X4</t>
  </si>
  <si>
    <t>Toyota Hilux 4X4</t>
  </si>
  <si>
    <t>Toyota Landcruiser PU/CC</t>
  </si>
  <si>
    <t>Volkswagen Amarok 4X4</t>
  </si>
  <si>
    <t>Fiat Ducato</t>
  </si>
  <si>
    <t>Ford Transit Heavy</t>
  </si>
  <si>
    <t>Fuso Canter (LD)</t>
  </si>
  <si>
    <t>Hino (LD)</t>
  </si>
  <si>
    <t>Isuzu N-Series (LD)</t>
  </si>
  <si>
    <t>LDV Deliver 9</t>
  </si>
  <si>
    <t>Mercedes-Benz Sprinter</t>
  </si>
  <si>
    <t>Renault Master</t>
  </si>
  <si>
    <t>Volkswagen Crafter</t>
  </si>
  <si>
    <t>Fuso Fighter (MD)</t>
  </si>
  <si>
    <t>Hino (MD)</t>
  </si>
  <si>
    <t>Isuzu N-Series (MD)</t>
  </si>
  <si>
    <t>Mercedes (MD)</t>
  </si>
  <si>
    <t>Fuso F-Series (HD)</t>
  </si>
  <si>
    <t>Hino (HD)</t>
  </si>
  <si>
    <t>Isuzu (HD)</t>
  </si>
  <si>
    <t>Mack (HD)</t>
  </si>
  <si>
    <t>Mercedes (HD)</t>
  </si>
  <si>
    <t>UD Trucks (HD)</t>
  </si>
  <si>
    <t>Volvo Truck (HD)</t>
  </si>
  <si>
    <t>Western Star (HD)</t>
  </si>
  <si>
    <t>Total Passenger</t>
  </si>
  <si>
    <t>Total Passenger &lt; $</t>
  </si>
  <si>
    <t>Total Passenger &gt; $</t>
  </si>
  <si>
    <t>Total Sports</t>
  </si>
  <si>
    <t>Total Sports &gt; $200K</t>
  </si>
  <si>
    <t>Total Sports &gt; $80K</t>
  </si>
  <si>
    <t>Total Sports &lt; $80K</t>
  </si>
  <si>
    <t>Total People Movers</t>
  </si>
  <si>
    <t>Total People Movers &gt; $60K</t>
  </si>
  <si>
    <t>Total People Movers &lt; $60K</t>
  </si>
  <si>
    <t>Total Upper Large</t>
  </si>
  <si>
    <t>Total Upper Large &lt; $100K</t>
  </si>
  <si>
    <t>Total Large</t>
  </si>
  <si>
    <t>Total Large &gt; $70K</t>
  </si>
  <si>
    <t>Total Large &lt; $70K</t>
  </si>
  <si>
    <t>Total Medium</t>
  </si>
  <si>
    <t>Total Medium &gt; $60K</t>
  </si>
  <si>
    <t>Total Medium &lt; $60K</t>
  </si>
  <si>
    <t>Total Small</t>
  </si>
  <si>
    <t>Total Small &gt; $40K</t>
  </si>
  <si>
    <t>Total Small &lt; $40K</t>
  </si>
  <si>
    <t>Total Light</t>
  </si>
  <si>
    <t>Total Light &gt; $25K</t>
  </si>
  <si>
    <t>Total Light &lt; $25K</t>
  </si>
  <si>
    <t>Total Micro</t>
  </si>
  <si>
    <t>Total SUV</t>
  </si>
  <si>
    <t>Total SUV &lt; $</t>
  </si>
  <si>
    <t>Total SUV &gt; $</t>
  </si>
  <si>
    <t>Total SUV Upper Large</t>
  </si>
  <si>
    <t>Total SUV Upper Large &gt; $100K</t>
  </si>
  <si>
    <t>Total SUV Upper Large &lt; $100K</t>
  </si>
  <si>
    <t>Total SUV Large</t>
  </si>
  <si>
    <t>Total SUV Large &gt; $70K</t>
  </si>
  <si>
    <t>Total SUV Large &lt; $70K</t>
  </si>
  <si>
    <t>Total SUV Medium</t>
  </si>
  <si>
    <t>Total SUV Medium &gt; $60K</t>
  </si>
  <si>
    <t>Total SUV Medium &lt; $60K</t>
  </si>
  <si>
    <t>Total SUV Small</t>
  </si>
  <si>
    <t>Total SUV Small &gt; $40K</t>
  </si>
  <si>
    <t>Total SUV Small &lt; $40K</t>
  </si>
  <si>
    <t>Total SUV Light</t>
  </si>
  <si>
    <t>Total Light Commercial</t>
  </si>
  <si>
    <t>Total PU/CC 4X4</t>
  </si>
  <si>
    <t>Total PU/CC 4X2</t>
  </si>
  <si>
    <t>Total Vans/CC 2.5-3.5t</t>
  </si>
  <si>
    <t>Total Vans/CC &lt;= 2.5t</t>
  </si>
  <si>
    <t>Total Light Buses =&gt; 20 Seats</t>
  </si>
  <si>
    <t>Total Light Buses &lt; 20 Seats</t>
  </si>
  <si>
    <t>Total Heavy Commercial</t>
  </si>
  <si>
    <t>Total HD =&gt; 8001 GVM &amp; GCM &gt; 39000</t>
  </si>
  <si>
    <t>Total MD =&gt; 8001 GVM &amp; GCM &lt; 39001</t>
  </si>
  <si>
    <t>Total LD 3501-8000 kgs GVM</t>
  </si>
  <si>
    <t>NEW VEHICLE SALES BY MARQUE - PASSENGER</t>
  </si>
  <si>
    <t>NEW VEHICLE SALES BY MARQUE - SUV</t>
  </si>
  <si>
    <t>NEW VEHICLE SALES BY MARQUE - LIGHT COMMERCIAL</t>
  </si>
  <si>
    <t>NEW VEHICLE SALES BY MARQUE - HEAVY COMMERCIAL</t>
  </si>
  <si>
    <t>Audi Total</t>
  </si>
  <si>
    <t>BMW Total</t>
  </si>
  <si>
    <t>Chrysler Total</t>
  </si>
  <si>
    <t>Citroen Total</t>
  </si>
  <si>
    <t>Ferrari Total</t>
  </si>
  <si>
    <t>Fiat Total</t>
  </si>
  <si>
    <t>Fiat Professional Total</t>
  </si>
  <si>
    <t>Ford Total</t>
  </si>
  <si>
    <t>Fuso Total</t>
  </si>
  <si>
    <t>Great Wall Total</t>
  </si>
  <si>
    <t>Haval Total</t>
  </si>
  <si>
    <t>Hino Total</t>
  </si>
  <si>
    <t>Holden Total</t>
  </si>
  <si>
    <t>Honda Total</t>
  </si>
  <si>
    <t>Hyundai Total</t>
  </si>
  <si>
    <t>Isuzu Total</t>
  </si>
  <si>
    <t>Isuzu Ute Total</t>
  </si>
  <si>
    <t>Jaguar Total</t>
  </si>
  <si>
    <t>Jeep Total</t>
  </si>
  <si>
    <t>Kenworth Total</t>
  </si>
  <si>
    <t>Kia Total</t>
  </si>
  <si>
    <t>Land Rover Total</t>
  </si>
  <si>
    <t>LDV Total</t>
  </si>
  <si>
    <t>Lexus Total</t>
  </si>
  <si>
    <t>Mack Total</t>
  </si>
  <si>
    <t>Mazda Total</t>
  </si>
  <si>
    <t>Mercedes-Benz Cars Total</t>
  </si>
  <si>
    <t>Mercedes-Benz Trucks Total</t>
  </si>
  <si>
    <t>Mercedes-Benz Vans Total</t>
  </si>
  <si>
    <t>MG Total</t>
  </si>
  <si>
    <t>MINI Total</t>
  </si>
  <si>
    <t>Mitsubishi Total</t>
  </si>
  <si>
    <t>Nissan Total</t>
  </si>
  <si>
    <t>Porsche Total</t>
  </si>
  <si>
    <t>RAM Total</t>
  </si>
  <si>
    <t>Renault Total</t>
  </si>
  <si>
    <t>Skoda Total</t>
  </si>
  <si>
    <t>SsangYong Total</t>
  </si>
  <si>
    <t>Subaru Total</t>
  </si>
  <si>
    <t>Suzuki Total</t>
  </si>
  <si>
    <t>Toyota Total</t>
  </si>
  <si>
    <t>UD Trucks Total</t>
  </si>
  <si>
    <t>Volkswagen Total</t>
  </si>
  <si>
    <t>Volvo Car Total</t>
  </si>
  <si>
    <t>Volvo Commercial Total</t>
  </si>
  <si>
    <t>Western Star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</si>
</sst>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0"/>
      <name val="Arial"/>
    </font>
    <font>
      <sz val="10"/>
      <name val="Arial"/>
      <family val="2"/>
    </font>
    <font>
      <sz val="10"/>
      <name val="Arial"/>
      <family val="2"/>
    </font>
    <font>
      <sz val="8"/>
      <name val="Arial"/>
      <family val="2"/>
    </font>
    <font>
      <b/>
      <sz val="10"/>
      <name val="Arial"/>
      <family val="2"/>
    </font>
    <font>
      <sz val="16"/>
      <name val="Arial"/>
      <family val="2"/>
    </font>
    <font>
      <sz val="10"/>
      <name val="Arial"/>
      <family val="2"/>
    </font>
    <font>
      <b/>
      <sz val="12"/>
      <name val="Arial"/>
      <family val="2"/>
    </font>
    <font>
      <b/>
      <sz val="22"/>
      <color indexed="9"/>
      <name val="Arial"/>
      <family val="2"/>
    </font>
    <font>
      <b/>
      <sz val="24"/>
      <name val="Arial"/>
      <family val="2"/>
    </font>
    <font>
      <i/>
      <sz val="24"/>
      <name val="Arial"/>
      <family val="2"/>
    </font>
    <font>
      <sz val="24"/>
      <name val="Arial"/>
      <family val="2"/>
    </font>
    <font>
      <b/>
      <sz val="28"/>
      <name val="Arial"/>
      <family val="2"/>
    </font>
    <font>
      <sz val="28"/>
      <name val="Arial"/>
      <family val="2"/>
    </font>
    <font>
      <i/>
      <sz val="28"/>
      <name val="Arial"/>
      <family val="2"/>
    </font>
    <font>
      <sz val="12"/>
      <name val="Arial"/>
      <family val="2"/>
    </font>
    <font>
      <b/>
      <sz val="12"/>
      <name val="Arial"/>
      <family val="2"/>
    </font>
    <font>
      <b/>
      <sz val="10"/>
      <name val="Arial"/>
      <family val="2"/>
    </font>
    <font>
      <sz val="10"/>
      <name val="Arial"/>
      <family val="2"/>
    </font>
    <font>
      <sz val="11"/>
      <name val="Arial"/>
      <family val="2"/>
    </font>
    <font>
      <b/>
      <sz val="14"/>
      <name val="Arial"/>
      <family val="2"/>
    </font>
    <font>
      <sz val="11"/>
      <name val="Arial"/>
      <family val="2"/>
    </font>
    <font>
      <b/>
      <sz val="8"/>
      <name val="Arial"/>
      <family val="2"/>
    </font>
  </fonts>
  <fills count="4">
    <fill>
      <patternFill patternType="none"/>
    </fill>
    <fill>
      <patternFill patternType="gray125"/>
    </fill>
    <fill>
      <patternFill patternType="solid">
        <fgColor indexed="22"/>
        <bgColor indexed="64"/>
      </patternFill>
    </fill>
    <fill>
      <patternFill patternType="solid">
        <fgColor indexed="8"/>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indexed="64"/>
      </left>
      <right/>
      <top/>
      <bottom/>
      <diagonal/>
    </border>
  </borders>
  <cellStyleXfs count="2">
    <xf numFmtId="0" fontId="0" fillId="0" borderId="0"/>
    <xf numFmtId="9" fontId="2" fillId="0" borderId="0" applyFont="0" applyFill="0" applyBorder="0" applyAlignment="0" applyProtection="0"/>
  </cellStyleXfs>
  <cellXfs count="205">
    <xf numFmtId="0" fontId="0" fillId="0" borderId="0" xfId="0"/>
    <xf numFmtId="0" fontId="0" fillId="0" borderId="1" xfId="0" applyBorder="1"/>
    <xf numFmtId="0" fontId="0" fillId="0" borderId="2" xfId="0" applyBorder="1"/>
    <xf numFmtId="0" fontId="0" fillId="0" borderId="3" xfId="0" applyBorder="1"/>
    <xf numFmtId="0" fontId="5" fillId="0" borderId="0" xfId="0" applyFont="1" applyAlignment="1">
      <alignment vertical="top" wrapText="1"/>
    </xf>
    <xf numFmtId="0" fontId="0" fillId="0" borderId="5" xfId="0" applyBorder="1"/>
    <xf numFmtId="0" fontId="0" fillId="0" borderId="6" xfId="0" applyBorder="1"/>
    <xf numFmtId="0" fontId="6" fillId="0" borderId="1" xfId="0" applyFont="1" applyBorder="1"/>
    <xf numFmtId="164" fontId="0" fillId="0" borderId="5" xfId="1" applyNumberFormat="1" applyFont="1" applyBorder="1" applyAlignment="1">
      <alignment horizontal="right"/>
    </xf>
    <xf numFmtId="164" fontId="0" fillId="0" borderId="6" xfId="1" applyNumberFormat="1" applyFont="1" applyBorder="1" applyAlignment="1">
      <alignment horizontal="right"/>
    </xf>
    <xf numFmtId="2" fontId="0" fillId="0" borderId="5" xfId="1" applyNumberFormat="1" applyFont="1" applyBorder="1" applyAlignment="1">
      <alignment horizontal="right"/>
    </xf>
    <xf numFmtId="2" fontId="0" fillId="0" borderId="6" xfId="1" applyNumberFormat="1" applyFont="1" applyBorder="1" applyAlignment="1">
      <alignment horizontal="right"/>
    </xf>
    <xf numFmtId="2" fontId="0" fillId="0" borderId="1" xfId="1" applyNumberFormat="1" applyFont="1" applyBorder="1" applyAlignment="1">
      <alignment horizontal="right"/>
    </xf>
    <xf numFmtId="2" fontId="0" fillId="0" borderId="5" xfId="1" applyNumberFormat="1" applyFont="1" applyBorder="1"/>
    <xf numFmtId="2" fontId="0" fillId="0" borderId="6" xfId="1" applyNumberFormat="1" applyFont="1" applyBorder="1"/>
    <xf numFmtId="2" fontId="0" fillId="0" borderId="1" xfId="1" applyNumberFormat="1" applyFont="1" applyBorder="1"/>
    <xf numFmtId="165" fontId="0" fillId="0" borderId="5" xfId="1" applyNumberFormat="1" applyFont="1" applyBorder="1" applyAlignment="1">
      <alignment horizontal="right"/>
    </xf>
    <xf numFmtId="165" fontId="0" fillId="0" borderId="6" xfId="1" applyNumberFormat="1" applyFont="1" applyBorder="1" applyAlignment="1">
      <alignment horizontal="right"/>
    </xf>
    <xf numFmtId="165" fontId="0" fillId="0" borderId="5" xfId="1" applyNumberFormat="1" applyFont="1" applyBorder="1"/>
    <xf numFmtId="165" fontId="0" fillId="0" borderId="6" xfId="1" applyNumberFormat="1" applyFont="1" applyBorder="1"/>
    <xf numFmtId="164" fontId="1" fillId="0" borderId="5" xfId="1" applyNumberFormat="1" applyFont="1" applyBorder="1" applyAlignment="1">
      <alignment horizontal="right"/>
    </xf>
    <xf numFmtId="164" fontId="1" fillId="0" borderId="6" xfId="1" applyNumberFormat="1" applyFont="1" applyBorder="1" applyAlignment="1">
      <alignment horizontal="right"/>
    </xf>
    <xf numFmtId="0" fontId="4" fillId="0" borderId="1" xfId="0" applyFont="1" applyBorder="1"/>
    <xf numFmtId="0" fontId="0" fillId="0" borderId="5" xfId="0" applyBorder="1" applyAlignment="1">
      <alignment horizontal="center"/>
    </xf>
    <xf numFmtId="0" fontId="0" fillId="0" borderId="6" xfId="0"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7" xfId="0" applyFont="1" applyBorder="1"/>
    <xf numFmtId="165" fontId="1" fillId="0" borderId="5" xfId="1" applyNumberFormat="1" applyFont="1" applyBorder="1" applyAlignment="1">
      <alignment horizontal="right"/>
    </xf>
    <xf numFmtId="165" fontId="1" fillId="0" borderId="6" xfId="1" applyNumberFormat="1" applyFont="1" applyBorder="1" applyAlignment="1">
      <alignment horizontal="right"/>
    </xf>
    <xf numFmtId="165" fontId="0" fillId="0" borderId="5" xfId="0" applyNumberFormat="1" applyBorder="1" applyAlignment="1">
      <alignment horizontal="right"/>
    </xf>
    <xf numFmtId="165" fontId="0" fillId="0" borderId="6" xfId="0" applyNumberFormat="1" applyBorder="1" applyAlignment="1">
      <alignment horizontal="right"/>
    </xf>
    <xf numFmtId="165" fontId="0" fillId="0" borderId="1" xfId="0" applyNumberFormat="1" applyBorder="1" applyAlignment="1">
      <alignment horizontal="right"/>
    </xf>
    <xf numFmtId="0" fontId="0" fillId="0" borderId="0" xfId="0" applyBorder="1"/>
    <xf numFmtId="164" fontId="0" fillId="0" borderId="0" xfId="1" applyNumberFormat="1" applyFont="1" applyBorder="1" applyAlignment="1">
      <alignment horizontal="right"/>
    </xf>
    <xf numFmtId="0" fontId="6" fillId="0" borderId="5" xfId="0" applyFont="1" applyBorder="1" applyAlignment="1">
      <alignment horizontal="center"/>
    </xf>
    <xf numFmtId="0" fontId="6" fillId="0" borderId="6" xfId="0" applyFont="1" applyBorder="1" applyAlignment="1">
      <alignment horizontal="center"/>
    </xf>
    <xf numFmtId="164" fontId="4" fillId="0" borderId="8" xfId="1" applyNumberFormat="1" applyFont="1" applyBorder="1" applyAlignment="1">
      <alignment horizontal="right"/>
    </xf>
    <xf numFmtId="164" fontId="4" fillId="0" borderId="9" xfId="1" applyNumberFormat="1" applyFont="1" applyBorder="1" applyAlignment="1">
      <alignment horizontal="right"/>
    </xf>
    <xf numFmtId="164" fontId="1" fillId="0" borderId="0" xfId="1" applyNumberFormat="1" applyFont="1" applyBorder="1" applyAlignment="1">
      <alignment horizontal="right"/>
    </xf>
    <xf numFmtId="164" fontId="4" fillId="0" borderId="10" xfId="1" applyNumberFormat="1" applyFont="1" applyBorder="1" applyAlignment="1">
      <alignment horizontal="right"/>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0" fontId="4" fillId="0" borderId="0" xfId="0" applyFont="1"/>
    <xf numFmtId="165" fontId="4" fillId="0" borderId="8" xfId="1" applyNumberFormat="1" applyFont="1" applyBorder="1" applyAlignment="1">
      <alignment horizontal="right"/>
    </xf>
    <xf numFmtId="165" fontId="4" fillId="0" borderId="9" xfId="1" applyNumberFormat="1" applyFont="1" applyBorder="1" applyAlignment="1">
      <alignment horizontal="right"/>
    </xf>
    <xf numFmtId="165" fontId="4" fillId="0" borderId="8" xfId="0" applyNumberFormat="1" applyFont="1" applyBorder="1" applyAlignment="1">
      <alignment horizontal="right"/>
    </xf>
    <xf numFmtId="165" fontId="4" fillId="0" borderId="9" xfId="0" applyNumberFormat="1" applyFont="1" applyBorder="1" applyAlignment="1">
      <alignment horizontal="right"/>
    </xf>
    <xf numFmtId="165" fontId="4" fillId="0" borderId="7" xfId="0" applyNumberFormat="1" applyFont="1" applyBorder="1" applyAlignment="1">
      <alignment horizontal="right"/>
    </xf>
    <xf numFmtId="2" fontId="4" fillId="0" borderId="7" xfId="1" applyNumberFormat="1" applyFont="1" applyBorder="1" applyAlignment="1">
      <alignment horizontal="right"/>
    </xf>
    <xf numFmtId="2" fontId="4" fillId="0" borderId="8" xfId="1" applyNumberFormat="1" applyFont="1" applyBorder="1" applyAlignment="1">
      <alignment horizontal="right"/>
    </xf>
    <xf numFmtId="2" fontId="4" fillId="0" borderId="9" xfId="1" applyNumberFormat="1" applyFont="1" applyBorder="1" applyAlignment="1">
      <alignment horizontal="right"/>
    </xf>
    <xf numFmtId="0" fontId="6" fillId="0" borderId="0" xfId="0" applyFont="1"/>
    <xf numFmtId="0" fontId="4" fillId="0" borderId="1" xfId="0" applyFont="1" applyBorder="1" applyAlignment="1">
      <alignment wrapText="1"/>
    </xf>
    <xf numFmtId="164" fontId="4" fillId="0" borderId="5" xfId="1" applyNumberFormat="1" applyFont="1" applyBorder="1" applyAlignment="1">
      <alignment horizontal="right"/>
    </xf>
    <xf numFmtId="164" fontId="4" fillId="0" borderId="6" xfId="1" applyNumberFormat="1" applyFont="1" applyBorder="1" applyAlignment="1">
      <alignment horizontal="right"/>
    </xf>
    <xf numFmtId="0" fontId="7" fillId="0" borderId="3" xfId="0" applyFont="1" applyBorder="1"/>
    <xf numFmtId="0" fontId="4" fillId="0" borderId="8" xfId="0" applyFont="1" applyBorder="1" applyAlignment="1">
      <alignment horizontal="center"/>
    </xf>
    <xf numFmtId="0" fontId="4" fillId="0" borderId="9" xfId="0" applyFont="1" applyBorder="1" applyAlignment="1">
      <alignment horizontal="center"/>
    </xf>
    <xf numFmtId="0" fontId="4" fillId="0" borderId="2" xfId="0" applyFont="1" applyBorder="1"/>
    <xf numFmtId="0" fontId="4" fillId="0" borderId="3" xfId="0" applyFont="1" applyBorder="1"/>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7" xfId="0" applyFont="1" applyBorder="1" applyAlignment="1">
      <alignment horizontal="center"/>
    </xf>
    <xf numFmtId="3" fontId="0" fillId="0" borderId="5" xfId="0" applyNumberFormat="1" applyBorder="1" applyAlignment="1">
      <alignment horizontal="right"/>
    </xf>
    <xf numFmtId="3" fontId="0" fillId="0" borderId="6" xfId="0" applyNumberFormat="1" applyBorder="1" applyAlignment="1">
      <alignment horizontal="right"/>
    </xf>
    <xf numFmtId="3" fontId="0" fillId="0" borderId="1" xfId="0" applyNumberFormat="1" applyBorder="1" applyAlignment="1">
      <alignment horizontal="right"/>
    </xf>
    <xf numFmtId="3" fontId="0" fillId="0" borderId="5" xfId="0" applyNumberFormat="1" applyBorder="1"/>
    <xf numFmtId="3" fontId="0" fillId="0" borderId="6" xfId="0" applyNumberFormat="1" applyBorder="1"/>
    <xf numFmtId="3" fontId="0" fillId="0" borderId="1" xfId="0" applyNumberFormat="1" applyBorder="1"/>
    <xf numFmtId="3" fontId="4" fillId="0" borderId="8" xfId="0" applyNumberFormat="1" applyFont="1" applyBorder="1" applyAlignment="1">
      <alignment horizontal="right"/>
    </xf>
    <xf numFmtId="3" fontId="4" fillId="0" borderId="9" xfId="0" applyNumberFormat="1" applyFont="1" applyBorder="1" applyAlignment="1">
      <alignment horizontal="right"/>
    </xf>
    <xf numFmtId="3" fontId="4" fillId="0" borderId="7" xfId="0" applyNumberFormat="1" applyFont="1" applyBorder="1" applyAlignment="1">
      <alignment horizontal="right"/>
    </xf>
    <xf numFmtId="3" fontId="0" fillId="0" borderId="5" xfId="0" applyNumberFormat="1" applyBorder="1" applyAlignment="1">
      <alignment horizontal="center"/>
    </xf>
    <xf numFmtId="3" fontId="0" fillId="0" borderId="6" xfId="0" applyNumberFormat="1" applyBorder="1" applyAlignment="1">
      <alignment horizontal="center"/>
    </xf>
    <xf numFmtId="3" fontId="0" fillId="0" borderId="1" xfId="0" applyNumberFormat="1" applyBorder="1" applyAlignment="1">
      <alignment horizontal="center"/>
    </xf>
    <xf numFmtId="3" fontId="4" fillId="0" borderId="10" xfId="0" applyNumberFormat="1" applyFont="1" applyBorder="1" applyAlignment="1">
      <alignment horizontal="right"/>
    </xf>
    <xf numFmtId="3" fontId="4" fillId="0" borderId="5" xfId="0" applyNumberFormat="1" applyFont="1" applyBorder="1" applyAlignment="1">
      <alignment horizontal="right"/>
    </xf>
    <xf numFmtId="3" fontId="4" fillId="0" borderId="6" xfId="0" applyNumberFormat="1" applyFont="1" applyBorder="1" applyAlignment="1">
      <alignment horizontal="right"/>
    </xf>
    <xf numFmtId="3" fontId="4" fillId="0" borderId="1" xfId="0" applyNumberFormat="1" applyFont="1" applyBorder="1" applyAlignment="1">
      <alignment horizontal="right"/>
    </xf>
    <xf numFmtId="3" fontId="0" fillId="0" borderId="0" xfId="0" applyNumberFormat="1" applyBorder="1" applyAlignment="1">
      <alignment horizontal="right"/>
    </xf>
    <xf numFmtId="3" fontId="0" fillId="0" borderId="0" xfId="0" applyNumberFormat="1" applyBorder="1"/>
    <xf numFmtId="3" fontId="0" fillId="0" borderId="0" xfId="0" applyNumberFormat="1"/>
    <xf numFmtId="3" fontId="4" fillId="0" borderId="12" xfId="0" applyNumberFormat="1" applyFont="1" applyBorder="1" applyAlignment="1">
      <alignment horizontal="center"/>
    </xf>
    <xf numFmtId="3" fontId="4" fillId="0" borderId="11" xfId="0" applyNumberFormat="1" applyFont="1" applyBorder="1" applyAlignment="1">
      <alignment horizontal="center"/>
    </xf>
    <xf numFmtId="3" fontId="6" fillId="0" borderId="5" xfId="0" applyNumberFormat="1" applyFont="1" applyBorder="1" applyAlignment="1">
      <alignment horizontal="center"/>
    </xf>
    <xf numFmtId="3" fontId="6" fillId="0" borderId="6" xfId="0" applyNumberFormat="1" applyFont="1" applyBorder="1" applyAlignment="1">
      <alignment horizontal="center"/>
    </xf>
    <xf numFmtId="3" fontId="6" fillId="0" borderId="1" xfId="0" applyNumberFormat="1" applyFont="1" applyBorder="1" applyAlignment="1">
      <alignment horizontal="center"/>
    </xf>
    <xf numFmtId="0" fontId="11" fillId="0" borderId="0" xfId="0" applyFont="1" applyAlignment="1">
      <alignment vertical="center"/>
    </xf>
    <xf numFmtId="0" fontId="0" fillId="0" borderId="0" xfId="0" applyAlignment="1">
      <alignment vertical="center"/>
    </xf>
    <xf numFmtId="17" fontId="10" fillId="0" borderId="0" xfId="0" quotePrefix="1" applyNumberFormat="1" applyFont="1" applyAlignment="1">
      <alignment horizontal="center" vertical="center"/>
    </xf>
    <xf numFmtId="17" fontId="10" fillId="0" borderId="0" xfId="0" applyNumberFormat="1" applyFont="1" applyAlignment="1">
      <alignment horizontal="center" vertical="center"/>
    </xf>
    <xf numFmtId="0" fontId="9" fillId="0" borderId="0" xfId="0" applyFont="1" applyAlignment="1">
      <alignment horizontal="center" vertical="center"/>
    </xf>
    <xf numFmtId="0" fontId="4" fillId="0" borderId="0" xfId="0" applyFont="1" applyBorder="1"/>
    <xf numFmtId="0" fontId="4" fillId="0" borderId="12" xfId="0" applyFont="1" applyBorder="1"/>
    <xf numFmtId="3" fontId="4" fillId="0" borderId="12" xfId="0" applyNumberFormat="1" applyFont="1" applyBorder="1" applyAlignment="1">
      <alignment horizontal="right"/>
    </xf>
    <xf numFmtId="164" fontId="4" fillId="0" borderId="0" xfId="1" applyNumberFormat="1" applyFont="1" applyBorder="1" applyAlignment="1">
      <alignment horizontal="right"/>
    </xf>
    <xf numFmtId="3" fontId="4" fillId="0" borderId="0" xfId="0" applyNumberFormat="1" applyFont="1" applyBorder="1" applyAlignment="1">
      <alignment horizontal="right"/>
    </xf>
    <xf numFmtId="0" fontId="15" fillId="0" borderId="0" xfId="0" applyFont="1"/>
    <xf numFmtId="0" fontId="16" fillId="0" borderId="6" xfId="0" applyFont="1" applyBorder="1"/>
    <xf numFmtId="0" fontId="16" fillId="0" borderId="0" xfId="0" applyFont="1"/>
    <xf numFmtId="0" fontId="1" fillId="0" borderId="3" xfId="0" applyFont="1" applyBorder="1"/>
    <xf numFmtId="0" fontId="17" fillId="0" borderId="2" xfId="0" applyFont="1" applyBorder="1"/>
    <xf numFmtId="0" fontId="17" fillId="0" borderId="1" xfId="0" applyFont="1" applyBorder="1"/>
    <xf numFmtId="0" fontId="18" fillId="0" borderId="5" xfId="0" applyFont="1" applyBorder="1" applyAlignment="1">
      <alignment horizontal="center"/>
    </xf>
    <xf numFmtId="0" fontId="18" fillId="0" borderId="6" xfId="0" applyFont="1" applyBorder="1" applyAlignment="1">
      <alignment horizontal="center"/>
    </xf>
    <xf numFmtId="0" fontId="18" fillId="0" borderId="1" xfId="0" applyFont="1" applyBorder="1" applyAlignment="1">
      <alignment horizontal="center"/>
    </xf>
    <xf numFmtId="0" fontId="18" fillId="0" borderId="1" xfId="0" applyFont="1" applyBorder="1"/>
    <xf numFmtId="3" fontId="18" fillId="0" borderId="5" xfId="0" applyNumberFormat="1" applyFont="1" applyBorder="1" applyAlignment="1">
      <alignment horizontal="right"/>
    </xf>
    <xf numFmtId="3" fontId="18" fillId="0" borderId="6" xfId="0" applyNumberFormat="1" applyFont="1" applyBorder="1" applyAlignment="1">
      <alignment horizontal="right"/>
    </xf>
    <xf numFmtId="3" fontId="18" fillId="0" borderId="1" xfId="0" applyNumberFormat="1" applyFont="1" applyBorder="1" applyAlignment="1">
      <alignment horizontal="right"/>
    </xf>
    <xf numFmtId="164" fontId="18" fillId="0" borderId="5" xfId="1" applyNumberFormat="1" applyFont="1" applyBorder="1" applyAlignment="1">
      <alignment horizontal="right"/>
    </xf>
    <xf numFmtId="164" fontId="18" fillId="0" borderId="6" xfId="1" applyNumberFormat="1" applyFont="1" applyBorder="1" applyAlignment="1">
      <alignment horizontal="right"/>
    </xf>
    <xf numFmtId="3" fontId="18" fillId="0" borderId="5" xfId="0" applyNumberFormat="1" applyFont="1" applyBorder="1"/>
    <xf numFmtId="3" fontId="18" fillId="0" borderId="6" xfId="0" applyNumberFormat="1" applyFont="1" applyBorder="1"/>
    <xf numFmtId="3" fontId="18" fillId="0" borderId="1" xfId="0" applyNumberFormat="1" applyFont="1" applyBorder="1"/>
    <xf numFmtId="0" fontId="18" fillId="0" borderId="5" xfId="0" applyFont="1" applyBorder="1"/>
    <xf numFmtId="0" fontId="18" fillId="0" borderId="6" xfId="0" applyFont="1" applyBorder="1"/>
    <xf numFmtId="0" fontId="17" fillId="0" borderId="7" xfId="0" applyFont="1" applyBorder="1"/>
    <xf numFmtId="3" fontId="17" fillId="0" borderId="8" xfId="0" applyNumberFormat="1" applyFont="1" applyBorder="1" applyAlignment="1">
      <alignment horizontal="right"/>
    </xf>
    <xf numFmtId="3" fontId="17" fillId="0" borderId="9" xfId="0" applyNumberFormat="1" applyFont="1" applyBorder="1" applyAlignment="1">
      <alignment horizontal="right"/>
    </xf>
    <xf numFmtId="3" fontId="17" fillId="0" borderId="7" xfId="0" applyNumberFormat="1" applyFont="1" applyBorder="1" applyAlignment="1">
      <alignment horizontal="right"/>
    </xf>
    <xf numFmtId="164" fontId="17" fillId="0" borderId="8" xfId="1" applyNumberFormat="1" applyFont="1" applyBorder="1" applyAlignment="1">
      <alignment horizontal="right"/>
    </xf>
    <xf numFmtId="164" fontId="17" fillId="0" borderId="9" xfId="1" applyNumberFormat="1" applyFont="1" applyBorder="1" applyAlignment="1">
      <alignment horizontal="right"/>
    </xf>
    <xf numFmtId="0" fontId="19" fillId="0" borderId="0" xfId="0" applyFont="1" applyBorder="1" applyAlignment="1">
      <alignment horizontal="left" indent="10"/>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7" xfId="0" applyFont="1" applyBorder="1" applyAlignment="1">
      <alignment horizontal="center"/>
    </xf>
    <xf numFmtId="0" fontId="21" fillId="2" borderId="0" xfId="0" applyFont="1" applyFill="1" applyAlignment="1">
      <alignment horizontal="left" vertical="center" wrapText="1" indent="1"/>
    </xf>
    <xf numFmtId="0" fontId="15" fillId="2" borderId="0" xfId="0" applyFont="1" applyFill="1" applyAlignment="1">
      <alignment horizontal="center" vertical="top"/>
    </xf>
    <xf numFmtId="0" fontId="21" fillId="2" borderId="0" xfId="0" applyFont="1" applyFill="1" applyAlignment="1">
      <alignment horizontal="left" vertical="top" wrapText="1"/>
    </xf>
    <xf numFmtId="0" fontId="0" fillId="2" borderId="0" xfId="0" applyFill="1" applyAlignment="1">
      <alignment vertical="top" wrapText="1"/>
    </xf>
    <xf numFmtId="0" fontId="2" fillId="0" borderId="0" xfId="0" applyFont="1"/>
    <xf numFmtId="0" fontId="0" fillId="0" borderId="0" xfId="0" quotePrefix="1" applyAlignment="1">
      <alignment wrapText="1"/>
    </xf>
    <xf numFmtId="0" fontId="0" fillId="0" borderId="0" xfId="0" applyAlignment="1"/>
    <xf numFmtId="0" fontId="4" fillId="0" borderId="8" xfId="0" applyFont="1" applyBorder="1" applyAlignment="1">
      <alignment horizontal="center"/>
    </xf>
    <xf numFmtId="0" fontId="4" fillId="0" borderId="9" xfId="0" applyFont="1" applyBorder="1" applyAlignment="1">
      <alignment horizontal="center"/>
    </xf>
    <xf numFmtId="0" fontId="6" fillId="0" borderId="4" xfId="0" applyFont="1" applyBorder="1"/>
    <xf numFmtId="3" fontId="0" fillId="0" borderId="11" xfId="0" applyNumberFormat="1" applyBorder="1" applyAlignment="1">
      <alignment horizontal="right"/>
    </xf>
    <xf numFmtId="3" fontId="0" fillId="0" borderId="13" xfId="0" applyNumberFormat="1" applyBorder="1" applyAlignment="1">
      <alignment horizontal="right"/>
    </xf>
    <xf numFmtId="3" fontId="0" fillId="0" borderId="4" xfId="0" applyNumberFormat="1" applyBorder="1" applyAlignment="1">
      <alignment horizontal="right"/>
    </xf>
    <xf numFmtId="165" fontId="1" fillId="0" borderId="11" xfId="1" applyNumberFormat="1" applyFont="1" applyBorder="1" applyAlignment="1">
      <alignment horizontal="right"/>
    </xf>
    <xf numFmtId="165" fontId="1" fillId="0" borderId="13" xfId="1" applyNumberFormat="1" applyFont="1" applyBorder="1" applyAlignment="1">
      <alignment horizontal="right"/>
    </xf>
    <xf numFmtId="165" fontId="0" fillId="0" borderId="11" xfId="0" applyNumberFormat="1" applyBorder="1" applyAlignment="1">
      <alignment horizontal="right"/>
    </xf>
    <xf numFmtId="165" fontId="0" fillId="0" borderId="13" xfId="0" applyNumberFormat="1" applyBorder="1" applyAlignment="1">
      <alignment horizontal="right"/>
    </xf>
    <xf numFmtId="165" fontId="0" fillId="0" borderId="4" xfId="0" applyNumberFormat="1" applyBorder="1" applyAlignment="1">
      <alignment horizontal="right"/>
    </xf>
    <xf numFmtId="164" fontId="1" fillId="0" borderId="11" xfId="1" applyNumberFormat="1" applyFont="1" applyBorder="1" applyAlignment="1">
      <alignment horizontal="right"/>
    </xf>
    <xf numFmtId="164" fontId="1" fillId="0" borderId="13" xfId="1" applyNumberFormat="1" applyFont="1" applyBorder="1" applyAlignment="1">
      <alignment horizontal="right"/>
    </xf>
    <xf numFmtId="165" fontId="0" fillId="0" borderId="11" xfId="1" applyNumberFormat="1" applyFont="1" applyBorder="1" applyAlignment="1">
      <alignment horizontal="right"/>
    </xf>
    <xf numFmtId="165" fontId="0" fillId="0" borderId="13" xfId="1" applyNumberFormat="1" applyFont="1" applyBorder="1" applyAlignment="1">
      <alignment horizontal="right"/>
    </xf>
    <xf numFmtId="2" fontId="0" fillId="0" borderId="4" xfId="1" applyNumberFormat="1" applyFont="1" applyBorder="1" applyAlignment="1">
      <alignment horizontal="right"/>
    </xf>
    <xf numFmtId="2" fontId="0" fillId="0" borderId="11" xfId="1" applyNumberFormat="1" applyFont="1" applyBorder="1" applyAlignment="1">
      <alignment horizontal="right"/>
    </xf>
    <xf numFmtId="2" fontId="0" fillId="0" borderId="13" xfId="1" applyNumberFormat="1" applyFont="1" applyBorder="1" applyAlignment="1">
      <alignment horizontal="right"/>
    </xf>
    <xf numFmtId="0" fontId="6" fillId="0" borderId="1" xfId="0" applyFont="1" applyBorder="1" applyAlignment="1">
      <alignment horizontal="left" indent="2"/>
    </xf>
    <xf numFmtId="0" fontId="4" fillId="0" borderId="1" xfId="0" applyFont="1" applyBorder="1" applyAlignment="1">
      <alignment horizontal="left"/>
    </xf>
    <xf numFmtId="0" fontId="4" fillId="0" borderId="0" xfId="0" applyFont="1" applyAlignment="1"/>
    <xf numFmtId="0" fontId="4" fillId="0" borderId="1" xfId="0" applyFont="1" applyBorder="1" applyAlignment="1"/>
    <xf numFmtId="0" fontId="4" fillId="0" borderId="7" xfId="0" quotePrefix="1" applyFont="1" applyBorder="1"/>
    <xf numFmtId="0" fontId="4" fillId="0" borderId="4" xfId="0" quotePrefix="1" applyFont="1" applyBorder="1"/>
    <xf numFmtId="0" fontId="7" fillId="0" borderId="4" xfId="0" quotePrefix="1" applyFont="1" applyBorder="1"/>
    <xf numFmtId="0" fontId="4" fillId="0" borderId="4" xfId="0" applyFont="1" applyBorder="1" applyAlignment="1"/>
    <xf numFmtId="3" fontId="4" fillId="0" borderId="11" xfId="0" applyNumberFormat="1" applyFont="1" applyBorder="1" applyAlignment="1">
      <alignment horizontal="right"/>
    </xf>
    <xf numFmtId="3" fontId="4" fillId="0" borderId="13" xfId="0" applyNumberFormat="1" applyFont="1" applyBorder="1" applyAlignment="1">
      <alignment horizontal="right"/>
    </xf>
    <xf numFmtId="3" fontId="4" fillId="0" borderId="4" xfId="0" applyNumberFormat="1" applyFont="1" applyBorder="1" applyAlignment="1">
      <alignment horizontal="right"/>
    </xf>
    <xf numFmtId="164" fontId="4" fillId="0" borderId="11" xfId="1" applyNumberFormat="1" applyFont="1" applyBorder="1" applyAlignment="1">
      <alignment horizontal="right"/>
    </xf>
    <xf numFmtId="164" fontId="4" fillId="0" borderId="13" xfId="1" applyNumberFormat="1" applyFont="1" applyBorder="1" applyAlignment="1">
      <alignment horizontal="right"/>
    </xf>
    <xf numFmtId="0" fontId="0" fillId="0" borderId="7" xfId="0" applyBorder="1"/>
    <xf numFmtId="3" fontId="0" fillId="0" borderId="8" xfId="0" applyNumberFormat="1" applyBorder="1"/>
    <xf numFmtId="3" fontId="0" fillId="0" borderId="9" xfId="0" applyNumberFormat="1" applyBorder="1"/>
    <xf numFmtId="3" fontId="0" fillId="0" borderId="7" xfId="0" applyNumberFormat="1" applyBorder="1"/>
    <xf numFmtId="0" fontId="0" fillId="0" borderId="8" xfId="0" applyBorder="1"/>
    <xf numFmtId="0" fontId="0" fillId="0" borderId="9" xfId="0" applyBorder="1"/>
    <xf numFmtId="0" fontId="6" fillId="0" borderId="4" xfId="0" applyFont="1" applyBorder="1" applyAlignment="1">
      <alignment horizontal="left" indent="2"/>
    </xf>
    <xf numFmtId="0" fontId="4" fillId="0" borderId="7" xfId="0" applyFont="1" applyBorder="1" applyAlignment="1">
      <alignment horizontal="left"/>
    </xf>
    <xf numFmtId="0" fontId="3" fillId="2" borderId="0" xfId="0" quotePrefix="1" applyFont="1" applyFill="1" applyAlignment="1">
      <alignment horizontal="left" vertical="top" wrapText="1"/>
    </xf>
    <xf numFmtId="0" fontId="0" fillId="0" borderId="0" xfId="0" applyAlignment="1">
      <alignment vertical="top" wrapText="1"/>
    </xf>
    <xf numFmtId="0" fontId="0" fillId="0" borderId="0" xfId="0" applyAlignment="1">
      <alignment wrapText="1"/>
    </xf>
    <xf numFmtId="0" fontId="8" fillId="3" borderId="14" xfId="0" quotePrefix="1" applyFont="1" applyFill="1" applyBorder="1" applyAlignment="1">
      <alignment horizontal="center" vertical="center"/>
    </xf>
    <xf numFmtId="0" fontId="8" fillId="3" borderId="0" xfId="0" applyFont="1" applyFill="1" applyBorder="1" applyAlignment="1">
      <alignment horizontal="center" vertical="center"/>
    </xf>
    <xf numFmtId="0" fontId="0" fillId="0" borderId="0" xfId="0" applyAlignment="1"/>
    <xf numFmtId="0" fontId="0" fillId="0" borderId="0" xfId="0" applyBorder="1" applyAlignment="1">
      <alignment horizontal="center"/>
    </xf>
    <xf numFmtId="0" fontId="12" fillId="0" borderId="0" xfId="0" applyFont="1" applyAlignment="1">
      <alignment horizontal="center" vertical="center"/>
    </xf>
    <xf numFmtId="0" fontId="13" fillId="0" borderId="0" xfId="0" applyFont="1" applyAlignment="1">
      <alignment vertical="center"/>
    </xf>
    <xf numFmtId="17" fontId="14" fillId="0" borderId="0" xfId="0" quotePrefix="1" applyNumberFormat="1" applyFont="1" applyAlignment="1">
      <alignment horizontal="center" vertical="center"/>
    </xf>
    <xf numFmtId="17" fontId="14" fillId="0" borderId="0" xfId="0" applyNumberFormat="1" applyFont="1" applyAlignment="1">
      <alignment horizontal="center" vertical="center"/>
    </xf>
    <xf numFmtId="0" fontId="14" fillId="0" borderId="0" xfId="0" applyFont="1" applyAlignment="1">
      <alignment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10"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10" xfId="0" applyFont="1" applyBorder="1" applyAlignment="1">
      <alignment horizontal="center"/>
    </xf>
    <xf numFmtId="0" fontId="4" fillId="0" borderId="0" xfId="0" applyFont="1" applyAlignment="1">
      <alignment horizontal="center"/>
    </xf>
    <xf numFmtId="0" fontId="5" fillId="0" borderId="0" xfId="0" quotePrefix="1" applyFont="1" applyAlignment="1">
      <alignment horizontal="center" wrapText="1"/>
    </xf>
    <xf numFmtId="0" fontId="6" fillId="0" borderId="0" xfId="0" applyFont="1" applyAlignment="1">
      <alignment horizontal="center"/>
    </xf>
    <xf numFmtId="0" fontId="4" fillId="0" borderId="9" xfId="0" applyFont="1" applyBorder="1" applyAlignment="1"/>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DDDDD"/>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1</xdr:row>
      <xdr:rowOff>643890</xdr:rowOff>
    </xdr:from>
    <xdr:to>
      <xdr:col>5</xdr:col>
      <xdr:colOff>487680</xdr:colOff>
      <xdr:row>1</xdr:row>
      <xdr:rowOff>2510790</xdr:rowOff>
    </xdr:to>
    <xdr:pic>
      <xdr:nvPicPr>
        <xdr:cNvPr id="1241" name="Picture 1" descr="FCAI Logo">
          <a:extLst>
            <a:ext uri="{FF2B5EF4-FFF2-40B4-BE49-F238E27FC236}">
              <a16:creationId xmlns:a16="http://schemas.microsoft.com/office/drawing/2014/main" id="{EA372674-2188-4BE6-BD2E-FF093E4BC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0870" y="1223010"/>
          <a:ext cx="1764030" cy="186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12</xdr:col>
      <xdr:colOff>0</xdr:colOff>
      <xdr:row>40</xdr:row>
      <xdr:rowOff>0</xdr:rowOff>
    </xdr:to>
    <xdr:sp macro="" textlink="">
      <xdr:nvSpPr>
        <xdr:cNvPr id="1242" name="Rectangle 2">
          <a:extLst>
            <a:ext uri="{FF2B5EF4-FFF2-40B4-BE49-F238E27FC236}">
              <a16:creationId xmlns:a16="http://schemas.microsoft.com/office/drawing/2014/main" id="{6383940E-285E-45EC-8026-5700DEBC6F44}"/>
            </a:ext>
          </a:extLst>
        </xdr:cNvPr>
        <xdr:cNvSpPr>
          <a:spLocks noChangeArrowheads="1"/>
        </xdr:cNvSpPr>
      </xdr:nvSpPr>
      <xdr:spPr bwMode="auto">
        <a:xfrm>
          <a:off x="0" y="0"/>
          <a:ext cx="7875270" cy="11525250"/>
        </a:xfrm>
        <a:prstGeom prst="rect">
          <a:avLst/>
        </a:prstGeom>
        <a:noFill/>
        <a:ln w="57150" cmpd="thickThin">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pageSetUpPr fitToPage="1"/>
  </sheetPr>
  <dimension ref="A1:O44"/>
  <sheetViews>
    <sheetView tabSelected="1" workbookViewId="0">
      <selection activeCell="M1" sqref="M1"/>
    </sheetView>
  </sheetViews>
  <sheetFormatPr defaultRowHeight="12.75" x14ac:dyDescent="0.2"/>
  <cols>
    <col min="1" max="1" width="2.7109375" customWidth="1"/>
    <col min="2" max="2" width="32.5703125" customWidth="1"/>
    <col min="3" max="4" width="9.5703125" bestFit="1" customWidth="1"/>
    <col min="5" max="6" width="10.140625" customWidth="1"/>
    <col min="7" max="7" width="1.7109375" customWidth="1"/>
    <col min="8" max="8" width="9" bestFit="1" customWidth="1"/>
    <col min="12" max="12" width="2.7109375" customWidth="1"/>
    <col min="15" max="17" width="8.5703125" customWidth="1"/>
  </cols>
  <sheetData>
    <row r="1" spans="1:12" ht="45.75" customHeight="1" x14ac:dyDescent="0.2">
      <c r="A1" s="182" t="s">
        <v>77</v>
      </c>
      <c r="B1" s="183"/>
      <c r="C1" s="183"/>
      <c r="D1" s="183"/>
      <c r="E1" s="183"/>
      <c r="F1" s="183"/>
      <c r="G1" s="183"/>
      <c r="H1" s="183"/>
      <c r="I1" s="183"/>
      <c r="J1" s="184"/>
      <c r="K1" s="184"/>
      <c r="L1" s="184"/>
    </row>
    <row r="2" spans="1:12" ht="244.5" customHeight="1" x14ac:dyDescent="0.2">
      <c r="A2" s="185"/>
      <c r="B2" s="185"/>
      <c r="C2" s="185"/>
      <c r="D2" s="185"/>
      <c r="E2" s="185"/>
      <c r="F2" s="185"/>
      <c r="G2" s="185"/>
      <c r="H2" s="185"/>
      <c r="I2" s="185"/>
      <c r="J2" s="184"/>
      <c r="K2" s="184"/>
      <c r="L2" s="184"/>
    </row>
    <row r="3" spans="1:12" ht="18" x14ac:dyDescent="0.25">
      <c r="A3" s="191" t="s">
        <v>24</v>
      </c>
      <c r="B3" s="192"/>
      <c r="C3" s="192"/>
      <c r="D3" s="192"/>
      <c r="E3" s="192"/>
      <c r="F3" s="192"/>
      <c r="G3" s="192"/>
      <c r="H3" s="192"/>
      <c r="I3" s="192"/>
      <c r="J3" s="192"/>
      <c r="K3" s="192"/>
      <c r="L3" s="192"/>
    </row>
    <row r="4" spans="1:12" ht="39.950000000000003" customHeight="1" x14ac:dyDescent="0.25">
      <c r="A4" s="128"/>
      <c r="B4" s="129"/>
      <c r="C4" s="129"/>
      <c r="D4" s="129"/>
      <c r="E4" s="129"/>
      <c r="F4" s="129"/>
      <c r="G4" s="129"/>
      <c r="H4" s="129"/>
      <c r="I4" s="129"/>
      <c r="J4" s="129"/>
      <c r="K4" s="129"/>
      <c r="L4" s="129"/>
    </row>
    <row r="5" spans="1:12" s="89" customFormat="1" ht="39.75" customHeight="1" x14ac:dyDescent="0.2">
      <c r="A5" s="186" t="s">
        <v>23</v>
      </c>
      <c r="B5" s="186"/>
      <c r="C5" s="186"/>
      <c r="D5" s="186"/>
      <c r="E5" s="186"/>
      <c r="F5" s="186"/>
      <c r="G5" s="186"/>
      <c r="H5" s="186"/>
      <c r="I5" s="186"/>
      <c r="J5" s="187"/>
      <c r="K5" s="187"/>
      <c r="L5" s="187"/>
    </row>
    <row r="6" spans="1:12" s="89" customFormat="1" ht="39.950000000000003" customHeight="1" x14ac:dyDescent="0.2">
      <c r="A6" s="93"/>
      <c r="B6" s="93"/>
      <c r="C6" s="93"/>
      <c r="D6" s="93"/>
      <c r="E6" s="93"/>
      <c r="F6" s="93"/>
      <c r="G6" s="93"/>
      <c r="H6" s="93"/>
      <c r="I6" s="93"/>
      <c r="J6" s="90"/>
      <c r="K6" s="90"/>
      <c r="L6" s="90"/>
    </row>
    <row r="7" spans="1:12" s="89" customFormat="1" ht="39.75" customHeight="1" x14ac:dyDescent="0.2">
      <c r="A7" s="188" t="s">
        <v>78</v>
      </c>
      <c r="B7" s="189"/>
      <c r="C7" s="189"/>
      <c r="D7" s="189"/>
      <c r="E7" s="189"/>
      <c r="F7" s="189"/>
      <c r="G7" s="189"/>
      <c r="H7" s="189"/>
      <c r="I7" s="189"/>
      <c r="J7" s="190"/>
      <c r="K7" s="190"/>
      <c r="L7" s="190"/>
    </row>
    <row r="8" spans="1:12" s="89" customFormat="1" ht="39.75" customHeight="1" x14ac:dyDescent="0.2">
      <c r="A8" s="91"/>
      <c r="B8" s="92"/>
      <c r="C8" s="92"/>
      <c r="D8" s="92"/>
      <c r="E8" s="92"/>
      <c r="F8" s="92"/>
      <c r="G8" s="92"/>
      <c r="H8" s="92"/>
      <c r="I8" s="92"/>
      <c r="J8" s="90"/>
      <c r="K8" s="90"/>
      <c r="L8" s="90"/>
    </row>
    <row r="9" spans="1:12" s="89" customFormat="1" ht="14.25" customHeight="1" x14ac:dyDescent="0.2">
      <c r="A9" s="91"/>
      <c r="B9" s="92"/>
      <c r="C9" s="92"/>
      <c r="D9" s="92"/>
      <c r="E9" s="92"/>
      <c r="F9" s="92"/>
      <c r="G9" s="92"/>
      <c r="H9" s="92"/>
      <c r="I9" s="92"/>
      <c r="J9" s="90"/>
      <c r="K9" s="90"/>
      <c r="L9" s="90"/>
    </row>
    <row r="10" spans="1:12" s="89" customFormat="1" ht="14.25" customHeight="1" x14ac:dyDescent="0.2">
      <c r="A10" s="91"/>
      <c r="B10" s="92"/>
      <c r="C10" s="92"/>
      <c r="D10" s="92"/>
      <c r="E10" s="92"/>
      <c r="F10" s="92"/>
      <c r="G10" s="92"/>
      <c r="H10" s="92"/>
      <c r="I10" s="92"/>
      <c r="J10" s="90"/>
      <c r="K10" s="90"/>
      <c r="L10" s="90"/>
    </row>
    <row r="11" spans="1:12" s="89" customFormat="1" ht="12.75" customHeight="1" x14ac:dyDescent="0.2">
      <c r="A11" s="91"/>
      <c r="B11" s="92"/>
      <c r="C11" s="92"/>
      <c r="D11" s="92"/>
      <c r="E11" s="92"/>
      <c r="F11" s="92"/>
      <c r="G11" s="92"/>
      <c r="H11" s="92"/>
      <c r="I11" s="92"/>
      <c r="J11" s="90"/>
      <c r="K11" s="90"/>
      <c r="L11" s="90"/>
    </row>
    <row r="12" spans="1:12" ht="15" x14ac:dyDescent="0.2">
      <c r="A12" s="99"/>
      <c r="B12" s="102"/>
      <c r="C12" s="193" t="s">
        <v>1</v>
      </c>
      <c r="D12" s="194"/>
      <c r="E12" s="193" t="s">
        <v>2</v>
      </c>
      <c r="F12" s="194"/>
      <c r="G12" s="103"/>
      <c r="H12" s="193" t="s">
        <v>3</v>
      </c>
      <c r="I12" s="195"/>
      <c r="J12" s="195"/>
      <c r="K12" s="194"/>
      <c r="L12" s="99"/>
    </row>
    <row r="13" spans="1:12" ht="15" x14ac:dyDescent="0.2">
      <c r="A13" s="99"/>
      <c r="B13" s="119" t="s">
        <v>0</v>
      </c>
      <c r="C13" s="130">
        <f>VALUE(RIGHT(A7, 4))</f>
        <v>2020</v>
      </c>
      <c r="D13" s="131">
        <f>C13-1</f>
        <v>2019</v>
      </c>
      <c r="E13" s="130">
        <f>C13</f>
        <v>2020</v>
      </c>
      <c r="F13" s="131">
        <f>D13</f>
        <v>2019</v>
      </c>
      <c r="G13" s="132"/>
      <c r="H13" s="130" t="s">
        <v>4</v>
      </c>
      <c r="I13" s="131" t="s">
        <v>2</v>
      </c>
      <c r="J13" s="130" t="s">
        <v>4</v>
      </c>
      <c r="K13" s="131" t="s">
        <v>2</v>
      </c>
      <c r="L13" s="99"/>
    </row>
    <row r="14" spans="1:12" ht="15" x14ac:dyDescent="0.2">
      <c r="A14" s="99"/>
      <c r="B14" s="104"/>
      <c r="C14" s="105"/>
      <c r="D14" s="106"/>
      <c r="E14" s="105"/>
      <c r="F14" s="106"/>
      <c r="G14" s="107"/>
      <c r="H14" s="105"/>
      <c r="I14" s="106"/>
      <c r="J14" s="105"/>
      <c r="K14" s="106"/>
      <c r="L14" s="99"/>
    </row>
    <row r="15" spans="1:12" ht="15" x14ac:dyDescent="0.2">
      <c r="A15" s="99"/>
      <c r="B15" s="108" t="s">
        <v>79</v>
      </c>
      <c r="C15" s="109">
        <v>1528</v>
      </c>
      <c r="D15" s="110">
        <v>1125</v>
      </c>
      <c r="E15" s="109">
        <v>19693</v>
      </c>
      <c r="F15" s="110">
        <v>16061</v>
      </c>
      <c r="G15" s="111"/>
      <c r="H15" s="109">
        <f t="shared" ref="H15:H22" si="0">C15-D15</f>
        <v>403</v>
      </c>
      <c r="I15" s="110">
        <f t="shared" ref="I15:I22" si="1">E15-F15</f>
        <v>3632</v>
      </c>
      <c r="J15" s="112">
        <f t="shared" ref="J15:J22" si="2">IF(D15=0, "-", IF(H15/D15&lt;10, H15/D15, "&gt;999%"))</f>
        <v>0.35822222222222222</v>
      </c>
      <c r="K15" s="113">
        <f t="shared" ref="K15:K22" si="3">IF(F15=0, "-", IF(I15/F15&lt;10, I15/F15, "&gt;999%"))</f>
        <v>0.22613784944897578</v>
      </c>
      <c r="L15" s="99"/>
    </row>
    <row r="16" spans="1:12" ht="15" x14ac:dyDescent="0.2">
      <c r="A16" s="99"/>
      <c r="B16" s="108" t="s">
        <v>80</v>
      </c>
      <c r="C16" s="109">
        <v>29335</v>
      </c>
      <c r="D16" s="110">
        <v>26863</v>
      </c>
      <c r="E16" s="109">
        <v>302117</v>
      </c>
      <c r="F16" s="110">
        <v>339818</v>
      </c>
      <c r="G16" s="111"/>
      <c r="H16" s="109">
        <f t="shared" si="0"/>
        <v>2472</v>
      </c>
      <c r="I16" s="110">
        <f t="shared" si="1"/>
        <v>-37701</v>
      </c>
      <c r="J16" s="112">
        <f t="shared" si="2"/>
        <v>9.2022484458176679E-2</v>
      </c>
      <c r="K16" s="113">
        <f t="shared" si="3"/>
        <v>-0.11094468215338799</v>
      </c>
      <c r="L16" s="99"/>
    </row>
    <row r="17" spans="1:12" ht="15" x14ac:dyDescent="0.2">
      <c r="A17" s="99"/>
      <c r="B17" s="108" t="s">
        <v>81</v>
      </c>
      <c r="C17" s="109">
        <v>796</v>
      </c>
      <c r="D17" s="110">
        <v>577</v>
      </c>
      <c r="E17" s="109">
        <v>7731</v>
      </c>
      <c r="F17" s="110">
        <v>8609</v>
      </c>
      <c r="G17" s="111"/>
      <c r="H17" s="109">
        <f t="shared" si="0"/>
        <v>219</v>
      </c>
      <c r="I17" s="110">
        <f t="shared" si="1"/>
        <v>-878</v>
      </c>
      <c r="J17" s="112">
        <f t="shared" si="2"/>
        <v>0.37954939341421146</v>
      </c>
      <c r="K17" s="113">
        <f t="shared" si="3"/>
        <v>-0.10198629341386921</v>
      </c>
      <c r="L17" s="99"/>
    </row>
    <row r="18" spans="1:12" ht="15" x14ac:dyDescent="0.2">
      <c r="A18" s="99"/>
      <c r="B18" s="108" t="s">
        <v>82</v>
      </c>
      <c r="C18" s="109">
        <v>20342</v>
      </c>
      <c r="D18" s="110">
        <v>17066</v>
      </c>
      <c r="E18" s="109">
        <v>195769</v>
      </c>
      <c r="F18" s="110">
        <v>214788</v>
      </c>
      <c r="G18" s="111"/>
      <c r="H18" s="109">
        <f t="shared" si="0"/>
        <v>3276</v>
      </c>
      <c r="I18" s="110">
        <f t="shared" si="1"/>
        <v>-19019</v>
      </c>
      <c r="J18" s="112">
        <f t="shared" si="2"/>
        <v>0.19196062346185397</v>
      </c>
      <c r="K18" s="113">
        <f t="shared" si="3"/>
        <v>-8.8547777343240777E-2</v>
      </c>
      <c r="L18" s="99"/>
    </row>
    <row r="19" spans="1:12" ht="15" x14ac:dyDescent="0.2">
      <c r="A19" s="99"/>
      <c r="B19" s="108" t="s">
        <v>83</v>
      </c>
      <c r="C19" s="109">
        <v>6204</v>
      </c>
      <c r="D19" s="110">
        <v>5317</v>
      </c>
      <c r="E19" s="109">
        <v>60084</v>
      </c>
      <c r="F19" s="110">
        <v>67212</v>
      </c>
      <c r="G19" s="111"/>
      <c r="H19" s="109">
        <f t="shared" si="0"/>
        <v>887</v>
      </c>
      <c r="I19" s="110">
        <f t="shared" si="1"/>
        <v>-7128</v>
      </c>
      <c r="J19" s="112">
        <f t="shared" si="2"/>
        <v>0.16682339665224752</v>
      </c>
      <c r="K19" s="113">
        <f t="shared" si="3"/>
        <v>-0.10605249062667381</v>
      </c>
      <c r="L19" s="99"/>
    </row>
    <row r="20" spans="1:12" ht="15" x14ac:dyDescent="0.2">
      <c r="A20" s="99"/>
      <c r="B20" s="108" t="s">
        <v>84</v>
      </c>
      <c r="C20" s="109">
        <v>1979</v>
      </c>
      <c r="D20" s="110">
        <v>1839</v>
      </c>
      <c r="E20" s="109">
        <v>15673</v>
      </c>
      <c r="F20" s="110">
        <v>20096</v>
      </c>
      <c r="G20" s="111"/>
      <c r="H20" s="109">
        <f t="shared" si="0"/>
        <v>140</v>
      </c>
      <c r="I20" s="110">
        <f t="shared" si="1"/>
        <v>-4423</v>
      </c>
      <c r="J20" s="112">
        <f t="shared" si="2"/>
        <v>7.6128330614464376E-2</v>
      </c>
      <c r="K20" s="113">
        <f t="shared" si="3"/>
        <v>-0.22009355095541402</v>
      </c>
      <c r="L20" s="99"/>
    </row>
    <row r="21" spans="1:12" ht="15" x14ac:dyDescent="0.2">
      <c r="A21" s="99"/>
      <c r="B21" s="108" t="s">
        <v>85</v>
      </c>
      <c r="C21" s="109">
        <v>26370</v>
      </c>
      <c r="D21" s="110">
        <v>24255</v>
      </c>
      <c r="E21" s="109">
        <v>226467</v>
      </c>
      <c r="F21" s="110">
        <v>304382</v>
      </c>
      <c r="G21" s="111"/>
      <c r="H21" s="109">
        <f t="shared" si="0"/>
        <v>2115</v>
      </c>
      <c r="I21" s="110">
        <f t="shared" si="1"/>
        <v>-77915</v>
      </c>
      <c r="J21" s="112">
        <f t="shared" si="2"/>
        <v>8.7198515769944335E-2</v>
      </c>
      <c r="K21" s="113">
        <f t="shared" si="3"/>
        <v>-0.25597768593412223</v>
      </c>
      <c r="L21" s="99"/>
    </row>
    <row r="22" spans="1:12" ht="15" x14ac:dyDescent="0.2">
      <c r="A22" s="99"/>
      <c r="B22" s="108" t="s">
        <v>86</v>
      </c>
      <c r="C22" s="109">
        <v>9098</v>
      </c>
      <c r="D22" s="110">
        <v>7197</v>
      </c>
      <c r="E22" s="109">
        <v>89434</v>
      </c>
      <c r="F22" s="110">
        <v>91901</v>
      </c>
      <c r="G22" s="111"/>
      <c r="H22" s="109">
        <f t="shared" si="0"/>
        <v>1901</v>
      </c>
      <c r="I22" s="110">
        <f t="shared" si="1"/>
        <v>-2467</v>
      </c>
      <c r="J22" s="112">
        <f t="shared" si="2"/>
        <v>0.26413783520911494</v>
      </c>
      <c r="K22" s="113">
        <f t="shared" si="3"/>
        <v>-2.6844103981458308E-2</v>
      </c>
      <c r="L22" s="99"/>
    </row>
    <row r="23" spans="1:12" ht="15" x14ac:dyDescent="0.2">
      <c r="A23" s="99"/>
      <c r="B23" s="108"/>
      <c r="C23" s="114"/>
      <c r="D23" s="115"/>
      <c r="E23" s="114"/>
      <c r="F23" s="115"/>
      <c r="G23" s="116"/>
      <c r="H23" s="114"/>
      <c r="I23" s="115"/>
      <c r="J23" s="117"/>
      <c r="K23" s="118"/>
      <c r="L23" s="99"/>
    </row>
    <row r="24" spans="1:12" s="43" customFormat="1" ht="15.75" x14ac:dyDescent="0.25">
      <c r="A24" s="100"/>
      <c r="B24" s="119" t="s">
        <v>5</v>
      </c>
      <c r="C24" s="120">
        <f>SUM(C15:C23)</f>
        <v>95652</v>
      </c>
      <c r="D24" s="121">
        <f>SUM(D15:D23)</f>
        <v>84239</v>
      </c>
      <c r="E24" s="120">
        <f>SUM(E15:E23)</f>
        <v>916968</v>
      </c>
      <c r="F24" s="121">
        <f>SUM(F15:F23)</f>
        <v>1062867</v>
      </c>
      <c r="G24" s="122"/>
      <c r="H24" s="120">
        <f>SUM(H15:H23)</f>
        <v>11413</v>
      </c>
      <c r="I24" s="121">
        <f>SUM(I15:I23)</f>
        <v>-145899</v>
      </c>
      <c r="J24" s="123">
        <f>IF(D24=0, 0, H24/D24)</f>
        <v>0.13548356461971295</v>
      </c>
      <c r="K24" s="124">
        <f>IF(F24=0, 0, I24/F24)</f>
        <v>-0.13726929145415184</v>
      </c>
      <c r="L24" s="101"/>
    </row>
    <row r="25" spans="1:12" s="43" customFormat="1" x14ac:dyDescent="0.2">
      <c r="A25" s="94"/>
      <c r="B25" s="95"/>
      <c r="C25" s="96"/>
      <c r="D25" s="96"/>
      <c r="E25" s="96"/>
      <c r="F25" s="96"/>
      <c r="G25" s="96"/>
      <c r="H25" s="96"/>
      <c r="I25" s="96"/>
      <c r="J25" s="97"/>
      <c r="K25" s="97"/>
    </row>
    <row r="26" spans="1:12" s="43" customFormat="1" x14ac:dyDescent="0.2">
      <c r="A26" s="94"/>
      <c r="B26" s="94"/>
      <c r="C26" s="98"/>
      <c r="D26" s="98"/>
      <c r="E26" s="98"/>
      <c r="F26" s="98"/>
      <c r="G26" s="98"/>
      <c r="H26" s="98"/>
      <c r="I26" s="98"/>
      <c r="J26" s="97"/>
      <c r="K26" s="97"/>
    </row>
    <row r="27" spans="1:12" s="43" customFormat="1" ht="14.25" x14ac:dyDescent="0.2">
      <c r="A27" s="94"/>
      <c r="B27" s="125"/>
      <c r="C27" s="98"/>
      <c r="D27" s="98"/>
      <c r="E27" s="98"/>
      <c r="F27" s="98"/>
      <c r="G27" s="98"/>
      <c r="H27" s="98"/>
      <c r="I27" s="98"/>
      <c r="J27" s="97"/>
      <c r="K27" s="97"/>
    </row>
    <row r="28" spans="1:12" s="43" customFormat="1" ht="14.25" x14ac:dyDescent="0.2">
      <c r="A28" s="94"/>
      <c r="B28" s="125"/>
      <c r="C28" s="98"/>
      <c r="D28" s="98"/>
      <c r="E28" s="98"/>
      <c r="F28" s="98"/>
      <c r="G28" s="98"/>
      <c r="H28" s="98"/>
      <c r="I28" s="98"/>
      <c r="J28" s="97"/>
      <c r="K28" s="97"/>
    </row>
    <row r="29" spans="1:12" s="43" customFormat="1" ht="14.25" x14ac:dyDescent="0.2">
      <c r="A29" s="94"/>
      <c r="B29" s="125"/>
      <c r="C29" s="98"/>
      <c r="D29" s="98"/>
      <c r="E29" s="98"/>
      <c r="F29" s="98"/>
      <c r="G29" s="98"/>
      <c r="H29" s="98"/>
      <c r="I29" s="98"/>
      <c r="J29" s="97"/>
      <c r="K29" s="97"/>
    </row>
    <row r="30" spans="1:12" s="43" customFormat="1" ht="14.25" x14ac:dyDescent="0.2">
      <c r="A30" s="94"/>
      <c r="B30" s="125"/>
      <c r="C30" s="98"/>
      <c r="D30" s="98"/>
      <c r="E30" s="98"/>
      <c r="F30" s="98"/>
      <c r="G30" s="98"/>
      <c r="H30" s="98"/>
      <c r="I30" s="98"/>
      <c r="J30" s="97"/>
      <c r="K30" s="97"/>
    </row>
    <row r="31" spans="1:12" s="43" customFormat="1" x14ac:dyDescent="0.2">
      <c r="A31" s="94"/>
      <c r="C31" s="98"/>
      <c r="D31" s="98"/>
      <c r="E31" s="98"/>
      <c r="F31" s="98"/>
      <c r="G31" s="98"/>
      <c r="H31" s="98"/>
      <c r="I31" s="98"/>
      <c r="J31" s="97"/>
      <c r="K31" s="97"/>
    </row>
    <row r="32" spans="1:12" s="43" customFormat="1" x14ac:dyDescent="0.2">
      <c r="A32" s="94"/>
      <c r="C32" s="98"/>
      <c r="D32" s="98"/>
      <c r="E32" s="98"/>
      <c r="F32" s="98"/>
      <c r="G32" s="98"/>
      <c r="H32" s="98"/>
      <c r="I32" s="98"/>
      <c r="J32" s="97"/>
      <c r="K32" s="97"/>
    </row>
    <row r="33" spans="1:15" s="43" customFormat="1" x14ac:dyDescent="0.2">
      <c r="A33" s="94"/>
      <c r="B33" s="94"/>
      <c r="C33" s="98"/>
      <c r="D33" s="98"/>
      <c r="E33" s="98"/>
      <c r="F33" s="98"/>
      <c r="G33" s="98"/>
      <c r="H33" s="98"/>
      <c r="I33" s="98"/>
      <c r="J33" s="97"/>
      <c r="K33" s="97"/>
    </row>
    <row r="34" spans="1:15" s="43" customFormat="1" x14ac:dyDescent="0.2">
      <c r="A34" s="94"/>
      <c r="B34" s="94"/>
      <c r="C34" s="98"/>
      <c r="D34" s="98"/>
      <c r="E34" s="98"/>
      <c r="F34" s="98"/>
      <c r="G34" s="98"/>
      <c r="H34" s="98"/>
      <c r="I34" s="98"/>
      <c r="J34" s="97"/>
      <c r="K34" s="97"/>
    </row>
    <row r="35" spans="1:15" s="43" customFormat="1" x14ac:dyDescent="0.2">
      <c r="A35" s="94"/>
      <c r="B35" s="94"/>
      <c r="C35" s="98"/>
      <c r="D35" s="98"/>
      <c r="E35" s="98"/>
      <c r="F35" s="98"/>
      <c r="G35" s="98"/>
      <c r="H35" s="98"/>
      <c r="I35" s="98"/>
      <c r="J35" s="97"/>
      <c r="K35" s="97"/>
      <c r="O35" s="137"/>
    </row>
    <row r="36" spans="1:15" ht="12.75" customHeight="1" x14ac:dyDescent="0.2">
      <c r="A36" s="185"/>
      <c r="B36" s="185"/>
      <c r="C36" s="185"/>
      <c r="D36" s="185"/>
      <c r="E36" s="185"/>
      <c r="F36" s="185"/>
      <c r="G36" s="185"/>
      <c r="H36" s="185"/>
      <c r="I36" s="185"/>
    </row>
    <row r="37" spans="1:15" s="90" customFormat="1" ht="29.25" customHeight="1" x14ac:dyDescent="0.2">
      <c r="A37" s="127"/>
      <c r="B37" s="179" t="s">
        <v>87</v>
      </c>
      <c r="C37" s="180"/>
      <c r="D37" s="180"/>
      <c r="E37" s="180"/>
      <c r="F37" s="180"/>
      <c r="G37" s="180"/>
      <c r="H37" s="180"/>
      <c r="I37" s="180"/>
      <c r="J37" s="180"/>
      <c r="K37" s="180"/>
      <c r="L37" s="135"/>
    </row>
    <row r="38" spans="1:15" s="90" customFormat="1" ht="29.25" customHeight="1" x14ac:dyDescent="0.2">
      <c r="A38" s="126"/>
      <c r="B38" s="180"/>
      <c r="C38" s="180"/>
      <c r="D38" s="180"/>
      <c r="E38" s="180"/>
      <c r="F38" s="180"/>
      <c r="G38" s="180"/>
      <c r="H38" s="180"/>
      <c r="I38" s="180"/>
      <c r="J38" s="180"/>
      <c r="K38" s="180"/>
      <c r="L38" s="135"/>
    </row>
    <row r="39" spans="1:15" s="90" customFormat="1" ht="29.25" customHeight="1" x14ac:dyDescent="0.2">
      <c r="A39" s="126"/>
      <c r="B39" s="180"/>
      <c r="C39" s="180"/>
      <c r="D39" s="180"/>
      <c r="E39" s="180"/>
      <c r="F39" s="180"/>
      <c r="G39" s="180"/>
      <c r="H39" s="180"/>
      <c r="I39" s="180"/>
      <c r="J39" s="180"/>
      <c r="K39" s="180"/>
      <c r="L39" s="136"/>
    </row>
    <row r="40" spans="1:15" s="90" customFormat="1" ht="29.25" customHeight="1" x14ac:dyDescent="0.2">
      <c r="A40" s="134"/>
      <c r="B40" s="181"/>
      <c r="C40" s="181"/>
      <c r="D40" s="181"/>
      <c r="E40" s="181"/>
      <c r="F40" s="181"/>
      <c r="G40" s="181"/>
      <c r="H40" s="181"/>
      <c r="I40" s="181"/>
      <c r="J40" s="181"/>
      <c r="K40" s="181"/>
      <c r="L40" s="133"/>
    </row>
    <row r="44" spans="1:15" x14ac:dyDescent="0.2">
      <c r="B44" s="138"/>
    </row>
  </sheetData>
  <mergeCells count="10">
    <mergeCell ref="B37:K40"/>
    <mergeCell ref="A1:L1"/>
    <mergeCell ref="A2:L2"/>
    <mergeCell ref="A5:L5"/>
    <mergeCell ref="A7:L7"/>
    <mergeCell ref="A3:L3"/>
    <mergeCell ref="C12:D12"/>
    <mergeCell ref="E12:F12"/>
    <mergeCell ref="H12:K12"/>
    <mergeCell ref="A36:I36"/>
  </mergeCells>
  <phoneticPr fontId="3" type="noConversion"/>
  <printOptions horizontalCentered="1"/>
  <pageMargins left="0.74803149606299213" right="0.74803149606299213" top="0.78740157480314965" bottom="0.78740157480314965" header="0.51181102362204722" footer="0.51181102362204722"/>
  <pageSetup paperSize="9" scale="7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J66"/>
  <sheetViews>
    <sheetView tabSelected="1" workbookViewId="0">
      <selection activeCell="M1" sqref="M1"/>
    </sheetView>
  </sheetViews>
  <sheetFormatPr defaultRowHeight="12.75" x14ac:dyDescent="0.2"/>
  <cols>
    <col min="1" max="1" width="19.7109375" customWidth="1"/>
    <col min="6" max="6" width="1.7109375" customWidth="1"/>
  </cols>
  <sheetData>
    <row r="1" spans="1:10" s="52" customFormat="1" ht="20.25" x14ac:dyDescent="0.3">
      <c r="A1" s="4" t="s">
        <v>10</v>
      </c>
      <c r="B1" s="198" t="s">
        <v>11</v>
      </c>
      <c r="C1" s="199"/>
      <c r="D1" s="199"/>
      <c r="E1" s="199"/>
      <c r="F1" s="199"/>
      <c r="G1" s="199"/>
      <c r="H1" s="199"/>
      <c r="I1" s="199"/>
      <c r="J1" s="199"/>
    </row>
    <row r="2" spans="1:10" s="52" customFormat="1" ht="20.25" x14ac:dyDescent="0.3">
      <c r="A2" s="4" t="s">
        <v>88</v>
      </c>
      <c r="B2" s="202" t="s">
        <v>78</v>
      </c>
      <c r="C2" s="203"/>
      <c r="D2" s="203"/>
      <c r="E2" s="203"/>
      <c r="F2" s="203"/>
      <c r="G2" s="203"/>
      <c r="H2" s="203"/>
      <c r="I2" s="203"/>
      <c r="J2" s="203"/>
    </row>
    <row r="3" spans="1:10" ht="12.75" customHeight="1" x14ac:dyDescent="0.3">
      <c r="A3" s="4"/>
      <c r="B3" s="25"/>
      <c r="C3" s="26"/>
      <c r="D3" s="26"/>
      <c r="E3" s="26"/>
      <c r="F3" s="26"/>
      <c r="G3" s="26"/>
      <c r="H3" s="26"/>
      <c r="I3" s="26"/>
      <c r="J3" s="26"/>
    </row>
    <row r="4" spans="1:10" x14ac:dyDescent="0.2">
      <c r="E4" s="201" t="s">
        <v>7</v>
      </c>
      <c r="F4" s="201"/>
      <c r="G4" s="201"/>
    </row>
    <row r="5" spans="1:10" x14ac:dyDescent="0.2">
      <c r="A5" s="3"/>
      <c r="B5" s="196" t="s">
        <v>1</v>
      </c>
      <c r="C5" s="197"/>
      <c r="D5" s="196" t="s">
        <v>2</v>
      </c>
      <c r="E5" s="197"/>
      <c r="F5" s="59"/>
      <c r="G5" s="196" t="s">
        <v>3</v>
      </c>
      <c r="H5" s="200"/>
      <c r="I5" s="200"/>
      <c r="J5" s="197"/>
    </row>
    <row r="6" spans="1:10" x14ac:dyDescent="0.2">
      <c r="A6" s="27"/>
      <c r="B6" s="57">
        <f>VALUE(RIGHT(B2, 4))</f>
        <v>2020</v>
      </c>
      <c r="C6" s="58">
        <f>B6-1</f>
        <v>2019</v>
      </c>
      <c r="D6" s="57">
        <f>B6</f>
        <v>2020</v>
      </c>
      <c r="E6" s="58">
        <f>C6</f>
        <v>2019</v>
      </c>
      <c r="F6" s="64"/>
      <c r="G6" s="57" t="s">
        <v>4</v>
      </c>
      <c r="H6" s="58" t="s">
        <v>2</v>
      </c>
      <c r="I6" s="57" t="s">
        <v>4</v>
      </c>
      <c r="J6" s="58" t="s">
        <v>2</v>
      </c>
    </row>
    <row r="7" spans="1:10" x14ac:dyDescent="0.2">
      <c r="A7" s="7" t="s">
        <v>89</v>
      </c>
      <c r="B7" s="65">
        <v>99</v>
      </c>
      <c r="C7" s="66">
        <v>114</v>
      </c>
      <c r="D7" s="65">
        <v>1422</v>
      </c>
      <c r="E7" s="66">
        <v>1848</v>
      </c>
      <c r="F7" s="67"/>
      <c r="G7" s="65">
        <f>B7-C7</f>
        <v>-15</v>
      </c>
      <c r="H7" s="66">
        <f>D7-E7</f>
        <v>-426</v>
      </c>
      <c r="I7" s="28">
        <f>IF(C7=0, "-", IF(G7/C7&lt;10, G7/C7*100, "&gt;999"))</f>
        <v>-13.157894736842104</v>
      </c>
      <c r="J7" s="29">
        <f>IF(E7=0, "-", IF(H7/E7&lt;10, H7/E7*100, "&gt;999"))</f>
        <v>-23.051948051948052</v>
      </c>
    </row>
    <row r="8" spans="1:10" x14ac:dyDescent="0.2">
      <c r="A8" s="7" t="s">
        <v>98</v>
      </c>
      <c r="B8" s="65">
        <v>356</v>
      </c>
      <c r="C8" s="66">
        <v>226</v>
      </c>
      <c r="D8" s="65">
        <v>3465</v>
      </c>
      <c r="E8" s="66">
        <v>3791</v>
      </c>
      <c r="F8" s="67"/>
      <c r="G8" s="65">
        <f>B8-C8</f>
        <v>130</v>
      </c>
      <c r="H8" s="66">
        <f>D8-E8</f>
        <v>-326</v>
      </c>
      <c r="I8" s="28">
        <f>IF(C8=0, "-", IF(G8/C8&lt;10, G8/C8*100, "&gt;999"))</f>
        <v>57.522123893805308</v>
      </c>
      <c r="J8" s="29">
        <f>IF(E8=0, "-", IF(H8/E8&lt;10, H8/E8*100, "&gt;999"))</f>
        <v>-8.5993141651279341</v>
      </c>
    </row>
    <row r="9" spans="1:10" x14ac:dyDescent="0.2">
      <c r="A9" s="7" t="s">
        <v>104</v>
      </c>
      <c r="B9" s="65">
        <v>311</v>
      </c>
      <c r="C9" s="66">
        <v>208</v>
      </c>
      <c r="D9" s="65">
        <v>2608</v>
      </c>
      <c r="E9" s="66">
        <v>2718</v>
      </c>
      <c r="F9" s="67"/>
      <c r="G9" s="65">
        <f>B9-C9</f>
        <v>103</v>
      </c>
      <c r="H9" s="66">
        <f>D9-E9</f>
        <v>-110</v>
      </c>
      <c r="I9" s="28">
        <f>IF(C9=0, "-", IF(G9/C9&lt;10, G9/C9*100, "&gt;999"))</f>
        <v>49.519230769230774</v>
      </c>
      <c r="J9" s="29">
        <f>IF(E9=0, "-", IF(H9/E9&lt;10, H9/E9*100, "&gt;999"))</f>
        <v>-4.0470934510669609</v>
      </c>
    </row>
    <row r="10" spans="1:10" x14ac:dyDescent="0.2">
      <c r="A10" s="7" t="s">
        <v>105</v>
      </c>
      <c r="B10" s="65">
        <v>30</v>
      </c>
      <c r="C10" s="66">
        <v>29</v>
      </c>
      <c r="D10" s="65">
        <v>236</v>
      </c>
      <c r="E10" s="66">
        <v>252</v>
      </c>
      <c r="F10" s="67"/>
      <c r="G10" s="65">
        <f>B10-C10</f>
        <v>1</v>
      </c>
      <c r="H10" s="66">
        <f>D10-E10</f>
        <v>-16</v>
      </c>
      <c r="I10" s="28">
        <f>IF(C10=0, "-", IF(G10/C10&lt;10, G10/C10*100, "&gt;999"))</f>
        <v>3.4482758620689653</v>
      </c>
      <c r="J10" s="29">
        <f>IF(E10=0, "-", IF(H10/E10&lt;10, H10/E10*100, "&gt;999"))</f>
        <v>-6.3492063492063489</v>
      </c>
    </row>
    <row r="11" spans="1:10" s="43" customFormat="1" x14ac:dyDescent="0.2">
      <c r="A11" s="27" t="s">
        <v>0</v>
      </c>
      <c r="B11" s="71">
        <f>SUM(B7:B10)</f>
        <v>796</v>
      </c>
      <c r="C11" s="72">
        <f>SUM(C7:C10)</f>
        <v>577</v>
      </c>
      <c r="D11" s="71">
        <f>SUM(D7:D10)</f>
        <v>7731</v>
      </c>
      <c r="E11" s="72">
        <f>SUM(E7:E10)</f>
        <v>8609</v>
      </c>
      <c r="F11" s="73"/>
      <c r="G11" s="71">
        <f>B11-C11</f>
        <v>219</v>
      </c>
      <c r="H11" s="72">
        <f>D11-E11</f>
        <v>-878</v>
      </c>
      <c r="I11" s="44">
        <f>IF(C11=0, 0, G11/C11*100)</f>
        <v>37.954939341421145</v>
      </c>
      <c r="J11" s="45">
        <f>IF(E11=0, 0, H11/E11*100)</f>
        <v>-10.198629341386921</v>
      </c>
    </row>
    <row r="13" spans="1:10" x14ac:dyDescent="0.2">
      <c r="A13" s="3"/>
      <c r="B13" s="196" t="s">
        <v>1</v>
      </c>
      <c r="C13" s="197"/>
      <c r="D13" s="196" t="s">
        <v>2</v>
      </c>
      <c r="E13" s="197"/>
      <c r="F13" s="59"/>
      <c r="G13" s="196" t="s">
        <v>3</v>
      </c>
      <c r="H13" s="200"/>
      <c r="I13" s="200"/>
      <c r="J13" s="197"/>
    </row>
    <row r="14" spans="1:10" x14ac:dyDescent="0.2">
      <c r="A14" s="7" t="s">
        <v>90</v>
      </c>
      <c r="B14" s="65">
        <v>5</v>
      </c>
      <c r="C14" s="66">
        <v>4</v>
      </c>
      <c r="D14" s="65">
        <v>49</v>
      </c>
      <c r="E14" s="66">
        <v>64</v>
      </c>
      <c r="F14" s="67"/>
      <c r="G14" s="65">
        <f t="shared" ref="G14:G34" si="0">B14-C14</f>
        <v>1</v>
      </c>
      <c r="H14" s="66">
        <f t="shared" ref="H14:H34" si="1">D14-E14</f>
        <v>-15</v>
      </c>
      <c r="I14" s="28">
        <f t="shared" ref="I14:I33" si="2">IF(C14=0, "-", IF(G14/C14&lt;10, G14/C14*100, "&gt;999"))</f>
        <v>25</v>
      </c>
      <c r="J14" s="29">
        <f t="shared" ref="J14:J33" si="3">IF(E14=0, "-", IF(H14/E14&lt;10, H14/E14*100, "&gt;999"))</f>
        <v>-23.4375</v>
      </c>
    </row>
    <row r="15" spans="1:10" x14ac:dyDescent="0.2">
      <c r="A15" s="7" t="s">
        <v>91</v>
      </c>
      <c r="B15" s="65">
        <v>34</v>
      </c>
      <c r="C15" s="66">
        <v>29</v>
      </c>
      <c r="D15" s="65">
        <v>393</v>
      </c>
      <c r="E15" s="66">
        <v>587</v>
      </c>
      <c r="F15" s="67"/>
      <c r="G15" s="65">
        <f t="shared" si="0"/>
        <v>5</v>
      </c>
      <c r="H15" s="66">
        <f t="shared" si="1"/>
        <v>-194</v>
      </c>
      <c r="I15" s="28">
        <f t="shared" si="2"/>
        <v>17.241379310344829</v>
      </c>
      <c r="J15" s="29">
        <f t="shared" si="3"/>
        <v>-33.049403747870528</v>
      </c>
    </row>
    <row r="16" spans="1:10" x14ac:dyDescent="0.2">
      <c r="A16" s="7" t="s">
        <v>92</v>
      </c>
      <c r="B16" s="65">
        <v>41</v>
      </c>
      <c r="C16" s="66">
        <v>44</v>
      </c>
      <c r="D16" s="65">
        <v>641</v>
      </c>
      <c r="E16" s="66">
        <v>797</v>
      </c>
      <c r="F16" s="67"/>
      <c r="G16" s="65">
        <f t="shared" si="0"/>
        <v>-3</v>
      </c>
      <c r="H16" s="66">
        <f t="shared" si="1"/>
        <v>-156</v>
      </c>
      <c r="I16" s="28">
        <f t="shared" si="2"/>
        <v>-6.8181818181818175</v>
      </c>
      <c r="J16" s="29">
        <f t="shared" si="3"/>
        <v>-19.573400250941027</v>
      </c>
    </row>
    <row r="17" spans="1:10" x14ac:dyDescent="0.2">
      <c r="A17" s="7" t="s">
        <v>93</v>
      </c>
      <c r="B17" s="65">
        <v>14</v>
      </c>
      <c r="C17" s="66">
        <v>10</v>
      </c>
      <c r="D17" s="65">
        <v>187</v>
      </c>
      <c r="E17" s="66">
        <v>167</v>
      </c>
      <c r="F17" s="67"/>
      <c r="G17" s="65">
        <f t="shared" si="0"/>
        <v>4</v>
      </c>
      <c r="H17" s="66">
        <f t="shared" si="1"/>
        <v>20</v>
      </c>
      <c r="I17" s="28">
        <f t="shared" si="2"/>
        <v>40</v>
      </c>
      <c r="J17" s="29">
        <f t="shared" si="3"/>
        <v>11.976047904191617</v>
      </c>
    </row>
    <row r="18" spans="1:10" x14ac:dyDescent="0.2">
      <c r="A18" s="7" t="s">
        <v>94</v>
      </c>
      <c r="B18" s="65">
        <v>0</v>
      </c>
      <c r="C18" s="66">
        <v>19</v>
      </c>
      <c r="D18" s="65">
        <v>51</v>
      </c>
      <c r="E18" s="66">
        <v>71</v>
      </c>
      <c r="F18" s="67"/>
      <c r="G18" s="65">
        <f t="shared" si="0"/>
        <v>-19</v>
      </c>
      <c r="H18" s="66">
        <f t="shared" si="1"/>
        <v>-20</v>
      </c>
      <c r="I18" s="28">
        <f t="shared" si="2"/>
        <v>-100</v>
      </c>
      <c r="J18" s="29">
        <f t="shared" si="3"/>
        <v>-28.169014084507044</v>
      </c>
    </row>
    <row r="19" spans="1:10" x14ac:dyDescent="0.2">
      <c r="A19" s="7" t="s">
        <v>95</v>
      </c>
      <c r="B19" s="65">
        <v>0</v>
      </c>
      <c r="C19" s="66">
        <v>0</v>
      </c>
      <c r="D19" s="65">
        <v>0</v>
      </c>
      <c r="E19" s="66">
        <v>1</v>
      </c>
      <c r="F19" s="67"/>
      <c r="G19" s="65">
        <f t="shared" si="0"/>
        <v>0</v>
      </c>
      <c r="H19" s="66">
        <f t="shared" si="1"/>
        <v>-1</v>
      </c>
      <c r="I19" s="28" t="str">
        <f t="shared" si="2"/>
        <v>-</v>
      </c>
      <c r="J19" s="29">
        <f t="shared" si="3"/>
        <v>-100</v>
      </c>
    </row>
    <row r="20" spans="1:10" x14ac:dyDescent="0.2">
      <c r="A20" s="7" t="s">
        <v>96</v>
      </c>
      <c r="B20" s="65">
        <v>3</v>
      </c>
      <c r="C20" s="66">
        <v>6</v>
      </c>
      <c r="D20" s="65">
        <v>75</v>
      </c>
      <c r="E20" s="66">
        <v>124</v>
      </c>
      <c r="F20" s="67"/>
      <c r="G20" s="65">
        <f t="shared" si="0"/>
        <v>-3</v>
      </c>
      <c r="H20" s="66">
        <f t="shared" si="1"/>
        <v>-49</v>
      </c>
      <c r="I20" s="28">
        <f t="shared" si="2"/>
        <v>-50</v>
      </c>
      <c r="J20" s="29">
        <f t="shared" si="3"/>
        <v>-39.516129032258064</v>
      </c>
    </row>
    <row r="21" spans="1:10" x14ac:dyDescent="0.2">
      <c r="A21" s="7" t="s">
        <v>97</v>
      </c>
      <c r="B21" s="65">
        <v>2</v>
      </c>
      <c r="C21" s="66">
        <v>2</v>
      </c>
      <c r="D21" s="65">
        <v>26</v>
      </c>
      <c r="E21" s="66">
        <v>37</v>
      </c>
      <c r="F21" s="67"/>
      <c r="G21" s="65">
        <f t="shared" si="0"/>
        <v>0</v>
      </c>
      <c r="H21" s="66">
        <f t="shared" si="1"/>
        <v>-11</v>
      </c>
      <c r="I21" s="28">
        <f t="shared" si="2"/>
        <v>0</v>
      </c>
      <c r="J21" s="29">
        <f t="shared" si="3"/>
        <v>-29.72972972972973</v>
      </c>
    </row>
    <row r="22" spans="1:10" x14ac:dyDescent="0.2">
      <c r="A22" s="142" t="s">
        <v>99</v>
      </c>
      <c r="B22" s="143">
        <v>24</v>
      </c>
      <c r="C22" s="144">
        <v>6</v>
      </c>
      <c r="D22" s="143">
        <v>232</v>
      </c>
      <c r="E22" s="144">
        <v>206</v>
      </c>
      <c r="F22" s="145"/>
      <c r="G22" s="143">
        <f t="shared" si="0"/>
        <v>18</v>
      </c>
      <c r="H22" s="144">
        <f t="shared" si="1"/>
        <v>26</v>
      </c>
      <c r="I22" s="146">
        <f t="shared" si="2"/>
        <v>300</v>
      </c>
      <c r="J22" s="147">
        <f t="shared" si="3"/>
        <v>12.621359223300971</v>
      </c>
    </row>
    <row r="23" spans="1:10" x14ac:dyDescent="0.2">
      <c r="A23" s="7" t="s">
        <v>100</v>
      </c>
      <c r="B23" s="65">
        <v>71</v>
      </c>
      <c r="C23" s="66">
        <v>44</v>
      </c>
      <c r="D23" s="65">
        <v>760</v>
      </c>
      <c r="E23" s="66">
        <v>771</v>
      </c>
      <c r="F23" s="67"/>
      <c r="G23" s="65">
        <f t="shared" si="0"/>
        <v>27</v>
      </c>
      <c r="H23" s="66">
        <f t="shared" si="1"/>
        <v>-11</v>
      </c>
      <c r="I23" s="28">
        <f t="shared" si="2"/>
        <v>61.363636363636367</v>
      </c>
      <c r="J23" s="29">
        <f t="shared" si="3"/>
        <v>-1.4267185473411155</v>
      </c>
    </row>
    <row r="24" spans="1:10" x14ac:dyDescent="0.2">
      <c r="A24" s="7" t="s">
        <v>101</v>
      </c>
      <c r="B24" s="65">
        <v>74</v>
      </c>
      <c r="C24" s="66">
        <v>74</v>
      </c>
      <c r="D24" s="65">
        <v>1073</v>
      </c>
      <c r="E24" s="66">
        <v>1265</v>
      </c>
      <c r="F24" s="67"/>
      <c r="G24" s="65">
        <f t="shared" si="0"/>
        <v>0</v>
      </c>
      <c r="H24" s="66">
        <f t="shared" si="1"/>
        <v>-192</v>
      </c>
      <c r="I24" s="28">
        <f t="shared" si="2"/>
        <v>0</v>
      </c>
      <c r="J24" s="29">
        <f t="shared" si="3"/>
        <v>-15.177865612648223</v>
      </c>
    </row>
    <row r="25" spans="1:10" x14ac:dyDescent="0.2">
      <c r="A25" s="7" t="s">
        <v>102</v>
      </c>
      <c r="B25" s="65">
        <v>138</v>
      </c>
      <c r="C25" s="66">
        <v>78</v>
      </c>
      <c r="D25" s="65">
        <v>1056</v>
      </c>
      <c r="E25" s="66">
        <v>1210</v>
      </c>
      <c r="F25" s="67"/>
      <c r="G25" s="65">
        <f t="shared" si="0"/>
        <v>60</v>
      </c>
      <c r="H25" s="66">
        <f t="shared" si="1"/>
        <v>-154</v>
      </c>
      <c r="I25" s="28">
        <f t="shared" si="2"/>
        <v>76.923076923076934</v>
      </c>
      <c r="J25" s="29">
        <f t="shared" si="3"/>
        <v>-12.727272727272727</v>
      </c>
    </row>
    <row r="26" spans="1:10" x14ac:dyDescent="0.2">
      <c r="A26" s="7" t="s">
        <v>103</v>
      </c>
      <c r="B26" s="65">
        <v>49</v>
      </c>
      <c r="C26" s="66">
        <v>24</v>
      </c>
      <c r="D26" s="65">
        <v>344</v>
      </c>
      <c r="E26" s="66">
        <v>339</v>
      </c>
      <c r="F26" s="67"/>
      <c r="G26" s="65">
        <f t="shared" si="0"/>
        <v>25</v>
      </c>
      <c r="H26" s="66">
        <f t="shared" si="1"/>
        <v>5</v>
      </c>
      <c r="I26" s="28">
        <f t="shared" si="2"/>
        <v>104.16666666666667</v>
      </c>
      <c r="J26" s="29">
        <f t="shared" si="3"/>
        <v>1.4749262536873156</v>
      </c>
    </row>
    <row r="27" spans="1:10" x14ac:dyDescent="0.2">
      <c r="A27" s="142" t="s">
        <v>106</v>
      </c>
      <c r="B27" s="143">
        <v>12</v>
      </c>
      <c r="C27" s="144">
        <v>13</v>
      </c>
      <c r="D27" s="143">
        <v>96</v>
      </c>
      <c r="E27" s="144">
        <v>103</v>
      </c>
      <c r="F27" s="145"/>
      <c r="G27" s="143">
        <f t="shared" si="0"/>
        <v>-1</v>
      </c>
      <c r="H27" s="144">
        <f t="shared" si="1"/>
        <v>-7</v>
      </c>
      <c r="I27" s="146">
        <f t="shared" si="2"/>
        <v>-7.6923076923076925</v>
      </c>
      <c r="J27" s="147">
        <f t="shared" si="3"/>
        <v>-6.7961165048543686</v>
      </c>
    </row>
    <row r="28" spans="1:10" x14ac:dyDescent="0.2">
      <c r="A28" s="7" t="s">
        <v>107</v>
      </c>
      <c r="B28" s="65">
        <v>1</v>
      </c>
      <c r="C28" s="66">
        <v>0</v>
      </c>
      <c r="D28" s="65">
        <v>17</v>
      </c>
      <c r="E28" s="66">
        <v>8</v>
      </c>
      <c r="F28" s="67"/>
      <c r="G28" s="65">
        <f t="shared" si="0"/>
        <v>1</v>
      </c>
      <c r="H28" s="66">
        <f t="shared" si="1"/>
        <v>9</v>
      </c>
      <c r="I28" s="28" t="str">
        <f t="shared" si="2"/>
        <v>-</v>
      </c>
      <c r="J28" s="29">
        <f t="shared" si="3"/>
        <v>112.5</v>
      </c>
    </row>
    <row r="29" spans="1:10" x14ac:dyDescent="0.2">
      <c r="A29" s="7" t="s">
        <v>108</v>
      </c>
      <c r="B29" s="65">
        <v>0</v>
      </c>
      <c r="C29" s="66">
        <v>0</v>
      </c>
      <c r="D29" s="65">
        <v>6</v>
      </c>
      <c r="E29" s="66">
        <v>16</v>
      </c>
      <c r="F29" s="67"/>
      <c r="G29" s="65">
        <f t="shared" si="0"/>
        <v>0</v>
      </c>
      <c r="H29" s="66">
        <f t="shared" si="1"/>
        <v>-10</v>
      </c>
      <c r="I29" s="28" t="str">
        <f t="shared" si="2"/>
        <v>-</v>
      </c>
      <c r="J29" s="29">
        <f t="shared" si="3"/>
        <v>-62.5</v>
      </c>
    </row>
    <row r="30" spans="1:10" x14ac:dyDescent="0.2">
      <c r="A30" s="7" t="s">
        <v>109</v>
      </c>
      <c r="B30" s="65">
        <v>11</v>
      </c>
      <c r="C30" s="66">
        <v>3</v>
      </c>
      <c r="D30" s="65">
        <v>85</v>
      </c>
      <c r="E30" s="66">
        <v>106</v>
      </c>
      <c r="F30" s="67"/>
      <c r="G30" s="65">
        <f t="shared" si="0"/>
        <v>8</v>
      </c>
      <c r="H30" s="66">
        <f t="shared" si="1"/>
        <v>-21</v>
      </c>
      <c r="I30" s="28">
        <f t="shared" si="2"/>
        <v>266.66666666666663</v>
      </c>
      <c r="J30" s="29">
        <f t="shared" si="3"/>
        <v>-19.811320754716981</v>
      </c>
    </row>
    <row r="31" spans="1:10" x14ac:dyDescent="0.2">
      <c r="A31" s="7" t="s">
        <v>110</v>
      </c>
      <c r="B31" s="65">
        <v>42</v>
      </c>
      <c r="C31" s="66">
        <v>26</v>
      </c>
      <c r="D31" s="65">
        <v>421</v>
      </c>
      <c r="E31" s="66">
        <v>389</v>
      </c>
      <c r="F31" s="67"/>
      <c r="G31" s="65">
        <f t="shared" si="0"/>
        <v>16</v>
      </c>
      <c r="H31" s="66">
        <f t="shared" si="1"/>
        <v>32</v>
      </c>
      <c r="I31" s="28">
        <f t="shared" si="2"/>
        <v>61.53846153846154</v>
      </c>
      <c r="J31" s="29">
        <f t="shared" si="3"/>
        <v>8.2262210796915163</v>
      </c>
    </row>
    <row r="32" spans="1:10" x14ac:dyDescent="0.2">
      <c r="A32" s="7" t="s">
        <v>111</v>
      </c>
      <c r="B32" s="65">
        <v>245</v>
      </c>
      <c r="C32" s="66">
        <v>166</v>
      </c>
      <c r="D32" s="65">
        <v>1983</v>
      </c>
      <c r="E32" s="66">
        <v>2096</v>
      </c>
      <c r="F32" s="67"/>
      <c r="G32" s="65">
        <f t="shared" si="0"/>
        <v>79</v>
      </c>
      <c r="H32" s="66">
        <f t="shared" si="1"/>
        <v>-113</v>
      </c>
      <c r="I32" s="28">
        <f t="shared" si="2"/>
        <v>47.590361445783131</v>
      </c>
      <c r="J32" s="29">
        <f t="shared" si="3"/>
        <v>-5.3912213740458013</v>
      </c>
    </row>
    <row r="33" spans="1:10" x14ac:dyDescent="0.2">
      <c r="A33" s="142" t="s">
        <v>105</v>
      </c>
      <c r="B33" s="143">
        <v>30</v>
      </c>
      <c r="C33" s="144">
        <v>29</v>
      </c>
      <c r="D33" s="143">
        <v>236</v>
      </c>
      <c r="E33" s="144">
        <v>252</v>
      </c>
      <c r="F33" s="145"/>
      <c r="G33" s="143">
        <f t="shared" si="0"/>
        <v>1</v>
      </c>
      <c r="H33" s="144">
        <f t="shared" si="1"/>
        <v>-16</v>
      </c>
      <c r="I33" s="146">
        <f t="shared" si="2"/>
        <v>3.4482758620689653</v>
      </c>
      <c r="J33" s="147">
        <f t="shared" si="3"/>
        <v>-6.3492063492063489</v>
      </c>
    </row>
    <row r="34" spans="1:10" s="43" customFormat="1" x14ac:dyDescent="0.2">
      <c r="A34" s="27" t="s">
        <v>0</v>
      </c>
      <c r="B34" s="71">
        <f>SUM(B14:B33)</f>
        <v>796</v>
      </c>
      <c r="C34" s="72">
        <f>SUM(C14:C33)</f>
        <v>577</v>
      </c>
      <c r="D34" s="71">
        <f>SUM(D14:D33)</f>
        <v>7731</v>
      </c>
      <c r="E34" s="72">
        <f>SUM(E14:E33)</f>
        <v>8609</v>
      </c>
      <c r="F34" s="73"/>
      <c r="G34" s="71">
        <f t="shared" si="0"/>
        <v>219</v>
      </c>
      <c r="H34" s="72">
        <f t="shared" si="1"/>
        <v>-878</v>
      </c>
      <c r="I34" s="44">
        <f>IF(C34=0, 0, G34/C34*100)</f>
        <v>37.954939341421145</v>
      </c>
      <c r="J34" s="45">
        <f>IF(E34=0, 0, H34/E34*100)</f>
        <v>-10.198629341386921</v>
      </c>
    </row>
    <row r="36" spans="1:10" x14ac:dyDescent="0.2">
      <c r="E36" s="201" t="s">
        <v>8</v>
      </c>
      <c r="F36" s="201"/>
      <c r="G36" s="201"/>
    </row>
    <row r="37" spans="1:10" x14ac:dyDescent="0.2">
      <c r="A37" s="3"/>
      <c r="B37" s="196" t="s">
        <v>1</v>
      </c>
      <c r="C37" s="197"/>
      <c r="D37" s="196" t="s">
        <v>2</v>
      </c>
      <c r="E37" s="197"/>
      <c r="F37" s="59"/>
      <c r="G37" s="196" t="s">
        <v>9</v>
      </c>
      <c r="H37" s="197"/>
    </row>
    <row r="38" spans="1:10" x14ac:dyDescent="0.2">
      <c r="A38" s="27"/>
      <c r="B38" s="57">
        <f>B6</f>
        <v>2020</v>
      </c>
      <c r="C38" s="58">
        <f>C6</f>
        <v>2019</v>
      </c>
      <c r="D38" s="57">
        <f>D6</f>
        <v>2020</v>
      </c>
      <c r="E38" s="58">
        <f>E6</f>
        <v>2019</v>
      </c>
      <c r="F38" s="64"/>
      <c r="G38" s="57" t="s">
        <v>4</v>
      </c>
      <c r="H38" s="58" t="s">
        <v>2</v>
      </c>
    </row>
    <row r="39" spans="1:10" x14ac:dyDescent="0.2">
      <c r="A39" s="7" t="s">
        <v>89</v>
      </c>
      <c r="B39" s="30">
        <f>$B$7/$B$11*100</f>
        <v>12.437185929648241</v>
      </c>
      <c r="C39" s="31">
        <f>$C$7/$C$11*100</f>
        <v>19.75736568457539</v>
      </c>
      <c r="D39" s="30">
        <f>$D$7/$D$11*100</f>
        <v>18.39348079161816</v>
      </c>
      <c r="E39" s="31">
        <f>$E$7/$E$11*100</f>
        <v>21.465907770937392</v>
      </c>
      <c r="F39" s="32"/>
      <c r="G39" s="30">
        <f>B39-C39</f>
        <v>-7.3201797549271497</v>
      </c>
      <c r="H39" s="31">
        <f>D39-E39</f>
        <v>-3.072426979319232</v>
      </c>
    </row>
    <row r="40" spans="1:10" x14ac:dyDescent="0.2">
      <c r="A40" s="7" t="s">
        <v>98</v>
      </c>
      <c r="B40" s="30">
        <f>$B$8/$B$11*100</f>
        <v>44.723618090452263</v>
      </c>
      <c r="C40" s="31">
        <f>$C$8/$C$11*100</f>
        <v>39.168110918544194</v>
      </c>
      <c r="D40" s="30">
        <f>$D$8/$D$11*100</f>
        <v>44.819557625145521</v>
      </c>
      <c r="E40" s="31">
        <f>$E$8/$E$11*100</f>
        <v>44.035311882913234</v>
      </c>
      <c r="F40" s="32"/>
      <c r="G40" s="30">
        <f>B40-C40</f>
        <v>5.5555071719080686</v>
      </c>
      <c r="H40" s="31">
        <f>D40-E40</f>
        <v>0.7842457422322866</v>
      </c>
    </row>
    <row r="41" spans="1:10" x14ac:dyDescent="0.2">
      <c r="A41" s="7" t="s">
        <v>104</v>
      </c>
      <c r="B41" s="30">
        <f>$B$9/$B$11*100</f>
        <v>39.070351758793969</v>
      </c>
      <c r="C41" s="31">
        <f>$C$9/$C$11*100</f>
        <v>36.048526863084923</v>
      </c>
      <c r="D41" s="30">
        <f>$D$9/$D$11*100</f>
        <v>33.734316388565517</v>
      </c>
      <c r="E41" s="31">
        <f>$E$9/$E$11*100</f>
        <v>31.571611104657915</v>
      </c>
      <c r="F41" s="32"/>
      <c r="G41" s="30">
        <f>B41-C41</f>
        <v>3.0218248957090452</v>
      </c>
      <c r="H41" s="31">
        <f>D41-E41</f>
        <v>2.1627052839076022</v>
      </c>
    </row>
    <row r="42" spans="1:10" x14ac:dyDescent="0.2">
      <c r="A42" s="7" t="s">
        <v>105</v>
      </c>
      <c r="B42" s="30">
        <f>$B$10/$B$11*100</f>
        <v>3.7688442211055273</v>
      </c>
      <c r="C42" s="31">
        <f>$C$10/$C$11*100</f>
        <v>5.0259965337954942</v>
      </c>
      <c r="D42" s="30">
        <f>$D$10/$D$11*100</f>
        <v>3.0526451946708058</v>
      </c>
      <c r="E42" s="31">
        <f>$E$10/$E$11*100</f>
        <v>2.9271692414914625</v>
      </c>
      <c r="F42" s="32"/>
      <c r="G42" s="30">
        <f>B42-C42</f>
        <v>-1.2571523126899669</v>
      </c>
      <c r="H42" s="31">
        <f>D42-E42</f>
        <v>0.12547595317934324</v>
      </c>
    </row>
    <row r="43" spans="1:10" s="43" customFormat="1" x14ac:dyDescent="0.2">
      <c r="A43" s="27" t="s">
        <v>0</v>
      </c>
      <c r="B43" s="46">
        <f>SUM(B39:B42)</f>
        <v>100</v>
      </c>
      <c r="C43" s="47">
        <f>SUM(C39:C42)</f>
        <v>100</v>
      </c>
      <c r="D43" s="46">
        <f>SUM(D39:D42)</f>
        <v>100</v>
      </c>
      <c r="E43" s="47">
        <f>SUM(E39:E42)</f>
        <v>100</v>
      </c>
      <c r="F43" s="48"/>
      <c r="G43" s="46">
        <f>B43-C43</f>
        <v>0</v>
      </c>
      <c r="H43" s="47">
        <f>D43-E43</f>
        <v>0</v>
      </c>
    </row>
    <row r="45" spans="1:10" x14ac:dyDescent="0.2">
      <c r="A45" s="3"/>
      <c r="B45" s="196" t="s">
        <v>1</v>
      </c>
      <c r="C45" s="197"/>
      <c r="D45" s="196" t="s">
        <v>2</v>
      </c>
      <c r="E45" s="197"/>
      <c r="F45" s="59"/>
      <c r="G45" s="196" t="s">
        <v>9</v>
      </c>
      <c r="H45" s="197"/>
    </row>
    <row r="46" spans="1:10" x14ac:dyDescent="0.2">
      <c r="A46" s="7" t="s">
        <v>90</v>
      </c>
      <c r="B46" s="30">
        <f>$B$14/$B$34*100</f>
        <v>0.62814070351758799</v>
      </c>
      <c r="C46" s="31">
        <f>$C$14/$C$34*100</f>
        <v>0.6932409012131715</v>
      </c>
      <c r="D46" s="30">
        <f>$D$14/$D$34*100</f>
        <v>0.63381192601215885</v>
      </c>
      <c r="E46" s="31">
        <f>$E$14/$E$34*100</f>
        <v>0.7434080613311651</v>
      </c>
      <c r="F46" s="32"/>
      <c r="G46" s="30">
        <f t="shared" ref="G46:G66" si="4">B46-C46</f>
        <v>-6.5100197695583506E-2</v>
      </c>
      <c r="H46" s="31">
        <f t="shared" ref="H46:H66" si="5">D46-E46</f>
        <v>-0.10959613531900625</v>
      </c>
    </row>
    <row r="47" spans="1:10" x14ac:dyDescent="0.2">
      <c r="A47" s="7" t="s">
        <v>91</v>
      </c>
      <c r="B47" s="30">
        <f>$B$15/$B$34*100</f>
        <v>4.2713567839195976</v>
      </c>
      <c r="C47" s="31">
        <f>$C$15/$C$34*100</f>
        <v>5.0259965337954942</v>
      </c>
      <c r="D47" s="30">
        <f>$D$15/$D$34*100</f>
        <v>5.0834303453628253</v>
      </c>
      <c r="E47" s="31">
        <f>$E$15/$E$34*100</f>
        <v>6.8184458125217802</v>
      </c>
      <c r="F47" s="32"/>
      <c r="G47" s="30">
        <f t="shared" si="4"/>
        <v>-0.75463974987589655</v>
      </c>
      <c r="H47" s="31">
        <f t="shared" si="5"/>
        <v>-1.7350154671589548</v>
      </c>
    </row>
    <row r="48" spans="1:10" x14ac:dyDescent="0.2">
      <c r="A48" s="7" t="s">
        <v>92</v>
      </c>
      <c r="B48" s="30">
        <f>$B$16/$B$34*100</f>
        <v>5.1507537688442211</v>
      </c>
      <c r="C48" s="31">
        <f>$C$16/$C$34*100</f>
        <v>7.625649913344887</v>
      </c>
      <c r="D48" s="30">
        <f>$D$16/$D$34*100</f>
        <v>8.2912947872202825</v>
      </c>
      <c r="E48" s="31">
        <f>$E$16/$E$34*100</f>
        <v>9.2577535137646638</v>
      </c>
      <c r="F48" s="32"/>
      <c r="G48" s="30">
        <f t="shared" si="4"/>
        <v>-2.4748961445006659</v>
      </c>
      <c r="H48" s="31">
        <f t="shared" si="5"/>
        <v>-0.96645872654438136</v>
      </c>
    </row>
    <row r="49" spans="1:8" x14ac:dyDescent="0.2">
      <c r="A49" s="7" t="s">
        <v>93</v>
      </c>
      <c r="B49" s="30">
        <f>$B$17/$B$34*100</f>
        <v>1.7587939698492463</v>
      </c>
      <c r="C49" s="31">
        <f>$C$17/$C$34*100</f>
        <v>1.733102253032929</v>
      </c>
      <c r="D49" s="30">
        <f>$D$17/$D$34*100</f>
        <v>2.4188332686586471</v>
      </c>
      <c r="E49" s="31">
        <f>$E$17/$E$34*100</f>
        <v>1.9398304100360091</v>
      </c>
      <c r="F49" s="32"/>
      <c r="G49" s="30">
        <f t="shared" si="4"/>
        <v>2.5691716816317323E-2</v>
      </c>
      <c r="H49" s="31">
        <f t="shared" si="5"/>
        <v>0.47900285862263803</v>
      </c>
    </row>
    <row r="50" spans="1:8" x14ac:dyDescent="0.2">
      <c r="A50" s="7" t="s">
        <v>94</v>
      </c>
      <c r="B50" s="30">
        <f>$B$18/$B$34*100</f>
        <v>0</v>
      </c>
      <c r="C50" s="31">
        <f>$C$18/$C$34*100</f>
        <v>3.2928942807625647</v>
      </c>
      <c r="D50" s="30">
        <f>$D$18/$D$34*100</f>
        <v>0.6596818005432673</v>
      </c>
      <c r="E50" s="31">
        <f>$E$18/$E$34*100</f>
        <v>0.82471831803926121</v>
      </c>
      <c r="F50" s="32"/>
      <c r="G50" s="30">
        <f t="shared" si="4"/>
        <v>-3.2928942807625647</v>
      </c>
      <c r="H50" s="31">
        <f t="shared" si="5"/>
        <v>-0.16503651749599391</v>
      </c>
    </row>
    <row r="51" spans="1:8" x14ac:dyDescent="0.2">
      <c r="A51" s="7" t="s">
        <v>95</v>
      </c>
      <c r="B51" s="30">
        <f>$B$19/$B$34*100</f>
        <v>0</v>
      </c>
      <c r="C51" s="31">
        <f>$C$19/$C$34*100</f>
        <v>0</v>
      </c>
      <c r="D51" s="30">
        <f>$D$19/$D$34*100</f>
        <v>0</v>
      </c>
      <c r="E51" s="31">
        <f>$E$19/$E$34*100</f>
        <v>1.1615750958299455E-2</v>
      </c>
      <c r="F51" s="32"/>
      <c r="G51" s="30">
        <f t="shared" si="4"/>
        <v>0</v>
      </c>
      <c r="H51" s="31">
        <f t="shared" si="5"/>
        <v>-1.1615750958299455E-2</v>
      </c>
    </row>
    <row r="52" spans="1:8" x14ac:dyDescent="0.2">
      <c r="A52" s="7" t="s">
        <v>96</v>
      </c>
      <c r="B52" s="30">
        <f>$B$20/$B$34*100</f>
        <v>0.37688442211055273</v>
      </c>
      <c r="C52" s="31">
        <f>$C$20/$C$34*100</f>
        <v>1.0398613518197575</v>
      </c>
      <c r="D52" s="30">
        <f>$D$20/$D$34*100</f>
        <v>0.9701202949165697</v>
      </c>
      <c r="E52" s="31">
        <f>$E$20/$E$34*100</f>
        <v>1.4403531188291323</v>
      </c>
      <c r="F52" s="32"/>
      <c r="G52" s="30">
        <f t="shared" si="4"/>
        <v>-0.66297692970920474</v>
      </c>
      <c r="H52" s="31">
        <f t="shared" si="5"/>
        <v>-0.4702328239125626</v>
      </c>
    </row>
    <row r="53" spans="1:8" x14ac:dyDescent="0.2">
      <c r="A53" s="7" t="s">
        <v>97</v>
      </c>
      <c r="B53" s="30">
        <f>$B$21/$B$34*100</f>
        <v>0.25125628140703515</v>
      </c>
      <c r="C53" s="31">
        <f>$C$21/$C$34*100</f>
        <v>0.34662045060658575</v>
      </c>
      <c r="D53" s="30">
        <f>$D$21/$D$34*100</f>
        <v>0.33630836890441079</v>
      </c>
      <c r="E53" s="31">
        <f>$E$21/$E$34*100</f>
        <v>0.42978278545707982</v>
      </c>
      <c r="F53" s="32"/>
      <c r="G53" s="30">
        <f t="shared" si="4"/>
        <v>-9.5364169199550597E-2</v>
      </c>
      <c r="H53" s="31">
        <f t="shared" si="5"/>
        <v>-9.3474416552669026E-2</v>
      </c>
    </row>
    <row r="54" spans="1:8" x14ac:dyDescent="0.2">
      <c r="A54" s="142" t="s">
        <v>99</v>
      </c>
      <c r="B54" s="148">
        <f>$B$22/$B$34*100</f>
        <v>3.0150753768844218</v>
      </c>
      <c r="C54" s="149">
        <f>$C$22/$C$34*100</f>
        <v>1.0398613518197575</v>
      </c>
      <c r="D54" s="148">
        <f>$D$22/$D$34*100</f>
        <v>3.0009054456085886</v>
      </c>
      <c r="E54" s="149">
        <f>$E$22/$E$34*100</f>
        <v>2.3928446974096875</v>
      </c>
      <c r="F54" s="150"/>
      <c r="G54" s="148">
        <f t="shared" si="4"/>
        <v>1.9752140250646644</v>
      </c>
      <c r="H54" s="149">
        <f t="shared" si="5"/>
        <v>0.6080607481989011</v>
      </c>
    </row>
    <row r="55" spans="1:8" x14ac:dyDescent="0.2">
      <c r="A55" s="7" t="s">
        <v>100</v>
      </c>
      <c r="B55" s="30">
        <f>$B$23/$B$34*100</f>
        <v>8.9195979899497484</v>
      </c>
      <c r="C55" s="31">
        <f>$C$23/$C$34*100</f>
        <v>7.625649913344887</v>
      </c>
      <c r="D55" s="30">
        <f>$D$23/$D$34*100</f>
        <v>9.8305523218212407</v>
      </c>
      <c r="E55" s="31">
        <f>$E$23/$E$34*100</f>
        <v>8.9557439888488783</v>
      </c>
      <c r="F55" s="32"/>
      <c r="G55" s="30">
        <f t="shared" si="4"/>
        <v>1.2939480766048614</v>
      </c>
      <c r="H55" s="31">
        <f t="shared" si="5"/>
        <v>0.87480833297236238</v>
      </c>
    </row>
    <row r="56" spans="1:8" x14ac:dyDescent="0.2">
      <c r="A56" s="7" t="s">
        <v>101</v>
      </c>
      <c r="B56" s="30">
        <f>$B$24/$B$34*100</f>
        <v>9.2964824120603016</v>
      </c>
      <c r="C56" s="31">
        <f>$C$24/$C$34*100</f>
        <v>12.824956672443674</v>
      </c>
      <c r="D56" s="30">
        <f>$D$24/$D$34*100</f>
        <v>13.879187685939723</v>
      </c>
      <c r="E56" s="31">
        <f>$E$24/$E$34*100</f>
        <v>14.693924962248808</v>
      </c>
      <c r="F56" s="32"/>
      <c r="G56" s="30">
        <f t="shared" si="4"/>
        <v>-3.5284742603833728</v>
      </c>
      <c r="H56" s="31">
        <f t="shared" si="5"/>
        <v>-0.81473727630908499</v>
      </c>
    </row>
    <row r="57" spans="1:8" x14ac:dyDescent="0.2">
      <c r="A57" s="7" t="s">
        <v>102</v>
      </c>
      <c r="B57" s="30">
        <f>$B$25/$B$34*100</f>
        <v>17.336683417085428</v>
      </c>
      <c r="C57" s="31">
        <f>$C$25/$C$34*100</f>
        <v>13.518197573656845</v>
      </c>
      <c r="D57" s="30">
        <f>$D$25/$D$34*100</f>
        <v>13.659293752425301</v>
      </c>
      <c r="E57" s="31">
        <f>$E$25/$E$34*100</f>
        <v>14.055058659542338</v>
      </c>
      <c r="F57" s="32"/>
      <c r="G57" s="30">
        <f t="shared" si="4"/>
        <v>3.8184858434285829</v>
      </c>
      <c r="H57" s="31">
        <f t="shared" si="5"/>
        <v>-0.39576490711703727</v>
      </c>
    </row>
    <row r="58" spans="1:8" x14ac:dyDescent="0.2">
      <c r="A58" s="7" t="s">
        <v>103</v>
      </c>
      <c r="B58" s="30">
        <f>$B$26/$B$34*100</f>
        <v>6.1557788944723617</v>
      </c>
      <c r="C58" s="31">
        <f>$C$26/$C$34*100</f>
        <v>4.1594454072790299</v>
      </c>
      <c r="D58" s="30">
        <f>$D$26/$D$34*100</f>
        <v>4.4496184193506663</v>
      </c>
      <c r="E58" s="31">
        <f>$E$26/$E$34*100</f>
        <v>3.9377395748635151</v>
      </c>
      <c r="F58" s="32"/>
      <c r="G58" s="30">
        <f t="shared" si="4"/>
        <v>1.9963334871933318</v>
      </c>
      <c r="H58" s="31">
        <f t="shared" si="5"/>
        <v>0.51187884448715115</v>
      </c>
    </row>
    <row r="59" spans="1:8" x14ac:dyDescent="0.2">
      <c r="A59" s="142" t="s">
        <v>106</v>
      </c>
      <c r="B59" s="148">
        <f>$B$27/$B$34*100</f>
        <v>1.5075376884422109</v>
      </c>
      <c r="C59" s="149">
        <f>$C$27/$C$34*100</f>
        <v>2.2530329289428077</v>
      </c>
      <c r="D59" s="148">
        <f>$D$27/$D$34*100</f>
        <v>1.2417539774932091</v>
      </c>
      <c r="E59" s="149">
        <f>$E$27/$E$34*100</f>
        <v>1.1964223487048438</v>
      </c>
      <c r="F59" s="150"/>
      <c r="G59" s="148">
        <f t="shared" si="4"/>
        <v>-0.74549524050059679</v>
      </c>
      <c r="H59" s="149">
        <f t="shared" si="5"/>
        <v>4.5331628788365386E-2</v>
      </c>
    </row>
    <row r="60" spans="1:8" x14ac:dyDescent="0.2">
      <c r="A60" s="7" t="s">
        <v>107</v>
      </c>
      <c r="B60" s="30">
        <f>$B$28/$B$34*100</f>
        <v>0.12562814070351758</v>
      </c>
      <c r="C60" s="31">
        <f>$C$28/$C$34*100</f>
        <v>0</v>
      </c>
      <c r="D60" s="30">
        <f>$D$28/$D$34*100</f>
        <v>0.21989393351442243</v>
      </c>
      <c r="E60" s="31">
        <f>$E$28/$E$34*100</f>
        <v>9.2926007666395638E-2</v>
      </c>
      <c r="F60" s="32"/>
      <c r="G60" s="30">
        <f t="shared" si="4"/>
        <v>0.12562814070351758</v>
      </c>
      <c r="H60" s="31">
        <f t="shared" si="5"/>
        <v>0.1269679258480268</v>
      </c>
    </row>
    <row r="61" spans="1:8" x14ac:dyDescent="0.2">
      <c r="A61" s="7" t="s">
        <v>108</v>
      </c>
      <c r="B61" s="30">
        <f>$B$29/$B$34*100</f>
        <v>0</v>
      </c>
      <c r="C61" s="31">
        <f>$C$29/$C$34*100</f>
        <v>0</v>
      </c>
      <c r="D61" s="30">
        <f>$D$29/$D$34*100</f>
        <v>7.7609623593325572E-2</v>
      </c>
      <c r="E61" s="31">
        <f>$E$29/$E$34*100</f>
        <v>0.18585201533279128</v>
      </c>
      <c r="F61" s="32"/>
      <c r="G61" s="30">
        <f t="shared" si="4"/>
        <v>0</v>
      </c>
      <c r="H61" s="31">
        <f t="shared" si="5"/>
        <v>-0.1082423917394657</v>
      </c>
    </row>
    <row r="62" spans="1:8" x14ac:dyDescent="0.2">
      <c r="A62" s="7" t="s">
        <v>109</v>
      </c>
      <c r="B62" s="30">
        <f>$B$30/$B$34*100</f>
        <v>1.3819095477386936</v>
      </c>
      <c r="C62" s="31">
        <f>$C$30/$C$34*100</f>
        <v>0.51993067590987874</v>
      </c>
      <c r="D62" s="30">
        <f>$D$30/$D$34*100</f>
        <v>1.0994696675721123</v>
      </c>
      <c r="E62" s="31">
        <f>$E$30/$E$34*100</f>
        <v>1.2312696015797422</v>
      </c>
      <c r="F62" s="32"/>
      <c r="G62" s="30">
        <f t="shared" si="4"/>
        <v>0.86197887182881483</v>
      </c>
      <c r="H62" s="31">
        <f t="shared" si="5"/>
        <v>-0.1317999340076299</v>
      </c>
    </row>
    <row r="63" spans="1:8" x14ac:dyDescent="0.2">
      <c r="A63" s="7" t="s">
        <v>110</v>
      </c>
      <c r="B63" s="30">
        <f>$B$31/$B$34*100</f>
        <v>5.2763819095477382</v>
      </c>
      <c r="C63" s="31">
        <f>$C$31/$C$34*100</f>
        <v>4.5060658578856154</v>
      </c>
      <c r="D63" s="30">
        <f>$D$31/$D$34*100</f>
        <v>5.4456085887983443</v>
      </c>
      <c r="E63" s="31">
        <f>$E$31/$E$34*100</f>
        <v>4.5185271227784876</v>
      </c>
      <c r="F63" s="32"/>
      <c r="G63" s="30">
        <f t="shared" si="4"/>
        <v>0.7703160516621228</v>
      </c>
      <c r="H63" s="31">
        <f t="shared" si="5"/>
        <v>0.92708146601985675</v>
      </c>
    </row>
    <row r="64" spans="1:8" x14ac:dyDescent="0.2">
      <c r="A64" s="7" t="s">
        <v>111</v>
      </c>
      <c r="B64" s="30">
        <f>$B$32/$B$34*100</f>
        <v>30.778894472361806</v>
      </c>
      <c r="C64" s="31">
        <f>$C$32/$C$34*100</f>
        <v>28.769497400346623</v>
      </c>
      <c r="D64" s="30">
        <f>$D$32/$D$34*100</f>
        <v>25.649980597594102</v>
      </c>
      <c r="E64" s="31">
        <f>$E$32/$E$34*100</f>
        <v>24.346614008595655</v>
      </c>
      <c r="F64" s="32"/>
      <c r="G64" s="30">
        <f t="shared" si="4"/>
        <v>2.009397072015183</v>
      </c>
      <c r="H64" s="31">
        <f t="shared" si="5"/>
        <v>1.3033665889984469</v>
      </c>
    </row>
    <row r="65" spans="1:8" x14ac:dyDescent="0.2">
      <c r="A65" s="142" t="s">
        <v>105</v>
      </c>
      <c r="B65" s="148">
        <f>$B$33/$B$34*100</f>
        <v>3.7688442211055273</v>
      </c>
      <c r="C65" s="149">
        <f>$C$33/$C$34*100</f>
        <v>5.0259965337954942</v>
      </c>
      <c r="D65" s="148">
        <f>$D$33/$D$34*100</f>
        <v>3.0526451946708058</v>
      </c>
      <c r="E65" s="149">
        <f>$E$33/$E$34*100</f>
        <v>2.9271692414914625</v>
      </c>
      <c r="F65" s="150"/>
      <c r="G65" s="148">
        <f t="shared" si="4"/>
        <v>-1.2571523126899669</v>
      </c>
      <c r="H65" s="149">
        <f t="shared" si="5"/>
        <v>0.12547595317934324</v>
      </c>
    </row>
    <row r="66" spans="1:8" s="43" customFormat="1" x14ac:dyDescent="0.2">
      <c r="A66" s="27" t="s">
        <v>0</v>
      </c>
      <c r="B66" s="46">
        <f>SUM(B46:B65)</f>
        <v>100</v>
      </c>
      <c r="C66" s="47">
        <f>SUM(C46:C65)</f>
        <v>100</v>
      </c>
      <c r="D66" s="46">
        <f>SUM(D46:D65)</f>
        <v>100.00000000000001</v>
      </c>
      <c r="E66" s="47">
        <f>SUM(E46:E65)</f>
        <v>100</v>
      </c>
      <c r="F66" s="48"/>
      <c r="G66" s="46">
        <f t="shared" si="4"/>
        <v>0</v>
      </c>
      <c r="H66" s="47">
        <f t="shared" si="5"/>
        <v>0</v>
      </c>
    </row>
  </sheetData>
  <mergeCells count="16">
    <mergeCell ref="B45:C45"/>
    <mergeCell ref="D45:E45"/>
    <mergeCell ref="G45:H45"/>
    <mergeCell ref="B1:J1"/>
    <mergeCell ref="B5:C5"/>
    <mergeCell ref="D5:E5"/>
    <mergeCell ref="G5:J5"/>
    <mergeCell ref="E4:G4"/>
    <mergeCell ref="B2:J2"/>
    <mergeCell ref="G37:H37"/>
    <mergeCell ref="E36:G36"/>
    <mergeCell ref="B37:C37"/>
    <mergeCell ref="D37:E37"/>
    <mergeCell ref="B13:C13"/>
    <mergeCell ref="D13:E13"/>
    <mergeCell ref="G13:J13"/>
  </mergeCells>
  <phoneticPr fontId="3" type="noConversion"/>
  <printOptions horizontalCentered="1"/>
  <pageMargins left="0.39370078740157483" right="0.39370078740157483" top="0.39370078740157483" bottom="0.59055118110236227" header="0.39370078740157483" footer="0.19685039370078741"/>
  <pageSetup paperSize="9" scale="91"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J53"/>
  <sheetViews>
    <sheetView tabSelected="1" workbookViewId="0">
      <selection activeCell="M1" sqref="M1"/>
    </sheetView>
  </sheetViews>
  <sheetFormatPr defaultRowHeight="12.75" x14ac:dyDescent="0.2"/>
  <cols>
    <col min="1" max="1" width="25.7109375" customWidth="1"/>
    <col min="6" max="6" width="1.7109375" customWidth="1"/>
  </cols>
  <sheetData>
    <row r="1" spans="1:10" s="52" customFormat="1" ht="20.25" x14ac:dyDescent="0.3">
      <c r="A1" s="4" t="s">
        <v>10</v>
      </c>
      <c r="B1" s="198" t="s">
        <v>18</v>
      </c>
      <c r="C1" s="199"/>
      <c r="D1" s="199"/>
      <c r="E1" s="199"/>
      <c r="F1" s="199"/>
      <c r="G1" s="199"/>
      <c r="H1" s="199"/>
      <c r="I1" s="199"/>
      <c r="J1" s="199"/>
    </row>
    <row r="2" spans="1:10" s="52" customFormat="1" ht="20.25" x14ac:dyDescent="0.3">
      <c r="A2" s="4" t="s">
        <v>88</v>
      </c>
      <c r="B2" s="202" t="s">
        <v>78</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2020</v>
      </c>
      <c r="C5" s="58">
        <f>B5-1</f>
        <v>2019</v>
      </c>
      <c r="D5" s="57">
        <f>B5</f>
        <v>2020</v>
      </c>
      <c r="E5" s="58">
        <f>C5</f>
        <v>2019</v>
      </c>
      <c r="F5" s="64"/>
      <c r="G5" s="57" t="s">
        <v>4</v>
      </c>
      <c r="H5" s="58" t="s">
        <v>2</v>
      </c>
      <c r="I5" s="57" t="s">
        <v>4</v>
      </c>
      <c r="J5" s="58" t="s">
        <v>2</v>
      </c>
    </row>
    <row r="6" spans="1:10" x14ac:dyDescent="0.2">
      <c r="A6" s="7" t="s">
        <v>31</v>
      </c>
      <c r="B6" s="65">
        <v>0</v>
      </c>
      <c r="C6" s="66">
        <v>3</v>
      </c>
      <c r="D6" s="65">
        <v>5</v>
      </c>
      <c r="E6" s="66">
        <v>11</v>
      </c>
      <c r="F6" s="67"/>
      <c r="G6" s="65">
        <f t="shared" ref="G6:G51" si="0">B6-C6</f>
        <v>-3</v>
      </c>
      <c r="H6" s="66">
        <f t="shared" ref="H6:H51" si="1">D6-E6</f>
        <v>-6</v>
      </c>
      <c r="I6" s="20">
        <f t="shared" ref="I6:I51" si="2">IF(C6=0, "-", IF(G6/C6&lt;10, G6/C6, "&gt;999%"))</f>
        <v>-1</v>
      </c>
      <c r="J6" s="21">
        <f t="shared" ref="J6:J51" si="3">IF(E6=0, "-", IF(H6/E6&lt;10, H6/E6, "&gt;999%"))</f>
        <v>-0.54545454545454541</v>
      </c>
    </row>
    <row r="7" spans="1:10" x14ac:dyDescent="0.2">
      <c r="A7" s="7" t="s">
        <v>32</v>
      </c>
      <c r="B7" s="65">
        <v>1</v>
      </c>
      <c r="C7" s="66">
        <v>0</v>
      </c>
      <c r="D7" s="65">
        <v>40</v>
      </c>
      <c r="E7" s="66">
        <v>33</v>
      </c>
      <c r="F7" s="67"/>
      <c r="G7" s="65">
        <f t="shared" si="0"/>
        <v>1</v>
      </c>
      <c r="H7" s="66">
        <f t="shared" si="1"/>
        <v>7</v>
      </c>
      <c r="I7" s="20" t="str">
        <f t="shared" si="2"/>
        <v>-</v>
      </c>
      <c r="J7" s="21">
        <f t="shared" si="3"/>
        <v>0.21212121212121213</v>
      </c>
    </row>
    <row r="8" spans="1:10" x14ac:dyDescent="0.2">
      <c r="A8" s="7" t="s">
        <v>33</v>
      </c>
      <c r="B8" s="65">
        <v>0</v>
      </c>
      <c r="C8" s="66">
        <v>0</v>
      </c>
      <c r="D8" s="65">
        <v>0</v>
      </c>
      <c r="E8" s="66">
        <v>1</v>
      </c>
      <c r="F8" s="67"/>
      <c r="G8" s="65">
        <f t="shared" si="0"/>
        <v>0</v>
      </c>
      <c r="H8" s="66">
        <f t="shared" si="1"/>
        <v>-1</v>
      </c>
      <c r="I8" s="20" t="str">
        <f t="shared" si="2"/>
        <v>-</v>
      </c>
      <c r="J8" s="21">
        <f t="shared" si="3"/>
        <v>-1</v>
      </c>
    </row>
    <row r="9" spans="1:10" x14ac:dyDescent="0.2">
      <c r="A9" s="7" t="s">
        <v>34</v>
      </c>
      <c r="B9" s="65">
        <v>1</v>
      </c>
      <c r="C9" s="66">
        <v>0</v>
      </c>
      <c r="D9" s="65">
        <v>1</v>
      </c>
      <c r="E9" s="66">
        <v>4</v>
      </c>
      <c r="F9" s="67"/>
      <c r="G9" s="65">
        <f t="shared" si="0"/>
        <v>1</v>
      </c>
      <c r="H9" s="66">
        <f t="shared" si="1"/>
        <v>-3</v>
      </c>
      <c r="I9" s="20" t="str">
        <f t="shared" si="2"/>
        <v>-</v>
      </c>
      <c r="J9" s="21">
        <f t="shared" si="3"/>
        <v>-0.75</v>
      </c>
    </row>
    <row r="10" spans="1:10" x14ac:dyDescent="0.2">
      <c r="A10" s="7" t="s">
        <v>35</v>
      </c>
      <c r="B10" s="65">
        <v>0</v>
      </c>
      <c r="C10" s="66">
        <v>0</v>
      </c>
      <c r="D10" s="65">
        <v>1</v>
      </c>
      <c r="E10" s="66">
        <v>0</v>
      </c>
      <c r="F10" s="67"/>
      <c r="G10" s="65">
        <f t="shared" si="0"/>
        <v>0</v>
      </c>
      <c r="H10" s="66">
        <f t="shared" si="1"/>
        <v>1</v>
      </c>
      <c r="I10" s="20" t="str">
        <f t="shared" si="2"/>
        <v>-</v>
      </c>
      <c r="J10" s="21" t="str">
        <f t="shared" si="3"/>
        <v>-</v>
      </c>
    </row>
    <row r="11" spans="1:10" x14ac:dyDescent="0.2">
      <c r="A11" s="7" t="s">
        <v>36</v>
      </c>
      <c r="B11" s="65">
        <v>1</v>
      </c>
      <c r="C11" s="66">
        <v>1</v>
      </c>
      <c r="D11" s="65">
        <v>1</v>
      </c>
      <c r="E11" s="66">
        <v>3</v>
      </c>
      <c r="F11" s="67"/>
      <c r="G11" s="65">
        <f t="shared" si="0"/>
        <v>0</v>
      </c>
      <c r="H11" s="66">
        <f t="shared" si="1"/>
        <v>-2</v>
      </c>
      <c r="I11" s="20">
        <f t="shared" si="2"/>
        <v>0</v>
      </c>
      <c r="J11" s="21">
        <f t="shared" si="3"/>
        <v>-0.66666666666666663</v>
      </c>
    </row>
    <row r="12" spans="1:10" x14ac:dyDescent="0.2">
      <c r="A12" s="7" t="s">
        <v>37</v>
      </c>
      <c r="B12" s="65">
        <v>0</v>
      </c>
      <c r="C12" s="66">
        <v>0</v>
      </c>
      <c r="D12" s="65">
        <v>3</v>
      </c>
      <c r="E12" s="66">
        <v>1</v>
      </c>
      <c r="F12" s="67"/>
      <c r="G12" s="65">
        <f t="shared" si="0"/>
        <v>0</v>
      </c>
      <c r="H12" s="66">
        <f t="shared" si="1"/>
        <v>2</v>
      </c>
      <c r="I12" s="20" t="str">
        <f t="shared" si="2"/>
        <v>-</v>
      </c>
      <c r="J12" s="21">
        <f t="shared" si="3"/>
        <v>2</v>
      </c>
    </row>
    <row r="13" spans="1:10" x14ac:dyDescent="0.2">
      <c r="A13" s="7" t="s">
        <v>38</v>
      </c>
      <c r="B13" s="65">
        <v>38</v>
      </c>
      <c r="C13" s="66">
        <v>34</v>
      </c>
      <c r="D13" s="65">
        <v>369</v>
      </c>
      <c r="E13" s="66">
        <v>423</v>
      </c>
      <c r="F13" s="67"/>
      <c r="G13" s="65">
        <f t="shared" si="0"/>
        <v>4</v>
      </c>
      <c r="H13" s="66">
        <f t="shared" si="1"/>
        <v>-54</v>
      </c>
      <c r="I13" s="20">
        <f t="shared" si="2"/>
        <v>0.11764705882352941</v>
      </c>
      <c r="J13" s="21">
        <f t="shared" si="3"/>
        <v>-0.1276595744680851</v>
      </c>
    </row>
    <row r="14" spans="1:10" x14ac:dyDescent="0.2">
      <c r="A14" s="7" t="s">
        <v>40</v>
      </c>
      <c r="B14" s="65">
        <v>4</v>
      </c>
      <c r="C14" s="66">
        <v>1</v>
      </c>
      <c r="D14" s="65">
        <v>22</v>
      </c>
      <c r="E14" s="66">
        <v>15</v>
      </c>
      <c r="F14" s="67"/>
      <c r="G14" s="65">
        <f t="shared" si="0"/>
        <v>3</v>
      </c>
      <c r="H14" s="66">
        <f t="shared" si="1"/>
        <v>7</v>
      </c>
      <c r="I14" s="20">
        <f t="shared" si="2"/>
        <v>3</v>
      </c>
      <c r="J14" s="21">
        <f t="shared" si="3"/>
        <v>0.46666666666666667</v>
      </c>
    </row>
    <row r="15" spans="1:10" x14ac:dyDescent="0.2">
      <c r="A15" s="7" t="s">
        <v>41</v>
      </c>
      <c r="B15" s="65">
        <v>0</v>
      </c>
      <c r="C15" s="66">
        <v>0</v>
      </c>
      <c r="D15" s="65">
        <v>1</v>
      </c>
      <c r="E15" s="66">
        <v>0</v>
      </c>
      <c r="F15" s="67"/>
      <c r="G15" s="65">
        <f t="shared" si="0"/>
        <v>0</v>
      </c>
      <c r="H15" s="66">
        <f t="shared" si="1"/>
        <v>1</v>
      </c>
      <c r="I15" s="20" t="str">
        <f t="shared" si="2"/>
        <v>-</v>
      </c>
      <c r="J15" s="21" t="str">
        <f t="shared" si="3"/>
        <v>-</v>
      </c>
    </row>
    <row r="16" spans="1:10" x14ac:dyDescent="0.2">
      <c r="A16" s="7" t="s">
        <v>43</v>
      </c>
      <c r="B16" s="65">
        <v>0</v>
      </c>
      <c r="C16" s="66">
        <v>36</v>
      </c>
      <c r="D16" s="65">
        <v>155</v>
      </c>
      <c r="E16" s="66">
        <v>327</v>
      </c>
      <c r="F16" s="67"/>
      <c r="G16" s="65">
        <f t="shared" si="0"/>
        <v>-36</v>
      </c>
      <c r="H16" s="66">
        <f t="shared" si="1"/>
        <v>-172</v>
      </c>
      <c r="I16" s="20">
        <f t="shared" si="2"/>
        <v>-1</v>
      </c>
      <c r="J16" s="21">
        <f t="shared" si="3"/>
        <v>-0.52599388379204892</v>
      </c>
    </row>
    <row r="17" spans="1:10" x14ac:dyDescent="0.2">
      <c r="A17" s="7" t="s">
        <v>44</v>
      </c>
      <c r="B17" s="65">
        <v>20</v>
      </c>
      <c r="C17" s="66">
        <v>4</v>
      </c>
      <c r="D17" s="65">
        <v>170</v>
      </c>
      <c r="E17" s="66">
        <v>176</v>
      </c>
      <c r="F17" s="67"/>
      <c r="G17" s="65">
        <f t="shared" si="0"/>
        <v>16</v>
      </c>
      <c r="H17" s="66">
        <f t="shared" si="1"/>
        <v>-6</v>
      </c>
      <c r="I17" s="20">
        <f t="shared" si="2"/>
        <v>4</v>
      </c>
      <c r="J17" s="21">
        <f t="shared" si="3"/>
        <v>-3.4090909090909088E-2</v>
      </c>
    </row>
    <row r="18" spans="1:10" x14ac:dyDescent="0.2">
      <c r="A18" s="7" t="s">
        <v>45</v>
      </c>
      <c r="B18" s="65">
        <v>29</v>
      </c>
      <c r="C18" s="66">
        <v>26</v>
      </c>
      <c r="D18" s="65">
        <v>320</v>
      </c>
      <c r="E18" s="66">
        <v>506</v>
      </c>
      <c r="F18" s="67"/>
      <c r="G18" s="65">
        <f t="shared" si="0"/>
        <v>3</v>
      </c>
      <c r="H18" s="66">
        <f t="shared" si="1"/>
        <v>-186</v>
      </c>
      <c r="I18" s="20">
        <f t="shared" si="2"/>
        <v>0.11538461538461539</v>
      </c>
      <c r="J18" s="21">
        <f t="shared" si="3"/>
        <v>-0.3675889328063241</v>
      </c>
    </row>
    <row r="19" spans="1:10" x14ac:dyDescent="0.2">
      <c r="A19" s="7" t="s">
        <v>47</v>
      </c>
      <c r="B19" s="65">
        <v>33</v>
      </c>
      <c r="C19" s="66">
        <v>21</v>
      </c>
      <c r="D19" s="65">
        <v>196</v>
      </c>
      <c r="E19" s="66">
        <v>226</v>
      </c>
      <c r="F19" s="67"/>
      <c r="G19" s="65">
        <f t="shared" si="0"/>
        <v>12</v>
      </c>
      <c r="H19" s="66">
        <f t="shared" si="1"/>
        <v>-30</v>
      </c>
      <c r="I19" s="20">
        <f t="shared" si="2"/>
        <v>0.5714285714285714</v>
      </c>
      <c r="J19" s="21">
        <f t="shared" si="3"/>
        <v>-0.13274336283185842</v>
      </c>
    </row>
    <row r="20" spans="1:10" x14ac:dyDescent="0.2">
      <c r="A20" s="7" t="s">
        <v>48</v>
      </c>
      <c r="B20" s="65">
        <v>0</v>
      </c>
      <c r="C20" s="66">
        <v>0</v>
      </c>
      <c r="D20" s="65">
        <v>1</v>
      </c>
      <c r="E20" s="66">
        <v>0</v>
      </c>
      <c r="F20" s="67"/>
      <c r="G20" s="65">
        <f t="shared" si="0"/>
        <v>0</v>
      </c>
      <c r="H20" s="66">
        <f t="shared" si="1"/>
        <v>1</v>
      </c>
      <c r="I20" s="20" t="str">
        <f t="shared" si="2"/>
        <v>-</v>
      </c>
      <c r="J20" s="21" t="str">
        <f t="shared" si="3"/>
        <v>-</v>
      </c>
    </row>
    <row r="21" spans="1:10" x14ac:dyDescent="0.2">
      <c r="A21" s="7" t="s">
        <v>49</v>
      </c>
      <c r="B21" s="65">
        <v>1</v>
      </c>
      <c r="C21" s="66">
        <v>0</v>
      </c>
      <c r="D21" s="65">
        <v>31</v>
      </c>
      <c r="E21" s="66">
        <v>29</v>
      </c>
      <c r="F21" s="67"/>
      <c r="G21" s="65">
        <f t="shared" si="0"/>
        <v>1</v>
      </c>
      <c r="H21" s="66">
        <f t="shared" si="1"/>
        <v>2</v>
      </c>
      <c r="I21" s="20" t="str">
        <f t="shared" si="2"/>
        <v>-</v>
      </c>
      <c r="J21" s="21">
        <f t="shared" si="3"/>
        <v>6.8965517241379309E-2</v>
      </c>
    </row>
    <row r="22" spans="1:10" x14ac:dyDescent="0.2">
      <c r="A22" s="7" t="s">
        <v>51</v>
      </c>
      <c r="B22" s="65">
        <v>28</v>
      </c>
      <c r="C22" s="66">
        <v>23</v>
      </c>
      <c r="D22" s="65">
        <v>372</v>
      </c>
      <c r="E22" s="66">
        <v>416</v>
      </c>
      <c r="F22" s="67"/>
      <c r="G22" s="65">
        <f t="shared" si="0"/>
        <v>5</v>
      </c>
      <c r="H22" s="66">
        <f t="shared" si="1"/>
        <v>-44</v>
      </c>
      <c r="I22" s="20">
        <f t="shared" si="2"/>
        <v>0.21739130434782608</v>
      </c>
      <c r="J22" s="21">
        <f t="shared" si="3"/>
        <v>-0.10576923076923077</v>
      </c>
    </row>
    <row r="23" spans="1:10" x14ac:dyDescent="0.2">
      <c r="A23" s="7" t="s">
        <v>52</v>
      </c>
      <c r="B23" s="65">
        <v>0</v>
      </c>
      <c r="C23" s="66">
        <v>0</v>
      </c>
      <c r="D23" s="65">
        <v>4</v>
      </c>
      <c r="E23" s="66">
        <v>11</v>
      </c>
      <c r="F23" s="67"/>
      <c r="G23" s="65">
        <f t="shared" si="0"/>
        <v>0</v>
      </c>
      <c r="H23" s="66">
        <f t="shared" si="1"/>
        <v>-7</v>
      </c>
      <c r="I23" s="20" t="str">
        <f t="shared" si="2"/>
        <v>-</v>
      </c>
      <c r="J23" s="21">
        <f t="shared" si="3"/>
        <v>-0.63636363636363635</v>
      </c>
    </row>
    <row r="24" spans="1:10" x14ac:dyDescent="0.2">
      <c r="A24" s="7" t="s">
        <v>53</v>
      </c>
      <c r="B24" s="65">
        <v>12</v>
      </c>
      <c r="C24" s="66">
        <v>3</v>
      </c>
      <c r="D24" s="65">
        <v>65</v>
      </c>
      <c r="E24" s="66">
        <v>53</v>
      </c>
      <c r="F24" s="67"/>
      <c r="G24" s="65">
        <f t="shared" si="0"/>
        <v>9</v>
      </c>
      <c r="H24" s="66">
        <f t="shared" si="1"/>
        <v>12</v>
      </c>
      <c r="I24" s="20">
        <f t="shared" si="2"/>
        <v>3</v>
      </c>
      <c r="J24" s="21">
        <f t="shared" si="3"/>
        <v>0.22641509433962265</v>
      </c>
    </row>
    <row r="25" spans="1:10" x14ac:dyDescent="0.2">
      <c r="A25" s="7" t="s">
        <v>54</v>
      </c>
      <c r="B25" s="65">
        <v>6</v>
      </c>
      <c r="C25" s="66">
        <v>3</v>
      </c>
      <c r="D25" s="65">
        <v>50</v>
      </c>
      <c r="E25" s="66">
        <v>57</v>
      </c>
      <c r="F25" s="67"/>
      <c r="G25" s="65">
        <f t="shared" si="0"/>
        <v>3</v>
      </c>
      <c r="H25" s="66">
        <f t="shared" si="1"/>
        <v>-7</v>
      </c>
      <c r="I25" s="20">
        <f t="shared" si="2"/>
        <v>1</v>
      </c>
      <c r="J25" s="21">
        <f t="shared" si="3"/>
        <v>-0.12280701754385964</v>
      </c>
    </row>
    <row r="26" spans="1:10" x14ac:dyDescent="0.2">
      <c r="A26" s="7" t="s">
        <v>56</v>
      </c>
      <c r="B26" s="65">
        <v>74</v>
      </c>
      <c r="C26" s="66">
        <v>36</v>
      </c>
      <c r="D26" s="65">
        <v>726</v>
      </c>
      <c r="E26" s="66">
        <v>619</v>
      </c>
      <c r="F26" s="67"/>
      <c r="G26" s="65">
        <f t="shared" si="0"/>
        <v>38</v>
      </c>
      <c r="H26" s="66">
        <f t="shared" si="1"/>
        <v>107</v>
      </c>
      <c r="I26" s="20">
        <f t="shared" si="2"/>
        <v>1.0555555555555556</v>
      </c>
      <c r="J26" s="21">
        <f t="shared" si="3"/>
        <v>0.172859450726979</v>
      </c>
    </row>
    <row r="27" spans="1:10" x14ac:dyDescent="0.2">
      <c r="A27" s="7" t="s">
        <v>57</v>
      </c>
      <c r="B27" s="65">
        <v>3</v>
      </c>
      <c r="C27" s="66">
        <v>1</v>
      </c>
      <c r="D27" s="65">
        <v>32</v>
      </c>
      <c r="E27" s="66">
        <v>21</v>
      </c>
      <c r="F27" s="67"/>
      <c r="G27" s="65">
        <f t="shared" si="0"/>
        <v>2</v>
      </c>
      <c r="H27" s="66">
        <f t="shared" si="1"/>
        <v>11</v>
      </c>
      <c r="I27" s="20">
        <f t="shared" si="2"/>
        <v>2</v>
      </c>
      <c r="J27" s="21">
        <f t="shared" si="3"/>
        <v>0.52380952380952384</v>
      </c>
    </row>
    <row r="28" spans="1:10" x14ac:dyDescent="0.2">
      <c r="A28" s="7" t="s">
        <v>59</v>
      </c>
      <c r="B28" s="65">
        <v>2</v>
      </c>
      <c r="C28" s="66">
        <v>3</v>
      </c>
      <c r="D28" s="65">
        <v>18</v>
      </c>
      <c r="E28" s="66">
        <v>27</v>
      </c>
      <c r="F28" s="67"/>
      <c r="G28" s="65">
        <f t="shared" si="0"/>
        <v>-1</v>
      </c>
      <c r="H28" s="66">
        <f t="shared" si="1"/>
        <v>-9</v>
      </c>
      <c r="I28" s="20">
        <f t="shared" si="2"/>
        <v>-0.33333333333333331</v>
      </c>
      <c r="J28" s="21">
        <f t="shared" si="3"/>
        <v>-0.33333333333333331</v>
      </c>
    </row>
    <row r="29" spans="1:10" x14ac:dyDescent="0.2">
      <c r="A29" s="7" t="s">
        <v>60</v>
      </c>
      <c r="B29" s="65">
        <v>6</v>
      </c>
      <c r="C29" s="66">
        <v>0</v>
      </c>
      <c r="D29" s="65">
        <v>74</v>
      </c>
      <c r="E29" s="66">
        <v>0</v>
      </c>
      <c r="F29" s="67"/>
      <c r="G29" s="65">
        <f t="shared" si="0"/>
        <v>6</v>
      </c>
      <c r="H29" s="66">
        <f t="shared" si="1"/>
        <v>74</v>
      </c>
      <c r="I29" s="20" t="str">
        <f t="shared" si="2"/>
        <v>-</v>
      </c>
      <c r="J29" s="21" t="str">
        <f t="shared" si="3"/>
        <v>-</v>
      </c>
    </row>
    <row r="30" spans="1:10" x14ac:dyDescent="0.2">
      <c r="A30" s="7" t="s">
        <v>61</v>
      </c>
      <c r="B30" s="65">
        <v>0</v>
      </c>
      <c r="C30" s="66">
        <v>0</v>
      </c>
      <c r="D30" s="65">
        <v>3</v>
      </c>
      <c r="E30" s="66">
        <v>2</v>
      </c>
      <c r="F30" s="67"/>
      <c r="G30" s="65">
        <f t="shared" si="0"/>
        <v>0</v>
      </c>
      <c r="H30" s="66">
        <f t="shared" si="1"/>
        <v>1</v>
      </c>
      <c r="I30" s="20" t="str">
        <f t="shared" si="2"/>
        <v>-</v>
      </c>
      <c r="J30" s="21">
        <f t="shared" si="3"/>
        <v>0.5</v>
      </c>
    </row>
    <row r="31" spans="1:10" x14ac:dyDescent="0.2">
      <c r="A31" s="7" t="s">
        <v>62</v>
      </c>
      <c r="B31" s="65">
        <v>67</v>
      </c>
      <c r="C31" s="66">
        <v>61</v>
      </c>
      <c r="D31" s="65">
        <v>624</v>
      </c>
      <c r="E31" s="66">
        <v>1076</v>
      </c>
      <c r="F31" s="67"/>
      <c r="G31" s="65">
        <f t="shared" si="0"/>
        <v>6</v>
      </c>
      <c r="H31" s="66">
        <f t="shared" si="1"/>
        <v>-452</v>
      </c>
      <c r="I31" s="20">
        <f t="shared" si="2"/>
        <v>9.8360655737704916E-2</v>
      </c>
      <c r="J31" s="21">
        <f t="shared" si="3"/>
        <v>-0.4200743494423792</v>
      </c>
    </row>
    <row r="32" spans="1:10" x14ac:dyDescent="0.2">
      <c r="A32" s="7" t="s">
        <v>63</v>
      </c>
      <c r="B32" s="65">
        <v>29</v>
      </c>
      <c r="C32" s="66">
        <v>15</v>
      </c>
      <c r="D32" s="65">
        <v>247</v>
      </c>
      <c r="E32" s="66">
        <v>224</v>
      </c>
      <c r="F32" s="67"/>
      <c r="G32" s="65">
        <f t="shared" si="0"/>
        <v>14</v>
      </c>
      <c r="H32" s="66">
        <f t="shared" si="1"/>
        <v>23</v>
      </c>
      <c r="I32" s="20">
        <f t="shared" si="2"/>
        <v>0.93333333333333335</v>
      </c>
      <c r="J32" s="21">
        <f t="shared" si="3"/>
        <v>0.10267857142857142</v>
      </c>
    </row>
    <row r="33" spans="1:10" x14ac:dyDescent="0.2">
      <c r="A33" s="7" t="s">
        <v>64</v>
      </c>
      <c r="B33" s="65">
        <v>0</v>
      </c>
      <c r="C33" s="66">
        <v>0</v>
      </c>
      <c r="D33" s="65">
        <v>2</v>
      </c>
      <c r="E33" s="66">
        <v>1</v>
      </c>
      <c r="F33" s="67"/>
      <c r="G33" s="65">
        <f t="shared" si="0"/>
        <v>0</v>
      </c>
      <c r="H33" s="66">
        <f t="shared" si="1"/>
        <v>1</v>
      </c>
      <c r="I33" s="20" t="str">
        <f t="shared" si="2"/>
        <v>-</v>
      </c>
      <c r="J33" s="21">
        <f t="shared" si="3"/>
        <v>1</v>
      </c>
    </row>
    <row r="34" spans="1:10" x14ac:dyDescent="0.2">
      <c r="A34" s="7" t="s">
        <v>65</v>
      </c>
      <c r="B34" s="65">
        <v>6</v>
      </c>
      <c r="C34" s="66">
        <v>3</v>
      </c>
      <c r="D34" s="65">
        <v>47</v>
      </c>
      <c r="E34" s="66">
        <v>14</v>
      </c>
      <c r="F34" s="67"/>
      <c r="G34" s="65">
        <f t="shared" si="0"/>
        <v>3</v>
      </c>
      <c r="H34" s="66">
        <f t="shared" si="1"/>
        <v>33</v>
      </c>
      <c r="I34" s="20">
        <f t="shared" si="2"/>
        <v>1</v>
      </c>
      <c r="J34" s="21">
        <f t="shared" si="3"/>
        <v>2.3571428571428572</v>
      </c>
    </row>
    <row r="35" spans="1:10" x14ac:dyDescent="0.2">
      <c r="A35" s="7" t="s">
        <v>66</v>
      </c>
      <c r="B35" s="65">
        <v>0</v>
      </c>
      <c r="C35" s="66">
        <v>2</v>
      </c>
      <c r="D35" s="65">
        <v>2</v>
      </c>
      <c r="E35" s="66">
        <v>19</v>
      </c>
      <c r="F35" s="67"/>
      <c r="G35" s="65">
        <f t="shared" si="0"/>
        <v>-2</v>
      </c>
      <c r="H35" s="66">
        <f t="shared" si="1"/>
        <v>-17</v>
      </c>
      <c r="I35" s="20">
        <f t="shared" si="2"/>
        <v>-1</v>
      </c>
      <c r="J35" s="21">
        <f t="shared" si="3"/>
        <v>-0.89473684210526316</v>
      </c>
    </row>
    <row r="36" spans="1:10" x14ac:dyDescent="0.2">
      <c r="A36" s="7" t="s">
        <v>67</v>
      </c>
      <c r="B36" s="65">
        <v>0</v>
      </c>
      <c r="C36" s="66">
        <v>1</v>
      </c>
      <c r="D36" s="65">
        <v>2</v>
      </c>
      <c r="E36" s="66">
        <v>5</v>
      </c>
      <c r="F36" s="67"/>
      <c r="G36" s="65">
        <f t="shared" si="0"/>
        <v>-1</v>
      </c>
      <c r="H36" s="66">
        <f t="shared" si="1"/>
        <v>-3</v>
      </c>
      <c r="I36" s="20">
        <f t="shared" si="2"/>
        <v>-1</v>
      </c>
      <c r="J36" s="21">
        <f t="shared" si="3"/>
        <v>-0.6</v>
      </c>
    </row>
    <row r="37" spans="1:10" x14ac:dyDescent="0.2">
      <c r="A37" s="7" t="s">
        <v>68</v>
      </c>
      <c r="B37" s="65">
        <v>1</v>
      </c>
      <c r="C37" s="66">
        <v>0</v>
      </c>
      <c r="D37" s="65">
        <v>11</v>
      </c>
      <c r="E37" s="66">
        <v>2</v>
      </c>
      <c r="F37" s="67"/>
      <c r="G37" s="65">
        <f t="shared" si="0"/>
        <v>1</v>
      </c>
      <c r="H37" s="66">
        <f t="shared" si="1"/>
        <v>9</v>
      </c>
      <c r="I37" s="20" t="str">
        <f t="shared" si="2"/>
        <v>-</v>
      </c>
      <c r="J37" s="21">
        <f t="shared" si="3"/>
        <v>4.5</v>
      </c>
    </row>
    <row r="38" spans="1:10" x14ac:dyDescent="0.2">
      <c r="A38" s="7" t="s">
        <v>69</v>
      </c>
      <c r="B38" s="65">
        <v>13</v>
      </c>
      <c r="C38" s="66">
        <v>16</v>
      </c>
      <c r="D38" s="65">
        <v>177</v>
      </c>
      <c r="E38" s="66">
        <v>193</v>
      </c>
      <c r="F38" s="67"/>
      <c r="G38" s="65">
        <f t="shared" si="0"/>
        <v>-3</v>
      </c>
      <c r="H38" s="66">
        <f t="shared" si="1"/>
        <v>-16</v>
      </c>
      <c r="I38" s="20">
        <f t="shared" si="2"/>
        <v>-0.1875</v>
      </c>
      <c r="J38" s="21">
        <f t="shared" si="3"/>
        <v>-8.2901554404145081E-2</v>
      </c>
    </row>
    <row r="39" spans="1:10" x14ac:dyDescent="0.2">
      <c r="A39" s="7" t="s">
        <v>70</v>
      </c>
      <c r="B39" s="65">
        <v>14</v>
      </c>
      <c r="C39" s="66">
        <v>14</v>
      </c>
      <c r="D39" s="65">
        <v>232</v>
      </c>
      <c r="E39" s="66">
        <v>188</v>
      </c>
      <c r="F39" s="67"/>
      <c r="G39" s="65">
        <f t="shared" si="0"/>
        <v>0</v>
      </c>
      <c r="H39" s="66">
        <f t="shared" si="1"/>
        <v>44</v>
      </c>
      <c r="I39" s="20">
        <f t="shared" si="2"/>
        <v>0</v>
      </c>
      <c r="J39" s="21">
        <f t="shared" si="3"/>
        <v>0.23404255319148937</v>
      </c>
    </row>
    <row r="40" spans="1:10" x14ac:dyDescent="0.2">
      <c r="A40" s="7" t="s">
        <v>71</v>
      </c>
      <c r="B40" s="65">
        <v>370</v>
      </c>
      <c r="C40" s="66">
        <v>239</v>
      </c>
      <c r="D40" s="65">
        <v>3385</v>
      </c>
      <c r="E40" s="66">
        <v>3538</v>
      </c>
      <c r="F40" s="67"/>
      <c r="G40" s="65">
        <f t="shared" si="0"/>
        <v>131</v>
      </c>
      <c r="H40" s="66">
        <f t="shared" si="1"/>
        <v>-153</v>
      </c>
      <c r="I40" s="20">
        <f t="shared" si="2"/>
        <v>0.54811715481171552</v>
      </c>
      <c r="J40" s="21">
        <f t="shared" si="3"/>
        <v>-4.3244771057094407E-2</v>
      </c>
    </row>
    <row r="41" spans="1:10" x14ac:dyDescent="0.2">
      <c r="A41" s="7" t="s">
        <v>73</v>
      </c>
      <c r="B41" s="65">
        <v>9</v>
      </c>
      <c r="C41" s="66">
        <v>5</v>
      </c>
      <c r="D41" s="65">
        <v>128</v>
      </c>
      <c r="E41" s="66">
        <v>159</v>
      </c>
      <c r="F41" s="67"/>
      <c r="G41" s="65">
        <f t="shared" si="0"/>
        <v>4</v>
      </c>
      <c r="H41" s="66">
        <f t="shared" si="1"/>
        <v>-31</v>
      </c>
      <c r="I41" s="20">
        <f t="shared" si="2"/>
        <v>0.8</v>
      </c>
      <c r="J41" s="21">
        <f t="shared" si="3"/>
        <v>-0.19496855345911951</v>
      </c>
    </row>
    <row r="42" spans="1:10" x14ac:dyDescent="0.2">
      <c r="A42" s="7" t="s">
        <v>74</v>
      </c>
      <c r="B42" s="65">
        <v>0</v>
      </c>
      <c r="C42" s="66">
        <v>0</v>
      </c>
      <c r="D42" s="65">
        <v>1</v>
      </c>
      <c r="E42" s="66">
        <v>1</v>
      </c>
      <c r="F42" s="67"/>
      <c r="G42" s="65">
        <f t="shared" si="0"/>
        <v>0</v>
      </c>
      <c r="H42" s="66">
        <f t="shared" si="1"/>
        <v>0</v>
      </c>
      <c r="I42" s="20" t="str">
        <f t="shared" si="2"/>
        <v>-</v>
      </c>
      <c r="J42" s="21">
        <f t="shared" si="3"/>
        <v>0</v>
      </c>
    </row>
    <row r="43" spans="1:10" x14ac:dyDescent="0.2">
      <c r="A43" s="142" t="s">
        <v>39</v>
      </c>
      <c r="B43" s="143">
        <v>2</v>
      </c>
      <c r="C43" s="144">
        <v>2</v>
      </c>
      <c r="D43" s="143">
        <v>26</v>
      </c>
      <c r="E43" s="144">
        <v>24</v>
      </c>
      <c r="F43" s="145"/>
      <c r="G43" s="143">
        <f t="shared" si="0"/>
        <v>0</v>
      </c>
      <c r="H43" s="144">
        <f t="shared" si="1"/>
        <v>2</v>
      </c>
      <c r="I43" s="151">
        <f t="shared" si="2"/>
        <v>0</v>
      </c>
      <c r="J43" s="152">
        <f t="shared" si="3"/>
        <v>8.3333333333333329E-2</v>
      </c>
    </row>
    <row r="44" spans="1:10" x14ac:dyDescent="0.2">
      <c r="A44" s="7" t="s">
        <v>42</v>
      </c>
      <c r="B44" s="65">
        <v>2</v>
      </c>
      <c r="C44" s="66">
        <v>6</v>
      </c>
      <c r="D44" s="65">
        <v>45</v>
      </c>
      <c r="E44" s="66">
        <v>62</v>
      </c>
      <c r="F44" s="67"/>
      <c r="G44" s="65">
        <f t="shared" si="0"/>
        <v>-4</v>
      </c>
      <c r="H44" s="66">
        <f t="shared" si="1"/>
        <v>-17</v>
      </c>
      <c r="I44" s="20">
        <f t="shared" si="2"/>
        <v>-0.66666666666666663</v>
      </c>
      <c r="J44" s="21">
        <f t="shared" si="3"/>
        <v>-0.27419354838709675</v>
      </c>
    </row>
    <row r="45" spans="1:10" x14ac:dyDescent="0.2">
      <c r="A45" s="7" t="s">
        <v>46</v>
      </c>
      <c r="B45" s="65">
        <v>17</v>
      </c>
      <c r="C45" s="66">
        <v>5</v>
      </c>
      <c r="D45" s="65">
        <v>98</v>
      </c>
      <c r="E45" s="66">
        <v>77</v>
      </c>
      <c r="F45" s="67"/>
      <c r="G45" s="65">
        <f t="shared" si="0"/>
        <v>12</v>
      </c>
      <c r="H45" s="66">
        <f t="shared" si="1"/>
        <v>21</v>
      </c>
      <c r="I45" s="20">
        <f t="shared" si="2"/>
        <v>2.4</v>
      </c>
      <c r="J45" s="21">
        <f t="shared" si="3"/>
        <v>0.27272727272727271</v>
      </c>
    </row>
    <row r="46" spans="1:10" x14ac:dyDescent="0.2">
      <c r="A46" s="7" t="s">
        <v>50</v>
      </c>
      <c r="B46" s="65">
        <v>1</v>
      </c>
      <c r="C46" s="66">
        <v>5</v>
      </c>
      <c r="D46" s="65">
        <v>14</v>
      </c>
      <c r="E46" s="66">
        <v>24</v>
      </c>
      <c r="F46" s="67"/>
      <c r="G46" s="65">
        <f t="shared" si="0"/>
        <v>-4</v>
      </c>
      <c r="H46" s="66">
        <f t="shared" si="1"/>
        <v>-10</v>
      </c>
      <c r="I46" s="20">
        <f t="shared" si="2"/>
        <v>-0.8</v>
      </c>
      <c r="J46" s="21">
        <f t="shared" si="3"/>
        <v>-0.41666666666666669</v>
      </c>
    </row>
    <row r="47" spans="1:10" x14ac:dyDescent="0.2">
      <c r="A47" s="7" t="s">
        <v>55</v>
      </c>
      <c r="B47" s="65">
        <v>6</v>
      </c>
      <c r="C47" s="66">
        <v>3</v>
      </c>
      <c r="D47" s="65">
        <v>16</v>
      </c>
      <c r="E47" s="66">
        <v>24</v>
      </c>
      <c r="F47" s="67"/>
      <c r="G47" s="65">
        <f t="shared" si="0"/>
        <v>3</v>
      </c>
      <c r="H47" s="66">
        <f t="shared" si="1"/>
        <v>-8</v>
      </c>
      <c r="I47" s="20">
        <f t="shared" si="2"/>
        <v>1</v>
      </c>
      <c r="J47" s="21">
        <f t="shared" si="3"/>
        <v>-0.33333333333333331</v>
      </c>
    </row>
    <row r="48" spans="1:10" x14ac:dyDescent="0.2">
      <c r="A48" s="7" t="s">
        <v>58</v>
      </c>
      <c r="B48" s="65">
        <v>0</v>
      </c>
      <c r="C48" s="66">
        <v>0</v>
      </c>
      <c r="D48" s="65">
        <v>3</v>
      </c>
      <c r="E48" s="66">
        <v>2</v>
      </c>
      <c r="F48" s="67"/>
      <c r="G48" s="65">
        <f t="shared" si="0"/>
        <v>0</v>
      </c>
      <c r="H48" s="66">
        <f t="shared" si="1"/>
        <v>1</v>
      </c>
      <c r="I48" s="20" t="str">
        <f t="shared" si="2"/>
        <v>-</v>
      </c>
      <c r="J48" s="21">
        <f t="shared" si="3"/>
        <v>0.5</v>
      </c>
    </row>
    <row r="49" spans="1:10" x14ac:dyDescent="0.2">
      <c r="A49" s="7" t="s">
        <v>72</v>
      </c>
      <c r="B49" s="65">
        <v>0</v>
      </c>
      <c r="C49" s="66">
        <v>2</v>
      </c>
      <c r="D49" s="65">
        <v>4</v>
      </c>
      <c r="E49" s="66">
        <v>8</v>
      </c>
      <c r="F49" s="67"/>
      <c r="G49" s="65">
        <f t="shared" si="0"/>
        <v>-2</v>
      </c>
      <c r="H49" s="66">
        <f t="shared" si="1"/>
        <v>-4</v>
      </c>
      <c r="I49" s="20">
        <f t="shared" si="2"/>
        <v>-1</v>
      </c>
      <c r="J49" s="21">
        <f t="shared" si="3"/>
        <v>-0.5</v>
      </c>
    </row>
    <row r="50" spans="1:10" x14ac:dyDescent="0.2">
      <c r="A50" s="7" t="s">
        <v>75</v>
      </c>
      <c r="B50" s="65">
        <v>0</v>
      </c>
      <c r="C50" s="66">
        <v>3</v>
      </c>
      <c r="D50" s="65">
        <v>5</v>
      </c>
      <c r="E50" s="66">
        <v>7</v>
      </c>
      <c r="F50" s="67"/>
      <c r="G50" s="65">
        <f t="shared" si="0"/>
        <v>-3</v>
      </c>
      <c r="H50" s="66">
        <f t="shared" si="1"/>
        <v>-2</v>
      </c>
      <c r="I50" s="20">
        <f t="shared" si="2"/>
        <v>-1</v>
      </c>
      <c r="J50" s="21">
        <f t="shared" si="3"/>
        <v>-0.2857142857142857</v>
      </c>
    </row>
    <row r="51" spans="1:10" x14ac:dyDescent="0.2">
      <c r="A51" s="7" t="s">
        <v>76</v>
      </c>
      <c r="B51" s="65">
        <v>0</v>
      </c>
      <c r="C51" s="66">
        <v>0</v>
      </c>
      <c r="D51" s="65">
        <v>2</v>
      </c>
      <c r="E51" s="66">
        <v>0</v>
      </c>
      <c r="F51" s="67"/>
      <c r="G51" s="65">
        <f t="shared" si="0"/>
        <v>0</v>
      </c>
      <c r="H51" s="66">
        <f t="shared" si="1"/>
        <v>2</v>
      </c>
      <c r="I51" s="20" t="str">
        <f t="shared" si="2"/>
        <v>-</v>
      </c>
      <c r="J51" s="21" t="str">
        <f t="shared" si="3"/>
        <v>-</v>
      </c>
    </row>
    <row r="52" spans="1:10" x14ac:dyDescent="0.2">
      <c r="A52" s="1"/>
      <c r="B52" s="68"/>
      <c r="C52" s="69"/>
      <c r="D52" s="68"/>
      <c r="E52" s="69"/>
      <c r="F52" s="70"/>
      <c r="G52" s="68"/>
      <c r="H52" s="69"/>
      <c r="I52" s="5"/>
      <c r="J52" s="6"/>
    </row>
    <row r="53" spans="1:10" s="43" customFormat="1" x14ac:dyDescent="0.2">
      <c r="A53" s="27" t="s">
        <v>5</v>
      </c>
      <c r="B53" s="71">
        <f>SUM(B6:B52)</f>
        <v>796</v>
      </c>
      <c r="C53" s="72">
        <f>SUM(C6:C52)</f>
        <v>577</v>
      </c>
      <c r="D53" s="71">
        <f>SUM(D6:D52)</f>
        <v>7731</v>
      </c>
      <c r="E53" s="72">
        <f>SUM(E6:E52)</f>
        <v>8609</v>
      </c>
      <c r="F53" s="73"/>
      <c r="G53" s="71">
        <f>SUM(G6:G52)</f>
        <v>219</v>
      </c>
      <c r="H53" s="72">
        <f>SUM(H6:H52)</f>
        <v>-878</v>
      </c>
      <c r="I53" s="37">
        <f>IF(C53=0, 0, G53/C53)</f>
        <v>0.37954939341421146</v>
      </c>
      <c r="J53" s="38">
        <f>IF(E53=0, 0, H53/E53)</f>
        <v>-0.10198629341386921</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scale="96"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H53"/>
  <sheetViews>
    <sheetView tabSelected="1" zoomScaleNormal="100" workbookViewId="0">
      <selection activeCell="M1" sqref="M1"/>
    </sheetView>
  </sheetViews>
  <sheetFormatPr defaultRowHeight="12.75" x14ac:dyDescent="0.2"/>
  <cols>
    <col min="1" max="1" width="19.7109375" customWidth="1"/>
    <col min="2" max="5" width="10.140625" customWidth="1"/>
    <col min="6" max="6" width="1.7109375" customWidth="1"/>
    <col min="7" max="8" width="10.140625" customWidth="1"/>
  </cols>
  <sheetData>
    <row r="1" spans="1:8" s="52" customFormat="1" ht="20.25" x14ac:dyDescent="0.3">
      <c r="A1" s="4" t="s">
        <v>10</v>
      </c>
      <c r="B1" s="198" t="s">
        <v>22</v>
      </c>
      <c r="C1" s="199"/>
      <c r="D1" s="199"/>
      <c r="E1" s="199"/>
      <c r="F1" s="199"/>
      <c r="G1" s="199"/>
      <c r="H1" s="199"/>
    </row>
    <row r="2" spans="1:8" s="52" customFormat="1" ht="20.25" x14ac:dyDescent="0.3">
      <c r="A2" s="4" t="s">
        <v>88</v>
      </c>
      <c r="B2" s="202" t="s">
        <v>78</v>
      </c>
      <c r="C2" s="203"/>
      <c r="D2" s="203"/>
      <c r="E2" s="203"/>
      <c r="F2" s="203"/>
      <c r="G2" s="203"/>
      <c r="H2" s="203"/>
    </row>
    <row r="4" spans="1:8" x14ac:dyDescent="0.2">
      <c r="A4" s="60"/>
      <c r="B4" s="196" t="s">
        <v>1</v>
      </c>
      <c r="C4" s="197"/>
      <c r="D4" s="196" t="s">
        <v>2</v>
      </c>
      <c r="E4" s="197"/>
      <c r="F4" s="59"/>
      <c r="G4" s="196" t="s">
        <v>6</v>
      </c>
      <c r="H4" s="197"/>
    </row>
    <row r="5" spans="1:8" x14ac:dyDescent="0.2">
      <c r="A5" s="27" t="s">
        <v>0</v>
      </c>
      <c r="B5" s="57">
        <f>VALUE(RIGHT(B2, 4))</f>
        <v>2020</v>
      </c>
      <c r="C5" s="58">
        <f>B5-1</f>
        <v>2019</v>
      </c>
      <c r="D5" s="57">
        <f>B5</f>
        <v>2020</v>
      </c>
      <c r="E5" s="58">
        <f>C5</f>
        <v>2019</v>
      </c>
      <c r="F5" s="64"/>
      <c r="G5" s="57" t="s">
        <v>4</v>
      </c>
      <c r="H5" s="58" t="s">
        <v>2</v>
      </c>
    </row>
    <row r="6" spans="1:8" x14ac:dyDescent="0.2">
      <c r="A6" s="7" t="s">
        <v>31</v>
      </c>
      <c r="B6" s="16">
        <v>0</v>
      </c>
      <c r="C6" s="17">
        <v>0.51993067590987896</v>
      </c>
      <c r="D6" s="16">
        <v>6.4674686327771305E-2</v>
      </c>
      <c r="E6" s="17">
        <v>0.12777326054129401</v>
      </c>
      <c r="F6" s="12"/>
      <c r="G6" s="10">
        <f t="shared" ref="G6:G51" si="0">B6-C6</f>
        <v>-0.51993067590987896</v>
      </c>
      <c r="H6" s="11">
        <f t="shared" ref="H6:H51" si="1">D6-E6</f>
        <v>-6.3098574213522704E-2</v>
      </c>
    </row>
    <row r="7" spans="1:8" x14ac:dyDescent="0.2">
      <c r="A7" s="7" t="s">
        <v>32</v>
      </c>
      <c r="B7" s="16">
        <v>0.12562814070351799</v>
      </c>
      <c r="C7" s="17">
        <v>0</v>
      </c>
      <c r="D7" s="16">
        <v>0.51739749062217</v>
      </c>
      <c r="E7" s="17">
        <v>0.38331978162388203</v>
      </c>
      <c r="F7" s="12"/>
      <c r="G7" s="10">
        <f t="shared" si="0"/>
        <v>0.12562814070351799</v>
      </c>
      <c r="H7" s="11">
        <f t="shared" si="1"/>
        <v>0.13407770899828797</v>
      </c>
    </row>
    <row r="8" spans="1:8" x14ac:dyDescent="0.2">
      <c r="A8" s="7" t="s">
        <v>33</v>
      </c>
      <c r="B8" s="16">
        <v>0</v>
      </c>
      <c r="C8" s="17">
        <v>0</v>
      </c>
      <c r="D8" s="16">
        <v>0</v>
      </c>
      <c r="E8" s="17">
        <v>1.16157509582995E-2</v>
      </c>
      <c r="F8" s="12"/>
      <c r="G8" s="10">
        <f t="shared" si="0"/>
        <v>0</v>
      </c>
      <c r="H8" s="11">
        <f t="shared" si="1"/>
        <v>-1.16157509582995E-2</v>
      </c>
    </row>
    <row r="9" spans="1:8" x14ac:dyDescent="0.2">
      <c r="A9" s="7" t="s">
        <v>34</v>
      </c>
      <c r="B9" s="16">
        <v>0.12562814070351799</v>
      </c>
      <c r="C9" s="17">
        <v>0</v>
      </c>
      <c r="D9" s="16">
        <v>1.29349372655543E-2</v>
      </c>
      <c r="E9" s="17">
        <v>4.6463003833197798E-2</v>
      </c>
      <c r="F9" s="12"/>
      <c r="G9" s="10">
        <f t="shared" si="0"/>
        <v>0.12562814070351799</v>
      </c>
      <c r="H9" s="11">
        <f t="shared" si="1"/>
        <v>-3.3528066567643497E-2</v>
      </c>
    </row>
    <row r="10" spans="1:8" x14ac:dyDescent="0.2">
      <c r="A10" s="7" t="s">
        <v>35</v>
      </c>
      <c r="B10" s="16">
        <v>0</v>
      </c>
      <c r="C10" s="17">
        <v>0</v>
      </c>
      <c r="D10" s="16">
        <v>1.29349372655543E-2</v>
      </c>
      <c r="E10" s="17">
        <v>0</v>
      </c>
      <c r="F10" s="12"/>
      <c r="G10" s="10">
        <f t="shared" si="0"/>
        <v>0</v>
      </c>
      <c r="H10" s="11">
        <f t="shared" si="1"/>
        <v>1.29349372655543E-2</v>
      </c>
    </row>
    <row r="11" spans="1:8" x14ac:dyDescent="0.2">
      <c r="A11" s="7" t="s">
        <v>36</v>
      </c>
      <c r="B11" s="16">
        <v>0.12562814070351799</v>
      </c>
      <c r="C11" s="17">
        <v>0.17331022530329299</v>
      </c>
      <c r="D11" s="16">
        <v>1.29349372655543E-2</v>
      </c>
      <c r="E11" s="17">
        <v>3.4847252874898399E-2</v>
      </c>
      <c r="F11" s="12"/>
      <c r="G11" s="10">
        <f t="shared" si="0"/>
        <v>-4.7682084599774993E-2</v>
      </c>
      <c r="H11" s="11">
        <f t="shared" si="1"/>
        <v>-2.1912315609344098E-2</v>
      </c>
    </row>
    <row r="12" spans="1:8" x14ac:dyDescent="0.2">
      <c r="A12" s="7" t="s">
        <v>37</v>
      </c>
      <c r="B12" s="16">
        <v>0</v>
      </c>
      <c r="C12" s="17">
        <v>0</v>
      </c>
      <c r="D12" s="16">
        <v>3.88048117966628E-2</v>
      </c>
      <c r="E12" s="17">
        <v>1.16157509582995E-2</v>
      </c>
      <c r="F12" s="12"/>
      <c r="G12" s="10">
        <f t="shared" si="0"/>
        <v>0</v>
      </c>
      <c r="H12" s="11">
        <f t="shared" si="1"/>
        <v>2.71890608383633E-2</v>
      </c>
    </row>
    <row r="13" spans="1:8" x14ac:dyDescent="0.2">
      <c r="A13" s="7" t="s">
        <v>38</v>
      </c>
      <c r="B13" s="16">
        <v>4.7738693467336706</v>
      </c>
      <c r="C13" s="17">
        <v>5.8925476603119602</v>
      </c>
      <c r="D13" s="16">
        <v>4.7729918509895199</v>
      </c>
      <c r="E13" s="17">
        <v>4.9134626553606706</v>
      </c>
      <c r="F13" s="12"/>
      <c r="G13" s="10">
        <f t="shared" si="0"/>
        <v>-1.1186783135782896</v>
      </c>
      <c r="H13" s="11">
        <f t="shared" si="1"/>
        <v>-0.14047080437115067</v>
      </c>
    </row>
    <row r="14" spans="1:8" x14ac:dyDescent="0.2">
      <c r="A14" s="7" t="s">
        <v>40</v>
      </c>
      <c r="B14" s="16">
        <v>0.50251256281406997</v>
      </c>
      <c r="C14" s="17">
        <v>0.17331022530329299</v>
      </c>
      <c r="D14" s="16">
        <v>0.284568619842194</v>
      </c>
      <c r="E14" s="17">
        <v>0.17423626437449199</v>
      </c>
      <c r="F14" s="12"/>
      <c r="G14" s="10">
        <f t="shared" si="0"/>
        <v>0.32920233751077699</v>
      </c>
      <c r="H14" s="11">
        <f t="shared" si="1"/>
        <v>0.11033235546770201</v>
      </c>
    </row>
    <row r="15" spans="1:8" x14ac:dyDescent="0.2">
      <c r="A15" s="7" t="s">
        <v>41</v>
      </c>
      <c r="B15" s="16">
        <v>0</v>
      </c>
      <c r="C15" s="17">
        <v>0</v>
      </c>
      <c r="D15" s="16">
        <v>1.29349372655543E-2</v>
      </c>
      <c r="E15" s="17">
        <v>0</v>
      </c>
      <c r="F15" s="12"/>
      <c r="G15" s="10">
        <f t="shared" si="0"/>
        <v>0</v>
      </c>
      <c r="H15" s="11">
        <f t="shared" si="1"/>
        <v>1.29349372655543E-2</v>
      </c>
    </row>
    <row r="16" spans="1:8" x14ac:dyDescent="0.2">
      <c r="A16" s="7" t="s">
        <v>43</v>
      </c>
      <c r="B16" s="16">
        <v>0</v>
      </c>
      <c r="C16" s="17">
        <v>6.2391681109185404</v>
      </c>
      <c r="D16" s="16">
        <v>2.0049152761609101</v>
      </c>
      <c r="E16" s="17">
        <v>3.7983505633639196</v>
      </c>
      <c r="F16" s="12"/>
      <c r="G16" s="10">
        <f t="shared" si="0"/>
        <v>-6.2391681109185404</v>
      </c>
      <c r="H16" s="11">
        <f t="shared" si="1"/>
        <v>-1.7934352872030095</v>
      </c>
    </row>
    <row r="17" spans="1:8" x14ac:dyDescent="0.2">
      <c r="A17" s="7" t="s">
        <v>44</v>
      </c>
      <c r="B17" s="16">
        <v>2.5125628140703502</v>
      </c>
      <c r="C17" s="17">
        <v>0.69324090121317195</v>
      </c>
      <c r="D17" s="16">
        <v>2.1989393351442201</v>
      </c>
      <c r="E17" s="17">
        <v>2.0443721686606997</v>
      </c>
      <c r="F17" s="12"/>
      <c r="G17" s="10">
        <f t="shared" si="0"/>
        <v>1.8193219128571783</v>
      </c>
      <c r="H17" s="11">
        <f t="shared" si="1"/>
        <v>0.15456716648352042</v>
      </c>
    </row>
    <row r="18" spans="1:8" x14ac:dyDescent="0.2">
      <c r="A18" s="7" t="s">
        <v>45</v>
      </c>
      <c r="B18" s="16">
        <v>3.6432160804020097</v>
      </c>
      <c r="C18" s="17">
        <v>4.5060658578856199</v>
      </c>
      <c r="D18" s="16">
        <v>4.13917992497736</v>
      </c>
      <c r="E18" s="17">
        <v>5.8775699848995204</v>
      </c>
      <c r="F18" s="12"/>
      <c r="G18" s="10">
        <f t="shared" si="0"/>
        <v>-0.86284977748361014</v>
      </c>
      <c r="H18" s="11">
        <f t="shared" si="1"/>
        <v>-1.7383900599221604</v>
      </c>
    </row>
    <row r="19" spans="1:8" x14ac:dyDescent="0.2">
      <c r="A19" s="7" t="s">
        <v>47</v>
      </c>
      <c r="B19" s="16">
        <v>4.1457286432160805</v>
      </c>
      <c r="C19" s="17">
        <v>3.6395147313691498</v>
      </c>
      <c r="D19" s="16">
        <v>2.5352477040486399</v>
      </c>
      <c r="E19" s="17">
        <v>2.6251597165756797</v>
      </c>
      <c r="F19" s="12"/>
      <c r="G19" s="10">
        <f t="shared" si="0"/>
        <v>0.50621391184693065</v>
      </c>
      <c r="H19" s="11">
        <f t="shared" si="1"/>
        <v>-8.9912012527039842E-2</v>
      </c>
    </row>
    <row r="20" spans="1:8" x14ac:dyDescent="0.2">
      <c r="A20" s="7" t="s">
        <v>48</v>
      </c>
      <c r="B20" s="16">
        <v>0</v>
      </c>
      <c r="C20" s="17">
        <v>0</v>
      </c>
      <c r="D20" s="16">
        <v>1.29349372655543E-2</v>
      </c>
      <c r="E20" s="17">
        <v>0</v>
      </c>
      <c r="F20" s="12"/>
      <c r="G20" s="10">
        <f t="shared" si="0"/>
        <v>0</v>
      </c>
      <c r="H20" s="11">
        <f t="shared" si="1"/>
        <v>1.29349372655543E-2</v>
      </c>
    </row>
    <row r="21" spans="1:8" x14ac:dyDescent="0.2">
      <c r="A21" s="7" t="s">
        <v>49</v>
      </c>
      <c r="B21" s="16">
        <v>0.12562814070351799</v>
      </c>
      <c r="C21" s="17">
        <v>0</v>
      </c>
      <c r="D21" s="16">
        <v>0.40098305523218203</v>
      </c>
      <c r="E21" s="17">
        <v>0.33685677779068401</v>
      </c>
      <c r="F21" s="12"/>
      <c r="G21" s="10">
        <f t="shared" si="0"/>
        <v>0.12562814070351799</v>
      </c>
      <c r="H21" s="11">
        <f t="shared" si="1"/>
        <v>6.4126277441498014E-2</v>
      </c>
    </row>
    <row r="22" spans="1:8" x14ac:dyDescent="0.2">
      <c r="A22" s="7" t="s">
        <v>51</v>
      </c>
      <c r="B22" s="16">
        <v>3.5175879396984904</v>
      </c>
      <c r="C22" s="17">
        <v>3.9861351819757398</v>
      </c>
      <c r="D22" s="16">
        <v>4.8117966627861897</v>
      </c>
      <c r="E22" s="17">
        <v>4.8321523986525703</v>
      </c>
      <c r="F22" s="12"/>
      <c r="G22" s="10">
        <f t="shared" si="0"/>
        <v>-0.46854724227724942</v>
      </c>
      <c r="H22" s="11">
        <f t="shared" si="1"/>
        <v>-2.035573586638062E-2</v>
      </c>
    </row>
    <row r="23" spans="1:8" x14ac:dyDescent="0.2">
      <c r="A23" s="7" t="s">
        <v>52</v>
      </c>
      <c r="B23" s="16">
        <v>0</v>
      </c>
      <c r="C23" s="17">
        <v>0</v>
      </c>
      <c r="D23" s="16">
        <v>5.1739749062217004E-2</v>
      </c>
      <c r="E23" s="17">
        <v>0.12777326054129401</v>
      </c>
      <c r="F23" s="12"/>
      <c r="G23" s="10">
        <f t="shared" si="0"/>
        <v>0</v>
      </c>
      <c r="H23" s="11">
        <f t="shared" si="1"/>
        <v>-7.6033511479076998E-2</v>
      </c>
    </row>
    <row r="24" spans="1:8" x14ac:dyDescent="0.2">
      <c r="A24" s="7" t="s">
        <v>53</v>
      </c>
      <c r="B24" s="16">
        <v>1.50753768844221</v>
      </c>
      <c r="C24" s="17">
        <v>0.51993067590987896</v>
      </c>
      <c r="D24" s="16">
        <v>0.84077092226102701</v>
      </c>
      <c r="E24" s="17">
        <v>0.61563480078987098</v>
      </c>
      <c r="F24" s="12"/>
      <c r="G24" s="10">
        <f t="shared" si="0"/>
        <v>0.98760701253233107</v>
      </c>
      <c r="H24" s="11">
        <f t="shared" si="1"/>
        <v>0.22513612147115603</v>
      </c>
    </row>
    <row r="25" spans="1:8" x14ac:dyDescent="0.2">
      <c r="A25" s="7" t="s">
        <v>54</v>
      </c>
      <c r="B25" s="16">
        <v>0.75376884422110502</v>
      </c>
      <c r="C25" s="17">
        <v>0.51993067590987896</v>
      </c>
      <c r="D25" s="16">
        <v>0.64674686327771302</v>
      </c>
      <c r="E25" s="17">
        <v>0.662097804623069</v>
      </c>
      <c r="F25" s="12"/>
      <c r="G25" s="10">
        <f t="shared" si="0"/>
        <v>0.23383816831122606</v>
      </c>
      <c r="H25" s="11">
        <f t="shared" si="1"/>
        <v>-1.5350941345355973E-2</v>
      </c>
    </row>
    <row r="26" spans="1:8" x14ac:dyDescent="0.2">
      <c r="A26" s="7" t="s">
        <v>56</v>
      </c>
      <c r="B26" s="16">
        <v>9.2964824120602998</v>
      </c>
      <c r="C26" s="17">
        <v>6.2391681109185404</v>
      </c>
      <c r="D26" s="16">
        <v>9.3907644547923894</v>
      </c>
      <c r="E26" s="17">
        <v>7.1901498431873598</v>
      </c>
      <c r="F26" s="12"/>
      <c r="G26" s="10">
        <f t="shared" si="0"/>
        <v>3.0573143011417594</v>
      </c>
      <c r="H26" s="11">
        <f t="shared" si="1"/>
        <v>2.2006146116050296</v>
      </c>
    </row>
    <row r="27" spans="1:8" x14ac:dyDescent="0.2">
      <c r="A27" s="7" t="s">
        <v>57</v>
      </c>
      <c r="B27" s="16">
        <v>0.37688442211055301</v>
      </c>
      <c r="C27" s="17">
        <v>0.17331022530329299</v>
      </c>
      <c r="D27" s="16">
        <v>0.41391799249773603</v>
      </c>
      <c r="E27" s="17">
        <v>0.24393077012428901</v>
      </c>
      <c r="F27" s="12"/>
      <c r="G27" s="10">
        <f t="shared" si="0"/>
        <v>0.20357419680726002</v>
      </c>
      <c r="H27" s="11">
        <f t="shared" si="1"/>
        <v>0.16998722237344702</v>
      </c>
    </row>
    <row r="28" spans="1:8" x14ac:dyDescent="0.2">
      <c r="A28" s="7" t="s">
        <v>59</v>
      </c>
      <c r="B28" s="16">
        <v>0.25125628140703499</v>
      </c>
      <c r="C28" s="17">
        <v>0.51993067590987896</v>
      </c>
      <c r="D28" s="16">
        <v>0.23282887077997702</v>
      </c>
      <c r="E28" s="17">
        <v>0.31362527587408501</v>
      </c>
      <c r="F28" s="12"/>
      <c r="G28" s="10">
        <f t="shared" si="0"/>
        <v>-0.26867439450284397</v>
      </c>
      <c r="H28" s="11">
        <f t="shared" si="1"/>
        <v>-8.0796405094107987E-2</v>
      </c>
    </row>
    <row r="29" spans="1:8" x14ac:dyDescent="0.2">
      <c r="A29" s="7" t="s">
        <v>60</v>
      </c>
      <c r="B29" s="16">
        <v>0.75376884422110502</v>
      </c>
      <c r="C29" s="17">
        <v>0</v>
      </c>
      <c r="D29" s="16">
        <v>0.95718535765101498</v>
      </c>
      <c r="E29" s="17">
        <v>0</v>
      </c>
      <c r="F29" s="12"/>
      <c r="G29" s="10">
        <f t="shared" si="0"/>
        <v>0.75376884422110502</v>
      </c>
      <c r="H29" s="11">
        <f t="shared" si="1"/>
        <v>0.95718535765101498</v>
      </c>
    </row>
    <row r="30" spans="1:8" x14ac:dyDescent="0.2">
      <c r="A30" s="7" t="s">
        <v>61</v>
      </c>
      <c r="B30" s="16">
        <v>0</v>
      </c>
      <c r="C30" s="17">
        <v>0</v>
      </c>
      <c r="D30" s="16">
        <v>3.88048117966628E-2</v>
      </c>
      <c r="E30" s="17">
        <v>2.3231501916598899E-2</v>
      </c>
      <c r="F30" s="12"/>
      <c r="G30" s="10">
        <f t="shared" si="0"/>
        <v>0</v>
      </c>
      <c r="H30" s="11">
        <f t="shared" si="1"/>
        <v>1.5573309880063901E-2</v>
      </c>
    </row>
    <row r="31" spans="1:8" x14ac:dyDescent="0.2">
      <c r="A31" s="7" t="s">
        <v>62</v>
      </c>
      <c r="B31" s="16">
        <v>8.4170854271356799</v>
      </c>
      <c r="C31" s="17">
        <v>10.5719237435009</v>
      </c>
      <c r="D31" s="16">
        <v>8.0714008537058604</v>
      </c>
      <c r="E31" s="17">
        <v>12.4985480311302</v>
      </c>
      <c r="F31" s="12"/>
      <c r="G31" s="10">
        <f t="shared" si="0"/>
        <v>-2.1548383163652201</v>
      </c>
      <c r="H31" s="11">
        <f t="shared" si="1"/>
        <v>-4.4271471774243398</v>
      </c>
    </row>
    <row r="32" spans="1:8" x14ac:dyDescent="0.2">
      <c r="A32" s="7" t="s">
        <v>63</v>
      </c>
      <c r="B32" s="16">
        <v>3.6432160804020097</v>
      </c>
      <c r="C32" s="17">
        <v>2.5996533795493897</v>
      </c>
      <c r="D32" s="16">
        <v>3.1949295045918999</v>
      </c>
      <c r="E32" s="17">
        <v>2.6019282146590799</v>
      </c>
      <c r="F32" s="12"/>
      <c r="G32" s="10">
        <f t="shared" si="0"/>
        <v>1.04356270085262</v>
      </c>
      <c r="H32" s="11">
        <f t="shared" si="1"/>
        <v>0.59300128993282009</v>
      </c>
    </row>
    <row r="33" spans="1:8" x14ac:dyDescent="0.2">
      <c r="A33" s="7" t="s">
        <v>64</v>
      </c>
      <c r="B33" s="16">
        <v>0</v>
      </c>
      <c r="C33" s="17">
        <v>0</v>
      </c>
      <c r="D33" s="16">
        <v>2.5869874531108502E-2</v>
      </c>
      <c r="E33" s="17">
        <v>1.16157509582995E-2</v>
      </c>
      <c r="F33" s="12"/>
      <c r="G33" s="10">
        <f t="shared" si="0"/>
        <v>0</v>
      </c>
      <c r="H33" s="11">
        <f t="shared" si="1"/>
        <v>1.4254123572809002E-2</v>
      </c>
    </row>
    <row r="34" spans="1:8" x14ac:dyDescent="0.2">
      <c r="A34" s="7" t="s">
        <v>65</v>
      </c>
      <c r="B34" s="16">
        <v>0.75376884422110502</v>
      </c>
      <c r="C34" s="17">
        <v>0.51993067590987896</v>
      </c>
      <c r="D34" s="16">
        <v>0.60794205148104996</v>
      </c>
      <c r="E34" s="17">
        <v>0.16262051341619199</v>
      </c>
      <c r="F34" s="12"/>
      <c r="G34" s="10">
        <f t="shared" si="0"/>
        <v>0.23383816831122606</v>
      </c>
      <c r="H34" s="11">
        <f t="shared" si="1"/>
        <v>0.44532153806485797</v>
      </c>
    </row>
    <row r="35" spans="1:8" x14ac:dyDescent="0.2">
      <c r="A35" s="7" t="s">
        <v>66</v>
      </c>
      <c r="B35" s="16">
        <v>0</v>
      </c>
      <c r="C35" s="17">
        <v>0.34662045060658597</v>
      </c>
      <c r="D35" s="16">
        <v>2.5869874531108502E-2</v>
      </c>
      <c r="E35" s="17">
        <v>0.22069926820768998</v>
      </c>
      <c r="F35" s="12"/>
      <c r="G35" s="10">
        <f t="shared" si="0"/>
        <v>-0.34662045060658597</v>
      </c>
      <c r="H35" s="11">
        <f t="shared" si="1"/>
        <v>-0.19482939367658147</v>
      </c>
    </row>
    <row r="36" spans="1:8" x14ac:dyDescent="0.2">
      <c r="A36" s="7" t="s">
        <v>67</v>
      </c>
      <c r="B36" s="16">
        <v>0</v>
      </c>
      <c r="C36" s="17">
        <v>0.17331022530329299</v>
      </c>
      <c r="D36" s="16">
        <v>2.5869874531108502E-2</v>
      </c>
      <c r="E36" s="17">
        <v>5.8078754791497295E-2</v>
      </c>
      <c r="F36" s="12"/>
      <c r="G36" s="10">
        <f t="shared" si="0"/>
        <v>-0.17331022530329299</v>
      </c>
      <c r="H36" s="11">
        <f t="shared" si="1"/>
        <v>-3.2208880260388789E-2</v>
      </c>
    </row>
    <row r="37" spans="1:8" x14ac:dyDescent="0.2">
      <c r="A37" s="7" t="s">
        <v>68</v>
      </c>
      <c r="B37" s="16">
        <v>0.12562814070351799</v>
      </c>
      <c r="C37" s="17">
        <v>0</v>
      </c>
      <c r="D37" s="16">
        <v>0.142284309921097</v>
      </c>
      <c r="E37" s="17">
        <v>2.3231501916598899E-2</v>
      </c>
      <c r="F37" s="12"/>
      <c r="G37" s="10">
        <f t="shared" si="0"/>
        <v>0.12562814070351799</v>
      </c>
      <c r="H37" s="11">
        <f t="shared" si="1"/>
        <v>0.11905280800449811</v>
      </c>
    </row>
    <row r="38" spans="1:8" x14ac:dyDescent="0.2">
      <c r="A38" s="7" t="s">
        <v>69</v>
      </c>
      <c r="B38" s="16">
        <v>1.6331658291457303</v>
      </c>
      <c r="C38" s="17">
        <v>2.77296360485269</v>
      </c>
      <c r="D38" s="16">
        <v>2.2894838960030999</v>
      </c>
      <c r="E38" s="17">
        <v>2.2418399349517899</v>
      </c>
      <c r="F38" s="12"/>
      <c r="G38" s="10">
        <f t="shared" si="0"/>
        <v>-1.1397977757069597</v>
      </c>
      <c r="H38" s="11">
        <f t="shared" si="1"/>
        <v>4.7643961051309969E-2</v>
      </c>
    </row>
    <row r="39" spans="1:8" x14ac:dyDescent="0.2">
      <c r="A39" s="7" t="s">
        <v>70</v>
      </c>
      <c r="B39" s="16">
        <v>1.7587939698492501</v>
      </c>
      <c r="C39" s="17">
        <v>2.4263431542461</v>
      </c>
      <c r="D39" s="16">
        <v>3.00090544560859</v>
      </c>
      <c r="E39" s="17">
        <v>2.1837611801603001</v>
      </c>
      <c r="F39" s="12"/>
      <c r="G39" s="10">
        <f t="shared" si="0"/>
        <v>-0.66754918439684996</v>
      </c>
      <c r="H39" s="11">
        <f t="shared" si="1"/>
        <v>0.81714426544828989</v>
      </c>
    </row>
    <row r="40" spans="1:8" x14ac:dyDescent="0.2">
      <c r="A40" s="7" t="s">
        <v>71</v>
      </c>
      <c r="B40" s="16">
        <v>46.482412060301499</v>
      </c>
      <c r="C40" s="17">
        <v>41.421143847487002</v>
      </c>
      <c r="D40" s="16">
        <v>43.784762643901196</v>
      </c>
      <c r="E40" s="17">
        <v>41.096526890463494</v>
      </c>
      <c r="F40" s="12"/>
      <c r="G40" s="10">
        <f t="shared" si="0"/>
        <v>5.0612682128144968</v>
      </c>
      <c r="H40" s="11">
        <f t="shared" si="1"/>
        <v>2.6882357534377022</v>
      </c>
    </row>
    <row r="41" spans="1:8" x14ac:dyDescent="0.2">
      <c r="A41" s="7" t="s">
        <v>73</v>
      </c>
      <c r="B41" s="16">
        <v>1.13065326633166</v>
      </c>
      <c r="C41" s="17">
        <v>0.86655112651646393</v>
      </c>
      <c r="D41" s="16">
        <v>1.6556719699909499</v>
      </c>
      <c r="E41" s="17">
        <v>1.8469044023696102</v>
      </c>
      <c r="F41" s="12"/>
      <c r="G41" s="10">
        <f t="shared" si="0"/>
        <v>0.26410213981519604</v>
      </c>
      <c r="H41" s="11">
        <f t="shared" si="1"/>
        <v>-0.19123243237866028</v>
      </c>
    </row>
    <row r="42" spans="1:8" x14ac:dyDescent="0.2">
      <c r="A42" s="7" t="s">
        <v>74</v>
      </c>
      <c r="B42" s="16">
        <v>0</v>
      </c>
      <c r="C42" s="17">
        <v>0</v>
      </c>
      <c r="D42" s="16">
        <v>1.29349372655543E-2</v>
      </c>
      <c r="E42" s="17">
        <v>1.16157509582995E-2</v>
      </c>
      <c r="F42" s="12"/>
      <c r="G42" s="10">
        <f t="shared" si="0"/>
        <v>0</v>
      </c>
      <c r="H42" s="11">
        <f t="shared" si="1"/>
        <v>1.3191863072547997E-3</v>
      </c>
    </row>
    <row r="43" spans="1:8" x14ac:dyDescent="0.2">
      <c r="A43" s="142" t="s">
        <v>39</v>
      </c>
      <c r="B43" s="153">
        <v>0.25125628140703499</v>
      </c>
      <c r="C43" s="154">
        <v>0.34662045060658597</v>
      </c>
      <c r="D43" s="153">
        <v>0.33630836890441101</v>
      </c>
      <c r="E43" s="154">
        <v>0.27877802299918697</v>
      </c>
      <c r="F43" s="155"/>
      <c r="G43" s="156">
        <f t="shared" si="0"/>
        <v>-9.5364169199550985E-2</v>
      </c>
      <c r="H43" s="157">
        <f t="shared" si="1"/>
        <v>5.7530345905224045E-2</v>
      </c>
    </row>
    <row r="44" spans="1:8" x14ac:dyDescent="0.2">
      <c r="A44" s="7" t="s">
        <v>42</v>
      </c>
      <c r="B44" s="16">
        <v>0.25125628140703499</v>
      </c>
      <c r="C44" s="17">
        <v>1.0398613518197601</v>
      </c>
      <c r="D44" s="16">
        <v>0.58207217694994196</v>
      </c>
      <c r="E44" s="17">
        <v>0.72017655941456604</v>
      </c>
      <c r="F44" s="12"/>
      <c r="G44" s="10">
        <f t="shared" si="0"/>
        <v>-0.78860507041272521</v>
      </c>
      <c r="H44" s="11">
        <f t="shared" si="1"/>
        <v>-0.13810438246462409</v>
      </c>
    </row>
    <row r="45" spans="1:8" x14ac:dyDescent="0.2">
      <c r="A45" s="7" t="s">
        <v>46</v>
      </c>
      <c r="B45" s="16">
        <v>2.1356783919598001</v>
      </c>
      <c r="C45" s="17">
        <v>0.86655112651646393</v>
      </c>
      <c r="D45" s="16">
        <v>1.2676238520243199</v>
      </c>
      <c r="E45" s="17">
        <v>0.89441282378905795</v>
      </c>
      <c r="F45" s="12"/>
      <c r="G45" s="10">
        <f t="shared" si="0"/>
        <v>1.2691272654433363</v>
      </c>
      <c r="H45" s="11">
        <f t="shared" si="1"/>
        <v>0.37321102823526198</v>
      </c>
    </row>
    <row r="46" spans="1:8" x14ac:dyDescent="0.2">
      <c r="A46" s="7" t="s">
        <v>50</v>
      </c>
      <c r="B46" s="16">
        <v>0.12562814070351799</v>
      </c>
      <c r="C46" s="17">
        <v>0.86655112651646393</v>
      </c>
      <c r="D46" s="16">
        <v>0.18108912171775998</v>
      </c>
      <c r="E46" s="17">
        <v>0.27877802299918697</v>
      </c>
      <c r="F46" s="12"/>
      <c r="G46" s="10">
        <f t="shared" si="0"/>
        <v>-0.74092298581294591</v>
      </c>
      <c r="H46" s="11">
        <f t="shared" si="1"/>
        <v>-9.7688901281426987E-2</v>
      </c>
    </row>
    <row r="47" spans="1:8" x14ac:dyDescent="0.2">
      <c r="A47" s="7" t="s">
        <v>55</v>
      </c>
      <c r="B47" s="16">
        <v>0.75376884422110502</v>
      </c>
      <c r="C47" s="17">
        <v>0.51993067590987896</v>
      </c>
      <c r="D47" s="16">
        <v>0.20695899624886802</v>
      </c>
      <c r="E47" s="17">
        <v>0.27877802299918697</v>
      </c>
      <c r="F47" s="12"/>
      <c r="G47" s="10">
        <f t="shared" si="0"/>
        <v>0.23383816831122606</v>
      </c>
      <c r="H47" s="11">
        <f t="shared" si="1"/>
        <v>-7.1819026750318954E-2</v>
      </c>
    </row>
    <row r="48" spans="1:8" x14ac:dyDescent="0.2">
      <c r="A48" s="7" t="s">
        <v>58</v>
      </c>
      <c r="B48" s="16">
        <v>0</v>
      </c>
      <c r="C48" s="17">
        <v>0</v>
      </c>
      <c r="D48" s="16">
        <v>3.88048117966628E-2</v>
      </c>
      <c r="E48" s="17">
        <v>2.3231501916598899E-2</v>
      </c>
      <c r="F48" s="12"/>
      <c r="G48" s="10">
        <f t="shared" si="0"/>
        <v>0</v>
      </c>
      <c r="H48" s="11">
        <f t="shared" si="1"/>
        <v>1.5573309880063901E-2</v>
      </c>
    </row>
    <row r="49" spans="1:8" x14ac:dyDescent="0.2">
      <c r="A49" s="7" t="s">
        <v>72</v>
      </c>
      <c r="B49" s="16">
        <v>0</v>
      </c>
      <c r="C49" s="17">
        <v>0.34662045060658597</v>
      </c>
      <c r="D49" s="16">
        <v>5.1739749062217004E-2</v>
      </c>
      <c r="E49" s="17">
        <v>9.2926007666395596E-2</v>
      </c>
      <c r="F49" s="12"/>
      <c r="G49" s="10">
        <f t="shared" si="0"/>
        <v>-0.34662045060658597</v>
      </c>
      <c r="H49" s="11">
        <f t="shared" si="1"/>
        <v>-4.1186258604178592E-2</v>
      </c>
    </row>
    <row r="50" spans="1:8" x14ac:dyDescent="0.2">
      <c r="A50" s="7" t="s">
        <v>75</v>
      </c>
      <c r="B50" s="16">
        <v>0</v>
      </c>
      <c r="C50" s="17">
        <v>0.51993067590987896</v>
      </c>
      <c r="D50" s="16">
        <v>6.4674686327771305E-2</v>
      </c>
      <c r="E50" s="17">
        <v>8.131025670809619E-2</v>
      </c>
      <c r="F50" s="12"/>
      <c r="G50" s="10">
        <f t="shared" si="0"/>
        <v>-0.51993067590987896</v>
      </c>
      <c r="H50" s="11">
        <f t="shared" si="1"/>
        <v>-1.6635570380324885E-2</v>
      </c>
    </row>
    <row r="51" spans="1:8" x14ac:dyDescent="0.2">
      <c r="A51" s="7" t="s">
        <v>76</v>
      </c>
      <c r="B51" s="16">
        <v>0</v>
      </c>
      <c r="C51" s="17">
        <v>0</v>
      </c>
      <c r="D51" s="16">
        <v>2.5869874531108502E-2</v>
      </c>
      <c r="E51" s="17">
        <v>0</v>
      </c>
      <c r="F51" s="12"/>
      <c r="G51" s="10">
        <f t="shared" si="0"/>
        <v>0</v>
      </c>
      <c r="H51" s="11">
        <f t="shared" si="1"/>
        <v>2.5869874531108502E-2</v>
      </c>
    </row>
    <row r="52" spans="1:8" x14ac:dyDescent="0.2">
      <c r="A52" s="1"/>
      <c r="B52" s="18"/>
      <c r="C52" s="19"/>
      <c r="D52" s="18"/>
      <c r="E52" s="19"/>
      <c r="F52" s="15"/>
      <c r="G52" s="13"/>
      <c r="H52" s="14"/>
    </row>
    <row r="53" spans="1:8" s="43" customFormat="1" x14ac:dyDescent="0.2">
      <c r="A53" s="27" t="s">
        <v>5</v>
      </c>
      <c r="B53" s="44">
        <f>SUM(B6:B52)</f>
        <v>100</v>
      </c>
      <c r="C53" s="45">
        <f>SUM(C6:C52)</f>
        <v>100.00000000000004</v>
      </c>
      <c r="D53" s="44">
        <f>SUM(D6:D52)</f>
        <v>100.00000000000001</v>
      </c>
      <c r="E53" s="45">
        <f>SUM(E6:E52)</f>
        <v>100.00000000000001</v>
      </c>
      <c r="F53" s="49"/>
      <c r="G53" s="50">
        <f>SUM(G6:G52)</f>
        <v>-4.2299497238218464E-14</v>
      </c>
      <c r="H53" s="51">
        <f>SUM(H6:H52)</f>
        <v>1.0717121634584714E-14</v>
      </c>
    </row>
  </sheetData>
  <mergeCells count="5">
    <mergeCell ref="B1:H1"/>
    <mergeCell ref="B4:C4"/>
    <mergeCell ref="D4:E4"/>
    <mergeCell ref="G4:H4"/>
    <mergeCell ref="B2:H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33"/>
  <sheetViews>
    <sheetView tabSelected="1" zoomScaleNormal="100" workbookViewId="0">
      <selection activeCell="M1" sqref="M1"/>
    </sheetView>
  </sheetViews>
  <sheetFormatPr defaultRowHeight="12.75" x14ac:dyDescent="0.2"/>
  <cols>
    <col min="1" max="1" width="26.85546875" customWidth="1"/>
    <col min="2" max="5" width="8.28515625" customWidth="1"/>
    <col min="6" max="6" width="1.7109375" customWidth="1"/>
    <col min="7" max="10" width="8.28515625" customWidth="1"/>
  </cols>
  <sheetData>
    <row r="1" spans="1:10" s="52" customFormat="1" ht="20.25" x14ac:dyDescent="0.3">
      <c r="A1" s="4" t="s">
        <v>10</v>
      </c>
      <c r="B1" s="198" t="s">
        <v>19</v>
      </c>
      <c r="C1" s="199"/>
      <c r="D1" s="199"/>
      <c r="E1" s="199"/>
      <c r="F1" s="199"/>
      <c r="G1" s="199"/>
      <c r="H1" s="199"/>
      <c r="I1" s="199"/>
      <c r="J1" s="199"/>
    </row>
    <row r="2" spans="1:10" s="52" customFormat="1" ht="20.25" x14ac:dyDescent="0.3">
      <c r="A2" s="4" t="s">
        <v>88</v>
      </c>
      <c r="B2" s="202" t="s">
        <v>78</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2020</v>
      </c>
      <c r="C5" s="58">
        <f>B5-1</f>
        <v>2019</v>
      </c>
      <c r="D5" s="57">
        <f>B5</f>
        <v>2020</v>
      </c>
      <c r="E5" s="58">
        <f>C5</f>
        <v>2019</v>
      </c>
      <c r="F5" s="64"/>
      <c r="G5" s="57" t="s">
        <v>4</v>
      </c>
      <c r="H5" s="58" t="s">
        <v>2</v>
      </c>
      <c r="I5" s="57" t="s">
        <v>4</v>
      </c>
      <c r="J5" s="58" t="s">
        <v>2</v>
      </c>
    </row>
    <row r="6" spans="1:10" x14ac:dyDescent="0.2">
      <c r="A6" s="22"/>
      <c r="B6" s="74"/>
      <c r="C6" s="75"/>
      <c r="D6" s="74"/>
      <c r="E6" s="75"/>
      <c r="F6" s="76"/>
      <c r="G6" s="74"/>
      <c r="H6" s="75"/>
      <c r="I6" s="23"/>
      <c r="J6" s="24"/>
    </row>
    <row r="7" spans="1:10" s="160" customFormat="1" x14ac:dyDescent="0.2">
      <c r="A7" s="159" t="s">
        <v>89</v>
      </c>
      <c r="B7" s="78">
        <f>SUM($B8:$B11)</f>
        <v>99</v>
      </c>
      <c r="C7" s="79">
        <f>SUM($C8:$C11)</f>
        <v>114</v>
      </c>
      <c r="D7" s="78">
        <f>SUM($D8:$D11)</f>
        <v>1422</v>
      </c>
      <c r="E7" s="79">
        <f>SUM($E8:$E11)</f>
        <v>1848</v>
      </c>
      <c r="F7" s="80"/>
      <c r="G7" s="78">
        <f>B7-C7</f>
        <v>-15</v>
      </c>
      <c r="H7" s="79">
        <f>D7-E7</f>
        <v>-426</v>
      </c>
      <c r="I7" s="54">
        <f>IF(C7=0, "-", IF(G7/C7&lt;10, G7/C7, "&gt;999%"))</f>
        <v>-0.13157894736842105</v>
      </c>
      <c r="J7" s="55">
        <f>IF(E7=0, "-", IF(H7/E7&lt;10, H7/E7, "&gt;999%"))</f>
        <v>-0.23051948051948051</v>
      </c>
    </row>
    <row r="8" spans="1:10" x14ac:dyDescent="0.2">
      <c r="A8" s="158" t="s">
        <v>137</v>
      </c>
      <c r="B8" s="65">
        <v>75</v>
      </c>
      <c r="C8" s="66">
        <v>62</v>
      </c>
      <c r="D8" s="65">
        <v>831</v>
      </c>
      <c r="E8" s="66">
        <v>918</v>
      </c>
      <c r="F8" s="67"/>
      <c r="G8" s="65">
        <f>B8-C8</f>
        <v>13</v>
      </c>
      <c r="H8" s="66">
        <f>D8-E8</f>
        <v>-87</v>
      </c>
      <c r="I8" s="8">
        <f>IF(C8=0, "-", IF(G8/C8&lt;10, G8/C8, "&gt;999%"))</f>
        <v>0.20967741935483872</v>
      </c>
      <c r="J8" s="9">
        <f>IF(E8=0, "-", IF(H8/E8&lt;10, H8/E8, "&gt;999%"))</f>
        <v>-9.4771241830065356E-2</v>
      </c>
    </row>
    <row r="9" spans="1:10" x14ac:dyDescent="0.2">
      <c r="A9" s="158" t="s">
        <v>138</v>
      </c>
      <c r="B9" s="65">
        <v>14</v>
      </c>
      <c r="C9" s="66">
        <v>27</v>
      </c>
      <c r="D9" s="65">
        <v>383</v>
      </c>
      <c r="E9" s="66">
        <v>526</v>
      </c>
      <c r="F9" s="67"/>
      <c r="G9" s="65">
        <f>B9-C9</f>
        <v>-13</v>
      </c>
      <c r="H9" s="66">
        <f>D9-E9</f>
        <v>-143</v>
      </c>
      <c r="I9" s="8">
        <f>IF(C9=0, "-", IF(G9/C9&lt;10, G9/C9, "&gt;999%"))</f>
        <v>-0.48148148148148145</v>
      </c>
      <c r="J9" s="9">
        <f>IF(E9=0, "-", IF(H9/E9&lt;10, H9/E9, "&gt;999%"))</f>
        <v>-0.27186311787072243</v>
      </c>
    </row>
    <row r="10" spans="1:10" x14ac:dyDescent="0.2">
      <c r="A10" s="158" t="s">
        <v>139</v>
      </c>
      <c r="B10" s="65">
        <v>8</v>
      </c>
      <c r="C10" s="66">
        <v>4</v>
      </c>
      <c r="D10" s="65">
        <v>120</v>
      </c>
      <c r="E10" s="66">
        <v>95</v>
      </c>
      <c r="F10" s="67"/>
      <c r="G10" s="65">
        <f>B10-C10</f>
        <v>4</v>
      </c>
      <c r="H10" s="66">
        <f>D10-E10</f>
        <v>25</v>
      </c>
      <c r="I10" s="8">
        <f>IF(C10=0, "-", IF(G10/C10&lt;10, G10/C10, "&gt;999%"))</f>
        <v>1</v>
      </c>
      <c r="J10" s="9">
        <f>IF(E10=0, "-", IF(H10/E10&lt;10, H10/E10, "&gt;999%"))</f>
        <v>0.26315789473684209</v>
      </c>
    </row>
    <row r="11" spans="1:10" x14ac:dyDescent="0.2">
      <c r="A11" s="158" t="s">
        <v>140</v>
      </c>
      <c r="B11" s="65">
        <v>2</v>
      </c>
      <c r="C11" s="66">
        <v>21</v>
      </c>
      <c r="D11" s="65">
        <v>88</v>
      </c>
      <c r="E11" s="66">
        <v>309</v>
      </c>
      <c r="F11" s="67"/>
      <c r="G11" s="65">
        <f>B11-C11</f>
        <v>-19</v>
      </c>
      <c r="H11" s="66">
        <f>D11-E11</f>
        <v>-221</v>
      </c>
      <c r="I11" s="8">
        <f>IF(C11=0, "-", IF(G11/C11&lt;10, G11/C11, "&gt;999%"))</f>
        <v>-0.90476190476190477</v>
      </c>
      <c r="J11" s="9">
        <f>IF(E11=0, "-", IF(H11/E11&lt;10, H11/E11, "&gt;999%"))</f>
        <v>-0.71521035598705507</v>
      </c>
    </row>
    <row r="12" spans="1:10" x14ac:dyDescent="0.2">
      <c r="A12" s="7"/>
      <c r="B12" s="65"/>
      <c r="C12" s="66"/>
      <c r="D12" s="65"/>
      <c r="E12" s="66"/>
      <c r="F12" s="67"/>
      <c r="G12" s="65"/>
      <c r="H12" s="66"/>
      <c r="I12" s="8"/>
      <c r="J12" s="9"/>
    </row>
    <row r="13" spans="1:10" s="160" customFormat="1" x14ac:dyDescent="0.2">
      <c r="A13" s="159" t="s">
        <v>98</v>
      </c>
      <c r="B13" s="78">
        <f>SUM($B14:$B17)</f>
        <v>356</v>
      </c>
      <c r="C13" s="79">
        <f>SUM($C14:$C17)</f>
        <v>226</v>
      </c>
      <c r="D13" s="78">
        <f>SUM($D14:$D17)</f>
        <v>3465</v>
      </c>
      <c r="E13" s="79">
        <f>SUM($E14:$E17)</f>
        <v>3791</v>
      </c>
      <c r="F13" s="80"/>
      <c r="G13" s="78">
        <f>B13-C13</f>
        <v>130</v>
      </c>
      <c r="H13" s="79">
        <f>D13-E13</f>
        <v>-326</v>
      </c>
      <c r="I13" s="54">
        <f>IF(C13=0, "-", IF(G13/C13&lt;10, G13/C13, "&gt;999%"))</f>
        <v>0.5752212389380531</v>
      </c>
      <c r="J13" s="55">
        <f>IF(E13=0, "-", IF(H13/E13&lt;10, H13/E13, "&gt;999%"))</f>
        <v>-8.5993141651279345E-2</v>
      </c>
    </row>
    <row r="14" spans="1:10" x14ac:dyDescent="0.2">
      <c r="A14" s="158" t="s">
        <v>137</v>
      </c>
      <c r="B14" s="65">
        <v>229</v>
      </c>
      <c r="C14" s="66">
        <v>114</v>
      </c>
      <c r="D14" s="65">
        <v>1993</v>
      </c>
      <c r="E14" s="66">
        <v>1729</v>
      </c>
      <c r="F14" s="67"/>
      <c r="G14" s="65">
        <f>B14-C14</f>
        <v>115</v>
      </c>
      <c r="H14" s="66">
        <f>D14-E14</f>
        <v>264</v>
      </c>
      <c r="I14" s="8">
        <f>IF(C14=0, "-", IF(G14/C14&lt;10, G14/C14, "&gt;999%"))</f>
        <v>1.0087719298245614</v>
      </c>
      <c r="J14" s="9">
        <f>IF(E14=0, "-", IF(H14/E14&lt;10, H14/E14, "&gt;999%"))</f>
        <v>0.15268941584731058</v>
      </c>
    </row>
    <row r="15" spans="1:10" x14ac:dyDescent="0.2">
      <c r="A15" s="158" t="s">
        <v>138</v>
      </c>
      <c r="B15" s="65">
        <v>98</v>
      </c>
      <c r="C15" s="66">
        <v>70</v>
      </c>
      <c r="D15" s="65">
        <v>1026</v>
      </c>
      <c r="E15" s="66">
        <v>1065</v>
      </c>
      <c r="F15" s="67"/>
      <c r="G15" s="65">
        <f>B15-C15</f>
        <v>28</v>
      </c>
      <c r="H15" s="66">
        <f>D15-E15</f>
        <v>-39</v>
      </c>
      <c r="I15" s="8">
        <f>IF(C15=0, "-", IF(G15/C15&lt;10, G15/C15, "&gt;999%"))</f>
        <v>0.4</v>
      </c>
      <c r="J15" s="9">
        <f>IF(E15=0, "-", IF(H15/E15&lt;10, H15/E15, "&gt;999%"))</f>
        <v>-3.6619718309859155E-2</v>
      </c>
    </row>
    <row r="16" spans="1:10" x14ac:dyDescent="0.2">
      <c r="A16" s="158" t="s">
        <v>139</v>
      </c>
      <c r="B16" s="65">
        <v>27</v>
      </c>
      <c r="C16" s="66">
        <v>30</v>
      </c>
      <c r="D16" s="65">
        <v>310</v>
      </c>
      <c r="E16" s="66">
        <v>246</v>
      </c>
      <c r="F16" s="67"/>
      <c r="G16" s="65">
        <f>B16-C16</f>
        <v>-3</v>
      </c>
      <c r="H16" s="66">
        <f>D16-E16</f>
        <v>64</v>
      </c>
      <c r="I16" s="8">
        <f>IF(C16=0, "-", IF(G16/C16&lt;10, G16/C16, "&gt;999%"))</f>
        <v>-0.1</v>
      </c>
      <c r="J16" s="9">
        <f>IF(E16=0, "-", IF(H16/E16&lt;10, H16/E16, "&gt;999%"))</f>
        <v>0.26016260162601629</v>
      </c>
    </row>
    <row r="17" spans="1:10" x14ac:dyDescent="0.2">
      <c r="A17" s="158" t="s">
        <v>140</v>
      </c>
      <c r="B17" s="65">
        <v>2</v>
      </c>
      <c r="C17" s="66">
        <v>12</v>
      </c>
      <c r="D17" s="65">
        <v>136</v>
      </c>
      <c r="E17" s="66">
        <v>751</v>
      </c>
      <c r="F17" s="67"/>
      <c r="G17" s="65">
        <f>B17-C17</f>
        <v>-10</v>
      </c>
      <c r="H17" s="66">
        <f>D17-E17</f>
        <v>-615</v>
      </c>
      <c r="I17" s="8">
        <f>IF(C17=0, "-", IF(G17/C17&lt;10, G17/C17, "&gt;999%"))</f>
        <v>-0.83333333333333337</v>
      </c>
      <c r="J17" s="9">
        <f>IF(E17=0, "-", IF(H17/E17&lt;10, H17/E17, "&gt;999%"))</f>
        <v>-0.81890812250332889</v>
      </c>
    </row>
    <row r="18" spans="1:10" x14ac:dyDescent="0.2">
      <c r="A18" s="22"/>
      <c r="B18" s="74"/>
      <c r="C18" s="75"/>
      <c r="D18" s="74"/>
      <c r="E18" s="75"/>
      <c r="F18" s="76"/>
      <c r="G18" s="74"/>
      <c r="H18" s="75"/>
      <c r="I18" s="23"/>
      <c r="J18" s="24"/>
    </row>
    <row r="19" spans="1:10" s="160" customFormat="1" x14ac:dyDescent="0.2">
      <c r="A19" s="159" t="s">
        <v>104</v>
      </c>
      <c r="B19" s="78">
        <f>SUM($B20:$B23)</f>
        <v>311</v>
      </c>
      <c r="C19" s="79">
        <f>SUM($C20:$C23)</f>
        <v>208</v>
      </c>
      <c r="D19" s="78">
        <f>SUM($D20:$D23)</f>
        <v>2608</v>
      </c>
      <c r="E19" s="79">
        <f>SUM($E20:$E23)</f>
        <v>2718</v>
      </c>
      <c r="F19" s="80"/>
      <c r="G19" s="78">
        <f>B19-C19</f>
        <v>103</v>
      </c>
      <c r="H19" s="79">
        <f>D19-E19</f>
        <v>-110</v>
      </c>
      <c r="I19" s="54">
        <f>IF(C19=0, "-", IF(G19/C19&lt;10, G19/C19, "&gt;999%"))</f>
        <v>0.49519230769230771</v>
      </c>
      <c r="J19" s="55">
        <f>IF(E19=0, "-", IF(H19/E19&lt;10, H19/E19, "&gt;999%"))</f>
        <v>-4.0470934510669611E-2</v>
      </c>
    </row>
    <row r="20" spans="1:10" x14ac:dyDescent="0.2">
      <c r="A20" s="158" t="s">
        <v>137</v>
      </c>
      <c r="B20" s="65">
        <v>118</v>
      </c>
      <c r="C20" s="66">
        <v>92</v>
      </c>
      <c r="D20" s="65">
        <v>772</v>
      </c>
      <c r="E20" s="66">
        <v>837</v>
      </c>
      <c r="F20" s="67"/>
      <c r="G20" s="65">
        <f>B20-C20</f>
        <v>26</v>
      </c>
      <c r="H20" s="66">
        <f>D20-E20</f>
        <v>-65</v>
      </c>
      <c r="I20" s="8">
        <f>IF(C20=0, "-", IF(G20/C20&lt;10, G20/C20, "&gt;999%"))</f>
        <v>0.28260869565217389</v>
      </c>
      <c r="J20" s="9">
        <f>IF(E20=0, "-", IF(H20/E20&lt;10, H20/E20, "&gt;999%"))</f>
        <v>-7.765830346475508E-2</v>
      </c>
    </row>
    <row r="21" spans="1:10" x14ac:dyDescent="0.2">
      <c r="A21" s="158" t="s">
        <v>138</v>
      </c>
      <c r="B21" s="65">
        <v>158</v>
      </c>
      <c r="C21" s="66">
        <v>103</v>
      </c>
      <c r="D21" s="65">
        <v>1410</v>
      </c>
      <c r="E21" s="66">
        <v>1478</v>
      </c>
      <c r="F21" s="67"/>
      <c r="G21" s="65">
        <f>B21-C21</f>
        <v>55</v>
      </c>
      <c r="H21" s="66">
        <f>D21-E21</f>
        <v>-68</v>
      </c>
      <c r="I21" s="8">
        <f>IF(C21=0, "-", IF(G21/C21&lt;10, G21/C21, "&gt;999%"))</f>
        <v>0.53398058252427183</v>
      </c>
      <c r="J21" s="9">
        <f>IF(E21=0, "-", IF(H21/E21&lt;10, H21/E21, "&gt;999%"))</f>
        <v>-4.6008119079837616E-2</v>
      </c>
    </row>
    <row r="22" spans="1:10" x14ac:dyDescent="0.2">
      <c r="A22" s="158" t="s">
        <v>139</v>
      </c>
      <c r="B22" s="65">
        <v>32</v>
      </c>
      <c r="C22" s="66">
        <v>12</v>
      </c>
      <c r="D22" s="65">
        <v>354</v>
      </c>
      <c r="E22" s="66">
        <v>322</v>
      </c>
      <c r="F22" s="67"/>
      <c r="G22" s="65">
        <f>B22-C22</f>
        <v>20</v>
      </c>
      <c r="H22" s="66">
        <f>D22-E22</f>
        <v>32</v>
      </c>
      <c r="I22" s="8">
        <f>IF(C22=0, "-", IF(G22/C22&lt;10, G22/C22, "&gt;999%"))</f>
        <v>1.6666666666666667</v>
      </c>
      <c r="J22" s="9">
        <f>IF(E22=0, "-", IF(H22/E22&lt;10, H22/E22, "&gt;999%"))</f>
        <v>9.9378881987577633E-2</v>
      </c>
    </row>
    <row r="23" spans="1:10" x14ac:dyDescent="0.2">
      <c r="A23" s="158" t="s">
        <v>140</v>
      </c>
      <c r="B23" s="65">
        <v>3</v>
      </c>
      <c r="C23" s="66">
        <v>1</v>
      </c>
      <c r="D23" s="65">
        <v>72</v>
      </c>
      <c r="E23" s="66">
        <v>81</v>
      </c>
      <c r="F23" s="67"/>
      <c r="G23" s="65">
        <f>B23-C23</f>
        <v>2</v>
      </c>
      <c r="H23" s="66">
        <f>D23-E23</f>
        <v>-9</v>
      </c>
      <c r="I23" s="8">
        <f>IF(C23=0, "-", IF(G23/C23&lt;10, G23/C23, "&gt;999%"))</f>
        <v>2</v>
      </c>
      <c r="J23" s="9">
        <f>IF(E23=0, "-", IF(H23/E23&lt;10, H23/E23, "&gt;999%"))</f>
        <v>-0.1111111111111111</v>
      </c>
    </row>
    <row r="24" spans="1:10" x14ac:dyDescent="0.2">
      <c r="A24" s="7"/>
      <c r="B24" s="65"/>
      <c r="C24" s="66"/>
      <c r="D24" s="65"/>
      <c r="E24" s="66"/>
      <c r="F24" s="67"/>
      <c r="G24" s="65"/>
      <c r="H24" s="66"/>
      <c r="I24" s="8"/>
      <c r="J24" s="9"/>
    </row>
    <row r="25" spans="1:10" s="43" customFormat="1" x14ac:dyDescent="0.2">
      <c r="A25" s="53" t="s">
        <v>29</v>
      </c>
      <c r="B25" s="78">
        <f>SUM($B26:$B29)</f>
        <v>766</v>
      </c>
      <c r="C25" s="79">
        <f>SUM($C26:$C29)</f>
        <v>548</v>
      </c>
      <c r="D25" s="78">
        <f>SUM($D26:$D29)</f>
        <v>7495</v>
      </c>
      <c r="E25" s="79">
        <f>SUM($E26:$E29)</f>
        <v>8357</v>
      </c>
      <c r="F25" s="80"/>
      <c r="G25" s="78">
        <f>B25-C25</f>
        <v>218</v>
      </c>
      <c r="H25" s="79">
        <f>D25-E25</f>
        <v>-862</v>
      </c>
      <c r="I25" s="54">
        <f>IF(C25=0, "-", IF(G25/C25&lt;10, G25/C25, "&gt;999%"))</f>
        <v>0.3978102189781022</v>
      </c>
      <c r="J25" s="55">
        <f>IF(E25=0, "-", IF(H25/E25&lt;10, H25/E25, "&gt;999%"))</f>
        <v>-0.10314706234294603</v>
      </c>
    </row>
    <row r="26" spans="1:10" x14ac:dyDescent="0.2">
      <c r="A26" s="158" t="s">
        <v>137</v>
      </c>
      <c r="B26" s="65">
        <v>422</v>
      </c>
      <c r="C26" s="66">
        <v>268</v>
      </c>
      <c r="D26" s="65">
        <v>3596</v>
      </c>
      <c r="E26" s="66">
        <v>3484</v>
      </c>
      <c r="F26" s="67"/>
      <c r="G26" s="65">
        <f>B26-C26</f>
        <v>154</v>
      </c>
      <c r="H26" s="66">
        <f>D26-E26</f>
        <v>112</v>
      </c>
      <c r="I26" s="8">
        <f>IF(C26=0, "-", IF(G26/C26&lt;10, G26/C26, "&gt;999%"))</f>
        <v>0.57462686567164178</v>
      </c>
      <c r="J26" s="9">
        <f>IF(E26=0, "-", IF(H26/E26&lt;10, H26/E26, "&gt;999%"))</f>
        <v>3.2146957520091848E-2</v>
      </c>
    </row>
    <row r="27" spans="1:10" x14ac:dyDescent="0.2">
      <c r="A27" s="158" t="s">
        <v>138</v>
      </c>
      <c r="B27" s="65">
        <v>270</v>
      </c>
      <c r="C27" s="66">
        <v>200</v>
      </c>
      <c r="D27" s="65">
        <v>2819</v>
      </c>
      <c r="E27" s="66">
        <v>3069</v>
      </c>
      <c r="F27" s="67"/>
      <c r="G27" s="65">
        <f>B27-C27</f>
        <v>70</v>
      </c>
      <c r="H27" s="66">
        <f>D27-E27</f>
        <v>-250</v>
      </c>
      <c r="I27" s="8">
        <f>IF(C27=0, "-", IF(G27/C27&lt;10, G27/C27, "&gt;999%"))</f>
        <v>0.35</v>
      </c>
      <c r="J27" s="9">
        <f>IF(E27=0, "-", IF(H27/E27&lt;10, H27/E27, "&gt;999%"))</f>
        <v>-8.1459758879113719E-2</v>
      </c>
    </row>
    <row r="28" spans="1:10" x14ac:dyDescent="0.2">
      <c r="A28" s="158" t="s">
        <v>139</v>
      </c>
      <c r="B28" s="65">
        <v>67</v>
      </c>
      <c r="C28" s="66">
        <v>46</v>
      </c>
      <c r="D28" s="65">
        <v>784</v>
      </c>
      <c r="E28" s="66">
        <v>663</v>
      </c>
      <c r="F28" s="67"/>
      <c r="G28" s="65">
        <f>B28-C28</f>
        <v>21</v>
      </c>
      <c r="H28" s="66">
        <f>D28-E28</f>
        <v>121</v>
      </c>
      <c r="I28" s="8">
        <f>IF(C28=0, "-", IF(G28/C28&lt;10, G28/C28, "&gt;999%"))</f>
        <v>0.45652173913043476</v>
      </c>
      <c r="J28" s="9">
        <f>IF(E28=0, "-", IF(H28/E28&lt;10, H28/E28, "&gt;999%"))</f>
        <v>0.18250377073906485</v>
      </c>
    </row>
    <row r="29" spans="1:10" x14ac:dyDescent="0.2">
      <c r="A29" s="158" t="s">
        <v>140</v>
      </c>
      <c r="B29" s="65">
        <v>7</v>
      </c>
      <c r="C29" s="66">
        <v>34</v>
      </c>
      <c r="D29" s="65">
        <v>296</v>
      </c>
      <c r="E29" s="66">
        <v>1141</v>
      </c>
      <c r="F29" s="67"/>
      <c r="G29" s="65">
        <f>B29-C29</f>
        <v>-27</v>
      </c>
      <c r="H29" s="66">
        <f>D29-E29</f>
        <v>-845</v>
      </c>
      <c r="I29" s="8">
        <f>IF(C29=0, "-", IF(G29/C29&lt;10, G29/C29, "&gt;999%"))</f>
        <v>-0.79411764705882348</v>
      </c>
      <c r="J29" s="9">
        <f>IF(E29=0, "-", IF(H29/E29&lt;10, H29/E29, "&gt;999%"))</f>
        <v>-0.74057843996494299</v>
      </c>
    </row>
    <row r="30" spans="1:10" x14ac:dyDescent="0.2">
      <c r="A30" s="7"/>
      <c r="B30" s="65"/>
      <c r="C30" s="66"/>
      <c r="D30" s="65"/>
      <c r="E30" s="66"/>
      <c r="F30" s="67"/>
      <c r="G30" s="65"/>
      <c r="H30" s="66"/>
      <c r="I30" s="8"/>
      <c r="J30" s="9"/>
    </row>
    <row r="31" spans="1:10" s="43" customFormat="1" x14ac:dyDescent="0.2">
      <c r="A31" s="22" t="s">
        <v>105</v>
      </c>
      <c r="B31" s="78">
        <v>30</v>
      </c>
      <c r="C31" s="79">
        <v>29</v>
      </c>
      <c r="D31" s="78">
        <v>236</v>
      </c>
      <c r="E31" s="79">
        <v>252</v>
      </c>
      <c r="F31" s="80"/>
      <c r="G31" s="78">
        <f>B31-C31</f>
        <v>1</v>
      </c>
      <c r="H31" s="79">
        <f>D31-E31</f>
        <v>-16</v>
      </c>
      <c r="I31" s="54">
        <f>IF(C31=0, "-", IF(G31/C31&lt;10, G31/C31, "&gt;999%"))</f>
        <v>3.4482758620689655E-2</v>
      </c>
      <c r="J31" s="55">
        <f>IF(E31=0, "-", IF(H31/E31&lt;10, H31/E31, "&gt;999%"))</f>
        <v>-6.3492063492063489E-2</v>
      </c>
    </row>
    <row r="32" spans="1:10" x14ac:dyDescent="0.2">
      <c r="A32" s="1"/>
      <c r="B32" s="68"/>
      <c r="C32" s="69"/>
      <c r="D32" s="68"/>
      <c r="E32" s="69"/>
      <c r="F32" s="70"/>
      <c r="G32" s="68"/>
      <c r="H32" s="69"/>
      <c r="I32" s="5"/>
      <c r="J32" s="6"/>
    </row>
    <row r="33" spans="1:10" s="43" customFormat="1" x14ac:dyDescent="0.2">
      <c r="A33" s="27" t="s">
        <v>5</v>
      </c>
      <c r="B33" s="71">
        <f>SUM(B26:B32)</f>
        <v>796</v>
      </c>
      <c r="C33" s="77">
        <f>SUM(C26:C32)</f>
        <v>577</v>
      </c>
      <c r="D33" s="71">
        <f>SUM(D26:D32)</f>
        <v>7731</v>
      </c>
      <c r="E33" s="77">
        <f>SUM(E26:E32)</f>
        <v>8609</v>
      </c>
      <c r="F33" s="73"/>
      <c r="G33" s="71">
        <f>B33-C33</f>
        <v>219</v>
      </c>
      <c r="H33" s="72">
        <f>D33-E33</f>
        <v>-878</v>
      </c>
      <c r="I33" s="37">
        <f>IF(C33=0, 0, G33/C33)</f>
        <v>0.37954939341421146</v>
      </c>
      <c r="J33" s="38">
        <f>IF(E33=0, 0, H33/E33)</f>
        <v>-0.10198629341386921</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J36"/>
  <sheetViews>
    <sheetView tabSelected="1" zoomScaleNormal="100" workbookViewId="0">
      <selection activeCell="M1" sqref="M1"/>
    </sheetView>
  </sheetViews>
  <sheetFormatPr defaultRowHeight="12.75" x14ac:dyDescent="0.2"/>
  <cols>
    <col min="1" max="1" width="32.7109375" customWidth="1"/>
    <col min="2" max="5" width="10.140625" customWidth="1"/>
    <col min="6" max="6" width="1.7109375" customWidth="1"/>
    <col min="7" max="10" width="10.140625" customWidth="1"/>
  </cols>
  <sheetData>
    <row r="1" spans="1:10" s="52" customFormat="1" ht="20.25" x14ac:dyDescent="0.3">
      <c r="A1" s="4" t="s">
        <v>10</v>
      </c>
      <c r="B1" s="198" t="s">
        <v>30</v>
      </c>
      <c r="C1" s="199"/>
      <c r="D1" s="199"/>
      <c r="E1" s="199"/>
      <c r="F1" s="199"/>
      <c r="G1" s="199"/>
      <c r="H1" s="199"/>
      <c r="I1" s="199"/>
      <c r="J1" s="199"/>
    </row>
    <row r="2" spans="1:10" s="52" customFormat="1" ht="20.25" x14ac:dyDescent="0.3">
      <c r="A2" s="4" t="s">
        <v>88</v>
      </c>
      <c r="B2" s="202" t="s">
        <v>78</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2020</v>
      </c>
      <c r="C5" s="58">
        <f>B5-1</f>
        <v>2019</v>
      </c>
      <c r="D5" s="57">
        <f>B5</f>
        <v>2020</v>
      </c>
      <c r="E5" s="58">
        <f>C5</f>
        <v>2019</v>
      </c>
      <c r="F5" s="64"/>
      <c r="G5" s="57" t="s">
        <v>4</v>
      </c>
      <c r="H5" s="58" t="s">
        <v>2</v>
      </c>
      <c r="I5" s="57" t="s">
        <v>4</v>
      </c>
      <c r="J5" s="58" t="s">
        <v>2</v>
      </c>
    </row>
    <row r="6" spans="1:10" x14ac:dyDescent="0.2">
      <c r="A6" s="22"/>
      <c r="B6" s="74"/>
      <c r="C6" s="75"/>
      <c r="D6" s="74"/>
      <c r="E6" s="75"/>
      <c r="F6" s="76"/>
      <c r="G6" s="74"/>
      <c r="H6" s="75"/>
      <c r="I6" s="23"/>
      <c r="J6" s="24"/>
    </row>
    <row r="7" spans="1:10" s="139" customFormat="1" x14ac:dyDescent="0.2">
      <c r="A7" s="159" t="s">
        <v>89</v>
      </c>
      <c r="B7" s="65"/>
      <c r="C7" s="66"/>
      <c r="D7" s="65"/>
      <c r="E7" s="66"/>
      <c r="F7" s="67"/>
      <c r="G7" s="65"/>
      <c r="H7" s="66"/>
      <c r="I7" s="20"/>
      <c r="J7" s="21"/>
    </row>
    <row r="8" spans="1:10" x14ac:dyDescent="0.2">
      <c r="A8" s="158" t="s">
        <v>141</v>
      </c>
      <c r="B8" s="65">
        <v>2</v>
      </c>
      <c r="C8" s="66">
        <v>4</v>
      </c>
      <c r="D8" s="65">
        <v>39</v>
      </c>
      <c r="E8" s="66">
        <v>49</v>
      </c>
      <c r="F8" s="67"/>
      <c r="G8" s="65">
        <f>B8-C8</f>
        <v>-2</v>
      </c>
      <c r="H8" s="66">
        <f>D8-E8</f>
        <v>-10</v>
      </c>
      <c r="I8" s="20">
        <f>IF(C8=0, "-", IF(G8/C8&lt;10, G8/C8, "&gt;999%"))</f>
        <v>-0.5</v>
      </c>
      <c r="J8" s="21">
        <f>IF(E8=0, "-", IF(H8/E8&lt;10, H8/E8, "&gt;999%"))</f>
        <v>-0.20408163265306123</v>
      </c>
    </row>
    <row r="9" spans="1:10" x14ac:dyDescent="0.2">
      <c r="A9" s="158" t="s">
        <v>142</v>
      </c>
      <c r="B9" s="65">
        <v>0</v>
      </c>
      <c r="C9" s="66">
        <v>0</v>
      </c>
      <c r="D9" s="65">
        <v>5</v>
      </c>
      <c r="E9" s="66">
        <v>3</v>
      </c>
      <c r="F9" s="67"/>
      <c r="G9" s="65">
        <f>B9-C9</f>
        <v>0</v>
      </c>
      <c r="H9" s="66">
        <f>D9-E9</f>
        <v>2</v>
      </c>
      <c r="I9" s="20" t="str">
        <f>IF(C9=0, "-", IF(G9/C9&lt;10, G9/C9, "&gt;999%"))</f>
        <v>-</v>
      </c>
      <c r="J9" s="21">
        <f>IF(E9=0, "-", IF(H9/E9&lt;10, H9/E9, "&gt;999%"))</f>
        <v>0.66666666666666663</v>
      </c>
    </row>
    <row r="10" spans="1:10" x14ac:dyDescent="0.2">
      <c r="A10" s="158" t="s">
        <v>143</v>
      </c>
      <c r="B10" s="65">
        <v>19</v>
      </c>
      <c r="C10" s="66">
        <v>21</v>
      </c>
      <c r="D10" s="65">
        <v>229</v>
      </c>
      <c r="E10" s="66">
        <v>121</v>
      </c>
      <c r="F10" s="67"/>
      <c r="G10" s="65">
        <f>B10-C10</f>
        <v>-2</v>
      </c>
      <c r="H10" s="66">
        <f>D10-E10</f>
        <v>108</v>
      </c>
      <c r="I10" s="20">
        <f>IF(C10=0, "-", IF(G10/C10&lt;10, G10/C10, "&gt;999%"))</f>
        <v>-9.5238095238095233E-2</v>
      </c>
      <c r="J10" s="21">
        <f>IF(E10=0, "-", IF(H10/E10&lt;10, H10/E10, "&gt;999%"))</f>
        <v>0.8925619834710744</v>
      </c>
    </row>
    <row r="11" spans="1:10" x14ac:dyDescent="0.2">
      <c r="A11" s="158" t="s">
        <v>144</v>
      </c>
      <c r="B11" s="65">
        <v>78</v>
      </c>
      <c r="C11" s="66">
        <v>89</v>
      </c>
      <c r="D11" s="65">
        <v>1149</v>
      </c>
      <c r="E11" s="66">
        <v>1675</v>
      </c>
      <c r="F11" s="67"/>
      <c r="G11" s="65">
        <f>B11-C11</f>
        <v>-11</v>
      </c>
      <c r="H11" s="66">
        <f>D11-E11</f>
        <v>-526</v>
      </c>
      <c r="I11" s="20">
        <f>IF(C11=0, "-", IF(G11/C11&lt;10, G11/C11, "&gt;999%"))</f>
        <v>-0.12359550561797752</v>
      </c>
      <c r="J11" s="21">
        <f>IF(E11=0, "-", IF(H11/E11&lt;10, H11/E11, "&gt;999%"))</f>
        <v>-0.31402985074626866</v>
      </c>
    </row>
    <row r="12" spans="1:10" x14ac:dyDescent="0.2">
      <c r="A12" s="7"/>
      <c r="B12" s="65"/>
      <c r="C12" s="66"/>
      <c r="D12" s="65"/>
      <c r="E12" s="66"/>
      <c r="F12" s="67"/>
      <c r="G12" s="65"/>
      <c r="H12" s="66"/>
      <c r="I12" s="20"/>
      <c r="J12" s="21"/>
    </row>
    <row r="13" spans="1:10" s="139" customFormat="1" x14ac:dyDescent="0.2">
      <c r="A13" s="159" t="s">
        <v>98</v>
      </c>
      <c r="B13" s="65"/>
      <c r="C13" s="66"/>
      <c r="D13" s="65"/>
      <c r="E13" s="66"/>
      <c r="F13" s="67"/>
      <c r="G13" s="65"/>
      <c r="H13" s="66"/>
      <c r="I13" s="20"/>
      <c r="J13" s="21"/>
    </row>
    <row r="14" spans="1:10" x14ac:dyDescent="0.2">
      <c r="A14" s="158" t="s">
        <v>141</v>
      </c>
      <c r="B14" s="65">
        <v>167</v>
      </c>
      <c r="C14" s="66">
        <v>80</v>
      </c>
      <c r="D14" s="65">
        <v>1154</v>
      </c>
      <c r="E14" s="66">
        <v>1363</v>
      </c>
      <c r="F14" s="67"/>
      <c r="G14" s="65">
        <f>B14-C14</f>
        <v>87</v>
      </c>
      <c r="H14" s="66">
        <f>D14-E14</f>
        <v>-209</v>
      </c>
      <c r="I14" s="20">
        <f>IF(C14=0, "-", IF(G14/C14&lt;10, G14/C14, "&gt;999%"))</f>
        <v>1.0874999999999999</v>
      </c>
      <c r="J14" s="21">
        <f>IF(E14=0, "-", IF(H14/E14&lt;10, H14/E14, "&gt;999%"))</f>
        <v>-0.15333822450476889</v>
      </c>
    </row>
    <row r="15" spans="1:10" x14ac:dyDescent="0.2">
      <c r="A15" s="158" t="s">
        <v>143</v>
      </c>
      <c r="B15" s="65">
        <v>13</v>
      </c>
      <c r="C15" s="66">
        <v>14</v>
      </c>
      <c r="D15" s="65">
        <v>263</v>
      </c>
      <c r="E15" s="66">
        <v>102</v>
      </c>
      <c r="F15" s="67"/>
      <c r="G15" s="65">
        <f>B15-C15</f>
        <v>-1</v>
      </c>
      <c r="H15" s="66">
        <f>D15-E15</f>
        <v>161</v>
      </c>
      <c r="I15" s="20">
        <f>IF(C15=0, "-", IF(G15/C15&lt;10, G15/C15, "&gt;999%"))</f>
        <v>-7.1428571428571425E-2</v>
      </c>
      <c r="J15" s="21">
        <f>IF(E15=0, "-", IF(H15/E15&lt;10, H15/E15, "&gt;999%"))</f>
        <v>1.5784313725490196</v>
      </c>
    </row>
    <row r="16" spans="1:10" x14ac:dyDescent="0.2">
      <c r="A16" s="158" t="s">
        <v>144</v>
      </c>
      <c r="B16" s="65">
        <v>176</v>
      </c>
      <c r="C16" s="66">
        <v>132</v>
      </c>
      <c r="D16" s="65">
        <v>2047</v>
      </c>
      <c r="E16" s="66">
        <v>2324</v>
      </c>
      <c r="F16" s="67"/>
      <c r="G16" s="65">
        <f>B16-C16</f>
        <v>44</v>
      </c>
      <c r="H16" s="66">
        <f>D16-E16</f>
        <v>-277</v>
      </c>
      <c r="I16" s="20">
        <f>IF(C16=0, "-", IF(G16/C16&lt;10, G16/C16, "&gt;999%"))</f>
        <v>0.33333333333333331</v>
      </c>
      <c r="J16" s="21">
        <f>IF(E16=0, "-", IF(H16/E16&lt;10, H16/E16, "&gt;999%"))</f>
        <v>-0.11919104991394149</v>
      </c>
    </row>
    <row r="17" spans="1:10" x14ac:dyDescent="0.2">
      <c r="A17" s="158" t="s">
        <v>145</v>
      </c>
      <c r="B17" s="65">
        <v>0</v>
      </c>
      <c r="C17" s="66">
        <v>0</v>
      </c>
      <c r="D17" s="65">
        <v>1</v>
      </c>
      <c r="E17" s="66">
        <v>2</v>
      </c>
      <c r="F17" s="67"/>
      <c r="G17" s="65">
        <f>B17-C17</f>
        <v>0</v>
      </c>
      <c r="H17" s="66">
        <f>D17-E17</f>
        <v>-1</v>
      </c>
      <c r="I17" s="20" t="str">
        <f>IF(C17=0, "-", IF(G17/C17&lt;10, G17/C17, "&gt;999%"))</f>
        <v>-</v>
      </c>
      <c r="J17" s="21">
        <f>IF(E17=0, "-", IF(H17/E17&lt;10, H17/E17, "&gt;999%"))</f>
        <v>-0.5</v>
      </c>
    </row>
    <row r="18" spans="1:10" x14ac:dyDescent="0.2">
      <c r="A18" s="7"/>
      <c r="B18" s="65"/>
      <c r="C18" s="66"/>
      <c r="D18" s="65"/>
      <c r="E18" s="66"/>
      <c r="F18" s="67"/>
      <c r="G18" s="65"/>
      <c r="H18" s="66"/>
      <c r="I18" s="20"/>
      <c r="J18" s="21"/>
    </row>
    <row r="19" spans="1:10" s="139" customFormat="1" x14ac:dyDescent="0.2">
      <c r="A19" s="159" t="s">
        <v>104</v>
      </c>
      <c r="B19" s="65"/>
      <c r="C19" s="66"/>
      <c r="D19" s="65"/>
      <c r="E19" s="66"/>
      <c r="F19" s="67"/>
      <c r="G19" s="65"/>
      <c r="H19" s="66"/>
      <c r="I19" s="20"/>
      <c r="J19" s="21"/>
    </row>
    <row r="20" spans="1:10" x14ac:dyDescent="0.2">
      <c r="A20" s="158" t="s">
        <v>141</v>
      </c>
      <c r="B20" s="65">
        <v>285</v>
      </c>
      <c r="C20" s="66">
        <v>194</v>
      </c>
      <c r="D20" s="65">
        <v>2350</v>
      </c>
      <c r="E20" s="66">
        <v>2537</v>
      </c>
      <c r="F20" s="67"/>
      <c r="G20" s="65">
        <f>B20-C20</f>
        <v>91</v>
      </c>
      <c r="H20" s="66">
        <f>D20-E20</f>
        <v>-187</v>
      </c>
      <c r="I20" s="20">
        <f>IF(C20=0, "-", IF(G20/C20&lt;10, G20/C20, "&gt;999%"))</f>
        <v>0.46907216494845361</v>
      </c>
      <c r="J20" s="21">
        <f>IF(E20=0, "-", IF(H20/E20&lt;10, H20/E20, "&gt;999%"))</f>
        <v>-7.3709105242412296E-2</v>
      </c>
    </row>
    <row r="21" spans="1:10" x14ac:dyDescent="0.2">
      <c r="A21" s="158" t="s">
        <v>144</v>
      </c>
      <c r="B21" s="65">
        <v>26</v>
      </c>
      <c r="C21" s="66">
        <v>14</v>
      </c>
      <c r="D21" s="65">
        <v>258</v>
      </c>
      <c r="E21" s="66">
        <v>181</v>
      </c>
      <c r="F21" s="67"/>
      <c r="G21" s="65">
        <f>B21-C21</f>
        <v>12</v>
      </c>
      <c r="H21" s="66">
        <f>D21-E21</f>
        <v>77</v>
      </c>
      <c r="I21" s="20">
        <f>IF(C21=0, "-", IF(G21/C21&lt;10, G21/C21, "&gt;999%"))</f>
        <v>0.8571428571428571</v>
      </c>
      <c r="J21" s="21">
        <f>IF(E21=0, "-", IF(H21/E21&lt;10, H21/E21, "&gt;999%"))</f>
        <v>0.425414364640884</v>
      </c>
    </row>
    <row r="22" spans="1:10" x14ac:dyDescent="0.2">
      <c r="A22" s="7"/>
      <c r="B22" s="65"/>
      <c r="C22" s="66"/>
      <c r="D22" s="65"/>
      <c r="E22" s="66"/>
      <c r="F22" s="67"/>
      <c r="G22" s="65"/>
      <c r="H22" s="66"/>
      <c r="I22" s="20"/>
      <c r="J22" s="21"/>
    </row>
    <row r="23" spans="1:10" x14ac:dyDescent="0.2">
      <c r="A23" s="7" t="s">
        <v>105</v>
      </c>
      <c r="B23" s="65">
        <v>30</v>
      </c>
      <c r="C23" s="66">
        <v>29</v>
      </c>
      <c r="D23" s="65">
        <v>236</v>
      </c>
      <c r="E23" s="66">
        <v>252</v>
      </c>
      <c r="F23" s="67"/>
      <c r="G23" s="65">
        <f>B23-C23</f>
        <v>1</v>
      </c>
      <c r="H23" s="66">
        <f>D23-E23</f>
        <v>-16</v>
      </c>
      <c r="I23" s="20">
        <f>IF(C23=0, "-", IF(G23/C23&lt;10, G23/C23, "&gt;999%"))</f>
        <v>3.4482758620689655E-2</v>
      </c>
      <c r="J23" s="21">
        <f>IF(E23=0, "-", IF(H23/E23&lt;10, H23/E23, "&gt;999%"))</f>
        <v>-6.3492063492063489E-2</v>
      </c>
    </row>
    <row r="24" spans="1:10" x14ac:dyDescent="0.2">
      <c r="A24" s="1"/>
      <c r="B24" s="68"/>
      <c r="C24" s="69"/>
      <c r="D24" s="68"/>
      <c r="E24" s="69"/>
      <c r="F24" s="70"/>
      <c r="G24" s="68"/>
      <c r="H24" s="69"/>
      <c r="I24" s="5"/>
      <c r="J24" s="6"/>
    </row>
    <row r="25" spans="1:10" s="43" customFormat="1" x14ac:dyDescent="0.2">
      <c r="A25" s="27" t="s">
        <v>5</v>
      </c>
      <c r="B25" s="71">
        <f>SUM(B6:B24)</f>
        <v>796</v>
      </c>
      <c r="C25" s="77">
        <f>SUM(C6:C24)</f>
        <v>577</v>
      </c>
      <c r="D25" s="71">
        <f>SUM(D6:D24)</f>
        <v>7731</v>
      </c>
      <c r="E25" s="77">
        <f>SUM(E6:E24)</f>
        <v>8609</v>
      </c>
      <c r="F25" s="73"/>
      <c r="G25" s="71">
        <f>B25-C25</f>
        <v>219</v>
      </c>
      <c r="H25" s="72">
        <f>D25-E25</f>
        <v>-878</v>
      </c>
      <c r="I25" s="37">
        <f>IF(C25=0, 0, G25/C25)</f>
        <v>0.37954939341421146</v>
      </c>
      <c r="J25" s="38">
        <f>IF(E25=0, 0, H25/E25)</f>
        <v>-0.10198629341386921</v>
      </c>
    </row>
    <row r="26" spans="1:10" s="43" customFormat="1" x14ac:dyDescent="0.2">
      <c r="A26" s="22"/>
      <c r="B26" s="78"/>
      <c r="C26" s="98"/>
      <c r="D26" s="78"/>
      <c r="E26" s="98"/>
      <c r="F26" s="80"/>
      <c r="G26" s="78"/>
      <c r="H26" s="79"/>
      <c r="I26" s="54"/>
      <c r="J26" s="55"/>
    </row>
    <row r="27" spans="1:10" s="139" customFormat="1" x14ac:dyDescent="0.2">
      <c r="A27" s="161" t="s">
        <v>146</v>
      </c>
      <c r="B27" s="74"/>
      <c r="C27" s="75"/>
      <c r="D27" s="74"/>
      <c r="E27" s="75"/>
      <c r="F27" s="76"/>
      <c r="G27" s="74"/>
      <c r="H27" s="75"/>
      <c r="I27" s="23"/>
      <c r="J27" s="24"/>
    </row>
    <row r="28" spans="1:10" x14ac:dyDescent="0.2">
      <c r="A28" s="7" t="s">
        <v>141</v>
      </c>
      <c r="B28" s="65">
        <v>454</v>
      </c>
      <c r="C28" s="66">
        <v>278</v>
      </c>
      <c r="D28" s="65">
        <v>3543</v>
      </c>
      <c r="E28" s="66">
        <v>3949</v>
      </c>
      <c r="F28" s="67"/>
      <c r="G28" s="65">
        <f>B28-C28</f>
        <v>176</v>
      </c>
      <c r="H28" s="66">
        <f>D28-E28</f>
        <v>-406</v>
      </c>
      <c r="I28" s="20">
        <f>IF(C28=0, "-", IF(G28/C28&lt;10, G28/C28, "&gt;999%"))</f>
        <v>0.63309352517985606</v>
      </c>
      <c r="J28" s="21">
        <f>IF(E28=0, "-", IF(H28/E28&lt;10, H28/E28, "&gt;999%"))</f>
        <v>-0.10281083818688276</v>
      </c>
    </row>
    <row r="29" spans="1:10" x14ac:dyDescent="0.2">
      <c r="A29" s="7" t="s">
        <v>142</v>
      </c>
      <c r="B29" s="65">
        <v>0</v>
      </c>
      <c r="C29" s="66">
        <v>0</v>
      </c>
      <c r="D29" s="65">
        <v>5</v>
      </c>
      <c r="E29" s="66">
        <v>3</v>
      </c>
      <c r="F29" s="67"/>
      <c r="G29" s="65">
        <f>B29-C29</f>
        <v>0</v>
      </c>
      <c r="H29" s="66">
        <f>D29-E29</f>
        <v>2</v>
      </c>
      <c r="I29" s="20" t="str">
        <f>IF(C29=0, "-", IF(G29/C29&lt;10, G29/C29, "&gt;999%"))</f>
        <v>-</v>
      </c>
      <c r="J29" s="21">
        <f>IF(E29=0, "-", IF(H29/E29&lt;10, H29/E29, "&gt;999%"))</f>
        <v>0.66666666666666663</v>
      </c>
    </row>
    <row r="30" spans="1:10" x14ac:dyDescent="0.2">
      <c r="A30" s="7" t="s">
        <v>143</v>
      </c>
      <c r="B30" s="65">
        <v>32</v>
      </c>
      <c r="C30" s="66">
        <v>35</v>
      </c>
      <c r="D30" s="65">
        <v>492</v>
      </c>
      <c r="E30" s="66">
        <v>223</v>
      </c>
      <c r="F30" s="67"/>
      <c r="G30" s="65">
        <f>B30-C30</f>
        <v>-3</v>
      </c>
      <c r="H30" s="66">
        <f>D30-E30</f>
        <v>269</v>
      </c>
      <c r="I30" s="20">
        <f>IF(C30=0, "-", IF(G30/C30&lt;10, G30/C30, "&gt;999%"))</f>
        <v>-8.5714285714285715E-2</v>
      </c>
      <c r="J30" s="21">
        <f>IF(E30=0, "-", IF(H30/E30&lt;10, H30/E30, "&gt;999%"))</f>
        <v>1.2062780269058295</v>
      </c>
    </row>
    <row r="31" spans="1:10" x14ac:dyDescent="0.2">
      <c r="A31" s="7" t="s">
        <v>144</v>
      </c>
      <c r="B31" s="65">
        <v>280</v>
      </c>
      <c r="C31" s="66">
        <v>235</v>
      </c>
      <c r="D31" s="65">
        <v>3454</v>
      </c>
      <c r="E31" s="66">
        <v>4180</v>
      </c>
      <c r="F31" s="67"/>
      <c r="G31" s="65">
        <f>B31-C31</f>
        <v>45</v>
      </c>
      <c r="H31" s="66">
        <f>D31-E31</f>
        <v>-726</v>
      </c>
      <c r="I31" s="20">
        <f>IF(C31=0, "-", IF(G31/C31&lt;10, G31/C31, "&gt;999%"))</f>
        <v>0.19148936170212766</v>
      </c>
      <c r="J31" s="21">
        <f>IF(E31=0, "-", IF(H31/E31&lt;10, H31/E31, "&gt;999%"))</f>
        <v>-0.1736842105263158</v>
      </c>
    </row>
    <row r="32" spans="1:10" x14ac:dyDescent="0.2">
      <c r="A32" s="7" t="s">
        <v>145</v>
      </c>
      <c r="B32" s="65">
        <v>0</v>
      </c>
      <c r="C32" s="66">
        <v>0</v>
      </c>
      <c r="D32" s="65">
        <v>1</v>
      </c>
      <c r="E32" s="66">
        <v>2</v>
      </c>
      <c r="F32" s="67"/>
      <c r="G32" s="65">
        <f>B32-C32</f>
        <v>0</v>
      </c>
      <c r="H32" s="66">
        <f>D32-E32</f>
        <v>-1</v>
      </c>
      <c r="I32" s="20" t="str">
        <f>IF(C32=0, "-", IF(G32/C32&lt;10, G32/C32, "&gt;999%"))</f>
        <v>-</v>
      </c>
      <c r="J32" s="21">
        <f>IF(E32=0, "-", IF(H32/E32&lt;10, H32/E32, "&gt;999%"))</f>
        <v>-0.5</v>
      </c>
    </row>
    <row r="33" spans="1:10" x14ac:dyDescent="0.2">
      <c r="A33" s="7"/>
      <c r="B33" s="65"/>
      <c r="C33" s="66"/>
      <c r="D33" s="65"/>
      <c r="E33" s="66"/>
      <c r="F33" s="67"/>
      <c r="G33" s="65"/>
      <c r="H33" s="66"/>
      <c r="I33" s="20"/>
      <c r="J33" s="21"/>
    </row>
    <row r="34" spans="1:10" x14ac:dyDescent="0.2">
      <c r="A34" s="7" t="s">
        <v>105</v>
      </c>
      <c r="B34" s="65">
        <v>30</v>
      </c>
      <c r="C34" s="66">
        <v>29</v>
      </c>
      <c r="D34" s="65">
        <v>236</v>
      </c>
      <c r="E34" s="66">
        <v>252</v>
      </c>
      <c r="F34" s="67"/>
      <c r="G34" s="65">
        <f>B34-C34</f>
        <v>1</v>
      </c>
      <c r="H34" s="66">
        <f>D34-E34</f>
        <v>-16</v>
      </c>
      <c r="I34" s="20">
        <f>IF(C34=0, "-", IF(G34/C34&lt;10, G34/C34, "&gt;999%"))</f>
        <v>3.4482758620689655E-2</v>
      </c>
      <c r="J34" s="21">
        <f>IF(E34=0, "-", IF(H34/E34&lt;10, H34/E34, "&gt;999%"))</f>
        <v>-6.3492063492063489E-2</v>
      </c>
    </row>
    <row r="35" spans="1:10" x14ac:dyDescent="0.2">
      <c r="A35" s="7"/>
      <c r="B35" s="65"/>
      <c r="C35" s="66"/>
      <c r="D35" s="65"/>
      <c r="E35" s="66"/>
      <c r="F35" s="67"/>
      <c r="G35" s="65"/>
      <c r="H35" s="66"/>
      <c r="I35" s="20"/>
      <c r="J35" s="21"/>
    </row>
    <row r="36" spans="1:10" s="43" customFormat="1" x14ac:dyDescent="0.2">
      <c r="A36" s="27" t="s">
        <v>5</v>
      </c>
      <c r="B36" s="71">
        <f>SUM(B26:B35)</f>
        <v>796</v>
      </c>
      <c r="C36" s="77">
        <f>SUM(C26:C35)</f>
        <v>577</v>
      </c>
      <c r="D36" s="71">
        <f>SUM(D26:D35)</f>
        <v>7731</v>
      </c>
      <c r="E36" s="77">
        <f>SUM(E26:E35)</f>
        <v>8609</v>
      </c>
      <c r="F36" s="73"/>
      <c r="G36" s="71">
        <f>B36-C36</f>
        <v>219</v>
      </c>
      <c r="H36" s="72">
        <f>D36-E36</f>
        <v>-878</v>
      </c>
      <c r="I36" s="37">
        <f>IF(C36=0, 0, G36/C36)</f>
        <v>0.37954939341421146</v>
      </c>
      <c r="J36" s="38">
        <f>IF(E36=0, 0, H36/E36)</f>
        <v>-0.10198629341386921</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83"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J44"/>
  <sheetViews>
    <sheetView tabSelected="1" zoomScaleNormal="100" workbookViewId="0">
      <selection activeCell="M1" sqref="M1"/>
    </sheetView>
  </sheetViews>
  <sheetFormatPr defaultRowHeight="12.75" x14ac:dyDescent="0.2"/>
  <cols>
    <col min="1" max="1" width="25.7109375" customWidth="1"/>
    <col min="2" max="5" width="8.5703125" customWidth="1"/>
    <col min="6" max="6" width="1.7109375" customWidth="1"/>
    <col min="7" max="10" width="8.28515625" customWidth="1"/>
  </cols>
  <sheetData>
    <row r="1" spans="1:10" s="52" customFormat="1" ht="20.25" x14ac:dyDescent="0.3">
      <c r="A1" s="4" t="s">
        <v>10</v>
      </c>
      <c r="B1" s="198" t="s">
        <v>20</v>
      </c>
      <c r="C1" s="199"/>
      <c r="D1" s="199"/>
      <c r="E1" s="199"/>
      <c r="F1" s="199"/>
      <c r="G1" s="199"/>
      <c r="H1" s="199"/>
      <c r="I1" s="199"/>
      <c r="J1" s="199"/>
    </row>
    <row r="2" spans="1:10" s="52" customFormat="1" ht="20.25" x14ac:dyDescent="0.3">
      <c r="A2" s="4" t="s">
        <v>88</v>
      </c>
      <c r="B2" s="202" t="s">
        <v>78</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c r="B5" s="57">
        <f>VALUE(RIGHT(B2, 4))</f>
        <v>2020</v>
      </c>
      <c r="C5" s="58">
        <f>B5-1</f>
        <v>2019</v>
      </c>
      <c r="D5" s="57">
        <f>B5</f>
        <v>2020</v>
      </c>
      <c r="E5" s="58">
        <f>C5</f>
        <v>2019</v>
      </c>
      <c r="F5" s="64"/>
      <c r="G5" s="57" t="s">
        <v>4</v>
      </c>
      <c r="H5" s="58" t="s">
        <v>2</v>
      </c>
      <c r="I5" s="57" t="s">
        <v>4</v>
      </c>
      <c r="J5" s="58" t="s">
        <v>2</v>
      </c>
    </row>
    <row r="6" spans="1:10" x14ac:dyDescent="0.2">
      <c r="A6" s="22"/>
      <c r="B6" s="74"/>
      <c r="C6" s="75"/>
      <c r="D6" s="74"/>
      <c r="E6" s="75"/>
      <c r="F6" s="76"/>
      <c r="G6" s="74"/>
      <c r="H6" s="75"/>
      <c r="I6" s="23"/>
      <c r="J6" s="24"/>
    </row>
    <row r="7" spans="1:10" x14ac:dyDescent="0.2">
      <c r="A7" s="22" t="s">
        <v>25</v>
      </c>
      <c r="B7" s="74"/>
      <c r="C7" s="75"/>
      <c r="D7" s="74"/>
      <c r="E7" s="75"/>
      <c r="F7" s="76"/>
      <c r="G7" s="74"/>
      <c r="H7" s="75"/>
      <c r="I7" s="23"/>
      <c r="J7" s="24"/>
    </row>
    <row r="8" spans="1:10" x14ac:dyDescent="0.2">
      <c r="A8" s="22"/>
      <c r="B8" s="74"/>
      <c r="C8" s="75"/>
      <c r="D8" s="74"/>
      <c r="E8" s="75"/>
      <c r="F8" s="76"/>
      <c r="G8" s="74"/>
      <c r="H8" s="75"/>
      <c r="I8" s="23"/>
      <c r="J8" s="24"/>
    </row>
    <row r="9" spans="1:10" x14ac:dyDescent="0.2">
      <c r="A9" s="7"/>
      <c r="B9" s="65"/>
      <c r="C9" s="66"/>
      <c r="D9" s="65"/>
      <c r="E9" s="66"/>
      <c r="F9" s="67"/>
      <c r="G9" s="65">
        <f>B9-C9</f>
        <v>0</v>
      </c>
      <c r="H9" s="66">
        <f>D9-E9</f>
        <v>0</v>
      </c>
      <c r="I9" s="20" t="str">
        <f>IF(C9=0, "-", IF(G9/C9&lt;10, G9/C9, "&gt;999%"))</f>
        <v>-</v>
      </c>
      <c r="J9" s="21" t="str">
        <f>IF(E9=0, "-", IF(H9/E9&lt;10, H9/E9, "&gt;999%"))</f>
        <v>-</v>
      </c>
    </row>
    <row r="10" spans="1:10" x14ac:dyDescent="0.2">
      <c r="A10" s="1"/>
      <c r="B10" s="68"/>
      <c r="C10" s="69"/>
      <c r="D10" s="68"/>
      <c r="E10" s="69"/>
      <c r="F10" s="70"/>
      <c r="G10" s="68"/>
      <c r="H10" s="69"/>
      <c r="I10" s="5"/>
      <c r="J10" s="6"/>
    </row>
    <row r="11" spans="1:10" s="43" customFormat="1" x14ac:dyDescent="0.2">
      <c r="A11" s="27" t="s">
        <v>26</v>
      </c>
      <c r="B11" s="71">
        <f>SUM(B9:B10)</f>
        <v>0</v>
      </c>
      <c r="C11" s="72">
        <f>SUM(C9:C10)</f>
        <v>0</v>
      </c>
      <c r="D11" s="71">
        <f>SUM(D9:D10)</f>
        <v>0</v>
      </c>
      <c r="E11" s="72">
        <f>SUM(E9:E10)</f>
        <v>0</v>
      </c>
      <c r="F11" s="73"/>
      <c r="G11" s="71">
        <f>B11-C11</f>
        <v>0</v>
      </c>
      <c r="H11" s="72">
        <f>D11-E11</f>
        <v>0</v>
      </c>
      <c r="I11" s="37" t="str">
        <f>IF(C11=0, "-", IF(G11/C11&lt;10, G11/C11, "&gt;999%"))</f>
        <v>-</v>
      </c>
      <c r="J11" s="38" t="str">
        <f>IF(E11=0, "-", IF(H11/E11&lt;10, H11/E11, "&gt;999%"))</f>
        <v>-</v>
      </c>
    </row>
    <row r="12" spans="1:10" s="43" customFormat="1" x14ac:dyDescent="0.2">
      <c r="A12" s="22"/>
      <c r="B12" s="78"/>
      <c r="C12" s="79"/>
      <c r="D12" s="78"/>
      <c r="E12" s="79"/>
      <c r="F12" s="80"/>
      <c r="G12" s="78"/>
      <c r="H12" s="79"/>
      <c r="I12" s="54"/>
      <c r="J12" s="55"/>
    </row>
    <row r="13" spans="1:10" x14ac:dyDescent="0.2">
      <c r="A13" s="22" t="s">
        <v>27</v>
      </c>
      <c r="B13" s="65"/>
      <c r="C13" s="66"/>
      <c r="D13" s="65"/>
      <c r="E13" s="66"/>
      <c r="F13" s="67"/>
      <c r="G13" s="65"/>
      <c r="H13" s="66"/>
      <c r="I13" s="20"/>
      <c r="J13" s="21"/>
    </row>
    <row r="14" spans="1:10" x14ac:dyDescent="0.2">
      <c r="A14" s="22"/>
      <c r="B14" s="65"/>
      <c r="C14" s="66"/>
      <c r="D14" s="65"/>
      <c r="E14" s="66"/>
      <c r="F14" s="67"/>
      <c r="G14" s="65"/>
      <c r="H14" s="66"/>
      <c r="I14" s="20"/>
      <c r="J14" s="21"/>
    </row>
    <row r="15" spans="1:10" x14ac:dyDescent="0.2">
      <c r="A15" s="7" t="s">
        <v>173</v>
      </c>
      <c r="B15" s="65">
        <v>2</v>
      </c>
      <c r="C15" s="66">
        <v>2</v>
      </c>
      <c r="D15" s="65">
        <v>14</v>
      </c>
      <c r="E15" s="66">
        <v>30</v>
      </c>
      <c r="F15" s="67"/>
      <c r="G15" s="65">
        <f t="shared" ref="G15:G41" si="0">B15-C15</f>
        <v>0</v>
      </c>
      <c r="H15" s="66">
        <f t="shared" ref="H15:H41" si="1">D15-E15</f>
        <v>-16</v>
      </c>
      <c r="I15" s="20">
        <f t="shared" ref="I15:I41" si="2">IF(C15=0, "-", IF(G15/C15&lt;10, G15/C15, "&gt;999%"))</f>
        <v>0</v>
      </c>
      <c r="J15" s="21">
        <f t="shared" ref="J15:J41" si="3">IF(E15=0, "-", IF(H15/E15&lt;10, H15/E15, "&gt;999%"))</f>
        <v>-0.53333333333333333</v>
      </c>
    </row>
    <row r="16" spans="1:10" x14ac:dyDescent="0.2">
      <c r="A16" s="7" t="s">
        <v>172</v>
      </c>
      <c r="B16" s="65">
        <v>1</v>
      </c>
      <c r="C16" s="66">
        <v>0</v>
      </c>
      <c r="D16" s="65">
        <v>3</v>
      </c>
      <c r="E16" s="66">
        <v>3</v>
      </c>
      <c r="F16" s="67"/>
      <c r="G16" s="65">
        <f t="shared" si="0"/>
        <v>1</v>
      </c>
      <c r="H16" s="66">
        <f t="shared" si="1"/>
        <v>0</v>
      </c>
      <c r="I16" s="20" t="str">
        <f t="shared" si="2"/>
        <v>-</v>
      </c>
      <c r="J16" s="21">
        <f t="shared" si="3"/>
        <v>0</v>
      </c>
    </row>
    <row r="17" spans="1:10" x14ac:dyDescent="0.2">
      <c r="A17" s="7" t="s">
        <v>171</v>
      </c>
      <c r="B17" s="65">
        <v>0</v>
      </c>
      <c r="C17" s="66">
        <v>0</v>
      </c>
      <c r="D17" s="65">
        <v>0</v>
      </c>
      <c r="E17" s="66">
        <v>1</v>
      </c>
      <c r="F17" s="67"/>
      <c r="G17" s="65">
        <f t="shared" si="0"/>
        <v>0</v>
      </c>
      <c r="H17" s="66">
        <f t="shared" si="1"/>
        <v>-1</v>
      </c>
      <c r="I17" s="20" t="str">
        <f t="shared" si="2"/>
        <v>-</v>
      </c>
      <c r="J17" s="21">
        <f t="shared" si="3"/>
        <v>-1</v>
      </c>
    </row>
    <row r="18" spans="1:10" x14ac:dyDescent="0.2">
      <c r="A18" s="7" t="s">
        <v>170</v>
      </c>
      <c r="B18" s="65">
        <v>1</v>
      </c>
      <c r="C18" s="66">
        <v>0</v>
      </c>
      <c r="D18" s="65">
        <v>4</v>
      </c>
      <c r="E18" s="66">
        <v>9</v>
      </c>
      <c r="F18" s="67"/>
      <c r="G18" s="65">
        <f t="shared" si="0"/>
        <v>1</v>
      </c>
      <c r="H18" s="66">
        <f t="shared" si="1"/>
        <v>-5</v>
      </c>
      <c r="I18" s="20" t="str">
        <f t="shared" si="2"/>
        <v>-</v>
      </c>
      <c r="J18" s="21">
        <f t="shared" si="3"/>
        <v>-0.55555555555555558</v>
      </c>
    </row>
    <row r="19" spans="1:10" x14ac:dyDescent="0.2">
      <c r="A19" s="7" t="s">
        <v>169</v>
      </c>
      <c r="B19" s="65">
        <v>22</v>
      </c>
      <c r="C19" s="66">
        <v>4</v>
      </c>
      <c r="D19" s="65">
        <v>162</v>
      </c>
      <c r="E19" s="66">
        <v>68</v>
      </c>
      <c r="F19" s="67"/>
      <c r="G19" s="65">
        <f t="shared" si="0"/>
        <v>18</v>
      </c>
      <c r="H19" s="66">
        <f t="shared" si="1"/>
        <v>94</v>
      </c>
      <c r="I19" s="20">
        <f t="shared" si="2"/>
        <v>4.5</v>
      </c>
      <c r="J19" s="21">
        <f t="shared" si="3"/>
        <v>1.3823529411764706</v>
      </c>
    </row>
    <row r="20" spans="1:10" x14ac:dyDescent="0.2">
      <c r="A20" s="7" t="s">
        <v>168</v>
      </c>
      <c r="B20" s="65">
        <v>3</v>
      </c>
      <c r="C20" s="66">
        <v>4</v>
      </c>
      <c r="D20" s="65">
        <v>24</v>
      </c>
      <c r="E20" s="66">
        <v>45</v>
      </c>
      <c r="F20" s="67"/>
      <c r="G20" s="65">
        <f t="shared" si="0"/>
        <v>-1</v>
      </c>
      <c r="H20" s="66">
        <f t="shared" si="1"/>
        <v>-21</v>
      </c>
      <c r="I20" s="20">
        <f t="shared" si="2"/>
        <v>-0.25</v>
      </c>
      <c r="J20" s="21">
        <f t="shared" si="3"/>
        <v>-0.46666666666666667</v>
      </c>
    </row>
    <row r="21" spans="1:10" x14ac:dyDescent="0.2">
      <c r="A21" s="7" t="s">
        <v>167</v>
      </c>
      <c r="B21" s="65">
        <v>10</v>
      </c>
      <c r="C21" s="66">
        <v>1</v>
      </c>
      <c r="D21" s="65">
        <v>65</v>
      </c>
      <c r="E21" s="66">
        <v>59</v>
      </c>
      <c r="F21" s="67"/>
      <c r="G21" s="65">
        <f t="shared" si="0"/>
        <v>9</v>
      </c>
      <c r="H21" s="66">
        <f t="shared" si="1"/>
        <v>6</v>
      </c>
      <c r="I21" s="20">
        <f t="shared" si="2"/>
        <v>9</v>
      </c>
      <c r="J21" s="21">
        <f t="shared" si="3"/>
        <v>0.10169491525423729</v>
      </c>
    </row>
    <row r="22" spans="1:10" x14ac:dyDescent="0.2">
      <c r="A22" s="7" t="s">
        <v>166</v>
      </c>
      <c r="B22" s="65">
        <v>0</v>
      </c>
      <c r="C22" s="66">
        <v>0</v>
      </c>
      <c r="D22" s="65">
        <v>4</v>
      </c>
      <c r="E22" s="66">
        <v>1</v>
      </c>
      <c r="F22" s="67"/>
      <c r="G22" s="65">
        <f t="shared" si="0"/>
        <v>0</v>
      </c>
      <c r="H22" s="66">
        <f t="shared" si="1"/>
        <v>3</v>
      </c>
      <c r="I22" s="20" t="str">
        <f t="shared" si="2"/>
        <v>-</v>
      </c>
      <c r="J22" s="21">
        <f t="shared" si="3"/>
        <v>3</v>
      </c>
    </row>
    <row r="23" spans="1:10" x14ac:dyDescent="0.2">
      <c r="A23" s="7" t="s">
        <v>165</v>
      </c>
      <c r="B23" s="65">
        <v>0</v>
      </c>
      <c r="C23" s="66">
        <v>1</v>
      </c>
      <c r="D23" s="65">
        <v>3</v>
      </c>
      <c r="E23" s="66">
        <v>11</v>
      </c>
      <c r="F23" s="67"/>
      <c r="G23" s="65">
        <f t="shared" si="0"/>
        <v>-1</v>
      </c>
      <c r="H23" s="66">
        <f t="shared" si="1"/>
        <v>-8</v>
      </c>
      <c r="I23" s="20">
        <f t="shared" si="2"/>
        <v>-1</v>
      </c>
      <c r="J23" s="21">
        <f t="shared" si="3"/>
        <v>-0.72727272727272729</v>
      </c>
    </row>
    <row r="24" spans="1:10" x14ac:dyDescent="0.2">
      <c r="A24" s="7" t="s">
        <v>164</v>
      </c>
      <c r="B24" s="65">
        <v>6</v>
      </c>
      <c r="C24" s="66">
        <v>21</v>
      </c>
      <c r="D24" s="65">
        <v>142</v>
      </c>
      <c r="E24" s="66">
        <v>189</v>
      </c>
      <c r="F24" s="67"/>
      <c r="G24" s="65">
        <f t="shared" si="0"/>
        <v>-15</v>
      </c>
      <c r="H24" s="66">
        <f t="shared" si="1"/>
        <v>-47</v>
      </c>
      <c r="I24" s="20">
        <f t="shared" si="2"/>
        <v>-0.7142857142857143</v>
      </c>
      <c r="J24" s="21">
        <f t="shared" si="3"/>
        <v>-0.24867724867724866</v>
      </c>
    </row>
    <row r="25" spans="1:10" x14ac:dyDescent="0.2">
      <c r="A25" s="7" t="s">
        <v>163</v>
      </c>
      <c r="B25" s="65">
        <v>5</v>
      </c>
      <c r="C25" s="66">
        <v>4</v>
      </c>
      <c r="D25" s="65">
        <v>82</v>
      </c>
      <c r="E25" s="66">
        <v>68</v>
      </c>
      <c r="F25" s="67"/>
      <c r="G25" s="65">
        <f t="shared" si="0"/>
        <v>1</v>
      </c>
      <c r="H25" s="66">
        <f t="shared" si="1"/>
        <v>14</v>
      </c>
      <c r="I25" s="20">
        <f t="shared" si="2"/>
        <v>0.25</v>
      </c>
      <c r="J25" s="21">
        <f t="shared" si="3"/>
        <v>0.20588235294117646</v>
      </c>
    </row>
    <row r="26" spans="1:10" x14ac:dyDescent="0.2">
      <c r="A26" s="7" t="s">
        <v>162</v>
      </c>
      <c r="B26" s="65">
        <v>3</v>
      </c>
      <c r="C26" s="66">
        <v>8</v>
      </c>
      <c r="D26" s="65">
        <v>88</v>
      </c>
      <c r="E26" s="66">
        <v>48</v>
      </c>
      <c r="F26" s="67"/>
      <c r="G26" s="65">
        <f t="shared" si="0"/>
        <v>-5</v>
      </c>
      <c r="H26" s="66">
        <f t="shared" si="1"/>
        <v>40</v>
      </c>
      <c r="I26" s="20">
        <f t="shared" si="2"/>
        <v>-0.625</v>
      </c>
      <c r="J26" s="21">
        <f t="shared" si="3"/>
        <v>0.83333333333333337</v>
      </c>
    </row>
    <row r="27" spans="1:10" x14ac:dyDescent="0.2">
      <c r="A27" s="7" t="s">
        <v>161</v>
      </c>
      <c r="B27" s="65">
        <v>0</v>
      </c>
      <c r="C27" s="66">
        <v>0</v>
      </c>
      <c r="D27" s="65">
        <v>4</v>
      </c>
      <c r="E27" s="66">
        <v>2</v>
      </c>
      <c r="F27" s="67"/>
      <c r="G27" s="65">
        <f t="shared" si="0"/>
        <v>0</v>
      </c>
      <c r="H27" s="66">
        <f t="shared" si="1"/>
        <v>2</v>
      </c>
      <c r="I27" s="20" t="str">
        <f t="shared" si="2"/>
        <v>-</v>
      </c>
      <c r="J27" s="21">
        <f t="shared" si="3"/>
        <v>1</v>
      </c>
    </row>
    <row r="28" spans="1:10" x14ac:dyDescent="0.2">
      <c r="A28" s="7" t="s">
        <v>160</v>
      </c>
      <c r="B28" s="65">
        <v>336</v>
      </c>
      <c r="C28" s="66">
        <v>231</v>
      </c>
      <c r="D28" s="65">
        <v>3296</v>
      </c>
      <c r="E28" s="66">
        <v>3683</v>
      </c>
      <c r="F28" s="67"/>
      <c r="G28" s="65">
        <f t="shared" si="0"/>
        <v>105</v>
      </c>
      <c r="H28" s="66">
        <f t="shared" si="1"/>
        <v>-387</v>
      </c>
      <c r="I28" s="20">
        <f t="shared" si="2"/>
        <v>0.45454545454545453</v>
      </c>
      <c r="J28" s="21">
        <f t="shared" si="3"/>
        <v>-0.10507738256855824</v>
      </c>
    </row>
    <row r="29" spans="1:10" x14ac:dyDescent="0.2">
      <c r="A29" s="7" t="s">
        <v>159</v>
      </c>
      <c r="B29" s="65">
        <v>55</v>
      </c>
      <c r="C29" s="66">
        <v>47</v>
      </c>
      <c r="D29" s="65">
        <v>701</v>
      </c>
      <c r="E29" s="66">
        <v>961</v>
      </c>
      <c r="F29" s="67"/>
      <c r="G29" s="65">
        <f t="shared" si="0"/>
        <v>8</v>
      </c>
      <c r="H29" s="66">
        <f t="shared" si="1"/>
        <v>-260</v>
      </c>
      <c r="I29" s="20">
        <f t="shared" si="2"/>
        <v>0.1702127659574468</v>
      </c>
      <c r="J29" s="21">
        <f t="shared" si="3"/>
        <v>-0.27055150884495316</v>
      </c>
    </row>
    <row r="30" spans="1:10" x14ac:dyDescent="0.2">
      <c r="A30" s="7" t="s">
        <v>158</v>
      </c>
      <c r="B30" s="65">
        <v>0</v>
      </c>
      <c r="C30" s="66">
        <v>2</v>
      </c>
      <c r="D30" s="65">
        <v>29</v>
      </c>
      <c r="E30" s="66">
        <v>43</v>
      </c>
      <c r="F30" s="67"/>
      <c r="G30" s="65">
        <f t="shared" si="0"/>
        <v>-2</v>
      </c>
      <c r="H30" s="66">
        <f t="shared" si="1"/>
        <v>-14</v>
      </c>
      <c r="I30" s="20">
        <f t="shared" si="2"/>
        <v>-1</v>
      </c>
      <c r="J30" s="21">
        <f t="shared" si="3"/>
        <v>-0.32558139534883723</v>
      </c>
    </row>
    <row r="31" spans="1:10" x14ac:dyDescent="0.2">
      <c r="A31" s="7" t="s">
        <v>156</v>
      </c>
      <c r="B31" s="65">
        <v>3</v>
      </c>
      <c r="C31" s="66">
        <v>1</v>
      </c>
      <c r="D31" s="65">
        <v>19</v>
      </c>
      <c r="E31" s="66">
        <v>31</v>
      </c>
      <c r="F31" s="67"/>
      <c r="G31" s="65">
        <f t="shared" si="0"/>
        <v>2</v>
      </c>
      <c r="H31" s="66">
        <f t="shared" si="1"/>
        <v>-12</v>
      </c>
      <c r="I31" s="20">
        <f t="shared" si="2"/>
        <v>2</v>
      </c>
      <c r="J31" s="21">
        <f t="shared" si="3"/>
        <v>-0.38709677419354838</v>
      </c>
    </row>
    <row r="32" spans="1:10" x14ac:dyDescent="0.2">
      <c r="A32" s="7" t="s">
        <v>155</v>
      </c>
      <c r="B32" s="65">
        <v>1</v>
      </c>
      <c r="C32" s="66">
        <v>0</v>
      </c>
      <c r="D32" s="65">
        <v>5</v>
      </c>
      <c r="E32" s="66">
        <v>0</v>
      </c>
      <c r="F32" s="67"/>
      <c r="G32" s="65">
        <f t="shared" si="0"/>
        <v>1</v>
      </c>
      <c r="H32" s="66">
        <f t="shared" si="1"/>
        <v>5</v>
      </c>
      <c r="I32" s="20" t="str">
        <f t="shared" si="2"/>
        <v>-</v>
      </c>
      <c r="J32" s="21" t="str">
        <f t="shared" si="3"/>
        <v>-</v>
      </c>
    </row>
    <row r="33" spans="1:10" x14ac:dyDescent="0.2">
      <c r="A33" s="7" t="s">
        <v>154</v>
      </c>
      <c r="B33" s="65">
        <v>2</v>
      </c>
      <c r="C33" s="66">
        <v>0</v>
      </c>
      <c r="D33" s="65">
        <v>6</v>
      </c>
      <c r="E33" s="66">
        <v>0</v>
      </c>
      <c r="F33" s="67"/>
      <c r="G33" s="65">
        <f t="shared" si="0"/>
        <v>2</v>
      </c>
      <c r="H33" s="66">
        <f t="shared" si="1"/>
        <v>6</v>
      </c>
      <c r="I33" s="20" t="str">
        <f t="shared" si="2"/>
        <v>-</v>
      </c>
      <c r="J33" s="21" t="str">
        <f t="shared" si="3"/>
        <v>-</v>
      </c>
    </row>
    <row r="34" spans="1:10" x14ac:dyDescent="0.2">
      <c r="A34" s="7" t="s">
        <v>153</v>
      </c>
      <c r="B34" s="65">
        <v>0</v>
      </c>
      <c r="C34" s="66">
        <v>1</v>
      </c>
      <c r="D34" s="65">
        <v>3</v>
      </c>
      <c r="E34" s="66">
        <v>6</v>
      </c>
      <c r="F34" s="67"/>
      <c r="G34" s="65">
        <f t="shared" si="0"/>
        <v>-1</v>
      </c>
      <c r="H34" s="66">
        <f t="shared" si="1"/>
        <v>-3</v>
      </c>
      <c r="I34" s="20">
        <f t="shared" si="2"/>
        <v>-1</v>
      </c>
      <c r="J34" s="21">
        <f t="shared" si="3"/>
        <v>-0.5</v>
      </c>
    </row>
    <row r="35" spans="1:10" x14ac:dyDescent="0.2">
      <c r="A35" s="7" t="s">
        <v>152</v>
      </c>
      <c r="B35" s="65">
        <v>2</v>
      </c>
      <c r="C35" s="66">
        <v>1</v>
      </c>
      <c r="D35" s="65">
        <v>22</v>
      </c>
      <c r="E35" s="66">
        <v>26</v>
      </c>
      <c r="F35" s="67"/>
      <c r="G35" s="65">
        <f t="shared" si="0"/>
        <v>1</v>
      </c>
      <c r="H35" s="66">
        <f t="shared" si="1"/>
        <v>-4</v>
      </c>
      <c r="I35" s="20">
        <f t="shared" si="2"/>
        <v>1</v>
      </c>
      <c r="J35" s="21">
        <f t="shared" si="3"/>
        <v>-0.15384615384615385</v>
      </c>
    </row>
    <row r="36" spans="1:10" x14ac:dyDescent="0.2">
      <c r="A36" s="7" t="s">
        <v>151</v>
      </c>
      <c r="B36" s="65">
        <v>4</v>
      </c>
      <c r="C36" s="66">
        <v>3</v>
      </c>
      <c r="D36" s="65">
        <v>31</v>
      </c>
      <c r="E36" s="66">
        <v>27</v>
      </c>
      <c r="F36" s="67"/>
      <c r="G36" s="65">
        <f t="shared" si="0"/>
        <v>1</v>
      </c>
      <c r="H36" s="66">
        <f t="shared" si="1"/>
        <v>4</v>
      </c>
      <c r="I36" s="20">
        <f t="shared" si="2"/>
        <v>0.33333333333333331</v>
      </c>
      <c r="J36" s="21">
        <f t="shared" si="3"/>
        <v>0.14814814814814814</v>
      </c>
    </row>
    <row r="37" spans="1:10" x14ac:dyDescent="0.2">
      <c r="A37" s="7" t="s">
        <v>150</v>
      </c>
      <c r="B37" s="65">
        <v>0</v>
      </c>
      <c r="C37" s="66">
        <v>0</v>
      </c>
      <c r="D37" s="65">
        <v>1</v>
      </c>
      <c r="E37" s="66">
        <v>0</v>
      </c>
      <c r="F37" s="67"/>
      <c r="G37" s="65">
        <f t="shared" si="0"/>
        <v>0</v>
      </c>
      <c r="H37" s="66">
        <f t="shared" si="1"/>
        <v>1</v>
      </c>
      <c r="I37" s="20" t="str">
        <f t="shared" si="2"/>
        <v>-</v>
      </c>
      <c r="J37" s="21" t="str">
        <f t="shared" si="3"/>
        <v>-</v>
      </c>
    </row>
    <row r="38" spans="1:10" x14ac:dyDescent="0.2">
      <c r="A38" s="7" t="s">
        <v>149</v>
      </c>
      <c r="B38" s="65">
        <v>299</v>
      </c>
      <c r="C38" s="66">
        <v>196</v>
      </c>
      <c r="D38" s="65">
        <v>2598</v>
      </c>
      <c r="E38" s="66">
        <v>2869</v>
      </c>
      <c r="F38" s="67"/>
      <c r="G38" s="65">
        <f t="shared" si="0"/>
        <v>103</v>
      </c>
      <c r="H38" s="66">
        <f t="shared" si="1"/>
        <v>-271</v>
      </c>
      <c r="I38" s="20">
        <f t="shared" si="2"/>
        <v>0.52551020408163263</v>
      </c>
      <c r="J38" s="21">
        <f t="shared" si="3"/>
        <v>-9.4457999302892989E-2</v>
      </c>
    </row>
    <row r="39" spans="1:10" x14ac:dyDescent="0.2">
      <c r="A39" s="7" t="s">
        <v>148</v>
      </c>
      <c r="B39" s="65">
        <v>1</v>
      </c>
      <c r="C39" s="66">
        <v>0</v>
      </c>
      <c r="D39" s="65">
        <v>13</v>
      </c>
      <c r="E39" s="66">
        <v>8</v>
      </c>
      <c r="F39" s="67"/>
      <c r="G39" s="65">
        <f t="shared" si="0"/>
        <v>1</v>
      </c>
      <c r="H39" s="66">
        <f t="shared" si="1"/>
        <v>5</v>
      </c>
      <c r="I39" s="20" t="str">
        <f t="shared" si="2"/>
        <v>-</v>
      </c>
      <c r="J39" s="21">
        <f t="shared" si="3"/>
        <v>0.625</v>
      </c>
    </row>
    <row r="40" spans="1:10" x14ac:dyDescent="0.2">
      <c r="A40" s="7" t="s">
        <v>147</v>
      </c>
      <c r="B40" s="65">
        <v>12</v>
      </c>
      <c r="C40" s="66">
        <v>24</v>
      </c>
      <c r="D40" s="65">
        <v>199</v>
      </c>
      <c r="E40" s="66">
        <v>193</v>
      </c>
      <c r="F40" s="67"/>
      <c r="G40" s="65">
        <f t="shared" si="0"/>
        <v>-12</v>
      </c>
      <c r="H40" s="66">
        <f t="shared" si="1"/>
        <v>6</v>
      </c>
      <c r="I40" s="20">
        <f t="shared" si="2"/>
        <v>-0.5</v>
      </c>
      <c r="J40" s="21">
        <f t="shared" si="3"/>
        <v>3.1088082901554404E-2</v>
      </c>
    </row>
    <row r="41" spans="1:10" x14ac:dyDescent="0.2">
      <c r="A41" s="7" t="s">
        <v>157</v>
      </c>
      <c r="B41" s="65">
        <v>28</v>
      </c>
      <c r="C41" s="66">
        <v>26</v>
      </c>
      <c r="D41" s="65">
        <v>213</v>
      </c>
      <c r="E41" s="66">
        <v>228</v>
      </c>
      <c r="F41" s="67"/>
      <c r="G41" s="65">
        <f t="shared" si="0"/>
        <v>2</v>
      </c>
      <c r="H41" s="66">
        <f t="shared" si="1"/>
        <v>-15</v>
      </c>
      <c r="I41" s="20">
        <f t="shared" si="2"/>
        <v>7.6923076923076927E-2</v>
      </c>
      <c r="J41" s="21">
        <f t="shared" si="3"/>
        <v>-6.5789473684210523E-2</v>
      </c>
    </row>
    <row r="42" spans="1:10" x14ac:dyDescent="0.2">
      <c r="A42" s="7"/>
      <c r="B42" s="65"/>
      <c r="C42" s="66"/>
      <c r="D42" s="65"/>
      <c r="E42" s="66"/>
      <c r="F42" s="67"/>
      <c r="G42" s="65"/>
      <c r="H42" s="66"/>
      <c r="I42" s="20"/>
      <c r="J42" s="21"/>
    </row>
    <row r="43" spans="1:10" s="43" customFormat="1" x14ac:dyDescent="0.2">
      <c r="A43" s="27" t="s">
        <v>28</v>
      </c>
      <c r="B43" s="71">
        <f>SUM(B15:B42)</f>
        <v>796</v>
      </c>
      <c r="C43" s="72">
        <f>SUM(C15:C42)</f>
        <v>577</v>
      </c>
      <c r="D43" s="71">
        <f>SUM(D15:D42)</f>
        <v>7731</v>
      </c>
      <c r="E43" s="72">
        <f>SUM(E15:E42)</f>
        <v>8609</v>
      </c>
      <c r="F43" s="73"/>
      <c r="G43" s="71">
        <f>B43-C43</f>
        <v>219</v>
      </c>
      <c r="H43" s="72">
        <f>D43-E43</f>
        <v>-878</v>
      </c>
      <c r="I43" s="37">
        <f>IF(C43=0, "-", G43/C43)</f>
        <v>0.37954939341421146</v>
      </c>
      <c r="J43" s="38">
        <f>IF(E43=0, "-", H43/E43)</f>
        <v>-0.10198629341386921</v>
      </c>
    </row>
    <row r="44" spans="1:10" s="43" customFormat="1" x14ac:dyDescent="0.2">
      <c r="A44" s="27" t="s">
        <v>0</v>
      </c>
      <c r="B44" s="71">
        <f>B11+B43</f>
        <v>796</v>
      </c>
      <c r="C44" s="77">
        <f>C11+C43</f>
        <v>577</v>
      </c>
      <c r="D44" s="71">
        <f>D11+D43</f>
        <v>7731</v>
      </c>
      <c r="E44" s="77">
        <f>E11+E43</f>
        <v>8609</v>
      </c>
      <c r="F44" s="73"/>
      <c r="G44" s="71">
        <f>B44-C44</f>
        <v>219</v>
      </c>
      <c r="H44" s="72">
        <f>D44-E44</f>
        <v>-878</v>
      </c>
      <c r="I44" s="37">
        <f>IF(C44=0, "-", G44/C44)</f>
        <v>0.37954939341421146</v>
      </c>
      <c r="J44" s="38">
        <f>IF(E44=0, "-", H44/E44)</f>
        <v>-0.10198629341386921</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K182"/>
  <sheetViews>
    <sheetView tabSelected="1" zoomScaleNormal="100" workbookViewId="0">
      <selection activeCell="M1" sqref="M1"/>
    </sheetView>
  </sheetViews>
  <sheetFormatPr defaultRowHeight="12.75" x14ac:dyDescent="0.2"/>
  <cols>
    <col min="1" max="1" width="34.7109375"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88</v>
      </c>
      <c r="B2" s="202" t="s">
        <v>78</v>
      </c>
      <c r="C2" s="198"/>
      <c r="D2" s="198"/>
      <c r="E2" s="203"/>
      <c r="F2" s="203"/>
      <c r="G2" s="203"/>
      <c r="H2" s="203"/>
      <c r="I2" s="203"/>
      <c r="J2" s="203"/>
      <c r="K2" s="203"/>
    </row>
    <row r="4" spans="1:11" ht="15.75" x14ac:dyDescent="0.25">
      <c r="A4" s="164" t="s">
        <v>90</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90</v>
      </c>
      <c r="B6" s="61" t="s">
        <v>12</v>
      </c>
      <c r="C6" s="62" t="s">
        <v>13</v>
      </c>
      <c r="D6" s="61" t="s">
        <v>12</v>
      </c>
      <c r="E6" s="63" t="s">
        <v>13</v>
      </c>
      <c r="F6" s="62" t="s">
        <v>12</v>
      </c>
      <c r="G6" s="62" t="s">
        <v>13</v>
      </c>
      <c r="H6" s="61" t="s">
        <v>12</v>
      </c>
      <c r="I6" s="63" t="s">
        <v>13</v>
      </c>
      <c r="J6" s="61"/>
      <c r="K6" s="63"/>
    </row>
    <row r="7" spans="1:11" x14ac:dyDescent="0.2">
      <c r="A7" s="7" t="s">
        <v>174</v>
      </c>
      <c r="B7" s="65">
        <v>1</v>
      </c>
      <c r="C7" s="34">
        <f>IF(B11=0, "-", B7/B11)</f>
        <v>0.2</v>
      </c>
      <c r="D7" s="65">
        <v>1</v>
      </c>
      <c r="E7" s="9">
        <f>IF(D11=0, "-", D7/D11)</f>
        <v>0.25</v>
      </c>
      <c r="F7" s="81">
        <v>1</v>
      </c>
      <c r="G7" s="34">
        <f>IF(F11=0, "-", F7/F11)</f>
        <v>2.0408163265306121E-2</v>
      </c>
      <c r="H7" s="65">
        <v>3</v>
      </c>
      <c r="I7" s="9">
        <f>IF(H11=0, "-", H7/H11)</f>
        <v>4.6875E-2</v>
      </c>
      <c r="J7" s="8">
        <f>IF(D7=0, "-", IF((B7-D7)/D7&lt;10, (B7-D7)/D7, "&gt;999%"))</f>
        <v>0</v>
      </c>
      <c r="K7" s="9">
        <f>IF(H7=0, "-", IF((F7-H7)/H7&lt;10, (F7-H7)/H7, "&gt;999%"))</f>
        <v>-0.66666666666666663</v>
      </c>
    </row>
    <row r="8" spans="1:11" x14ac:dyDescent="0.2">
      <c r="A8" s="7" t="s">
        <v>175</v>
      </c>
      <c r="B8" s="65">
        <v>3</v>
      </c>
      <c r="C8" s="34">
        <f>IF(B11=0, "-", B8/B11)</f>
        <v>0.6</v>
      </c>
      <c r="D8" s="65">
        <v>3</v>
      </c>
      <c r="E8" s="9">
        <f>IF(D11=0, "-", D8/D11)</f>
        <v>0.75</v>
      </c>
      <c r="F8" s="81">
        <v>36</v>
      </c>
      <c r="G8" s="34">
        <f>IF(F11=0, "-", F8/F11)</f>
        <v>0.73469387755102045</v>
      </c>
      <c r="H8" s="65">
        <v>53</v>
      </c>
      <c r="I8" s="9">
        <f>IF(H11=0, "-", H8/H11)</f>
        <v>0.828125</v>
      </c>
      <c r="J8" s="8">
        <f>IF(D8=0, "-", IF((B8-D8)/D8&lt;10, (B8-D8)/D8, "&gt;999%"))</f>
        <v>0</v>
      </c>
      <c r="K8" s="9">
        <f>IF(H8=0, "-", IF((F8-H8)/H8&lt;10, (F8-H8)/H8, "&gt;999%"))</f>
        <v>-0.32075471698113206</v>
      </c>
    </row>
    <row r="9" spans="1:11" x14ac:dyDescent="0.2">
      <c r="A9" s="7" t="s">
        <v>176</v>
      </c>
      <c r="B9" s="65">
        <v>1</v>
      </c>
      <c r="C9" s="34">
        <f>IF(B11=0, "-", B9/B11)</f>
        <v>0.2</v>
      </c>
      <c r="D9" s="65">
        <v>0</v>
      </c>
      <c r="E9" s="9">
        <f>IF(D11=0, "-", D9/D11)</f>
        <v>0</v>
      </c>
      <c r="F9" s="81">
        <v>12</v>
      </c>
      <c r="G9" s="34">
        <f>IF(F11=0, "-", F9/F11)</f>
        <v>0.24489795918367346</v>
      </c>
      <c r="H9" s="65">
        <v>8</v>
      </c>
      <c r="I9" s="9">
        <f>IF(H11=0, "-", H9/H11)</f>
        <v>0.125</v>
      </c>
      <c r="J9" s="8" t="str">
        <f>IF(D9=0, "-", IF((B9-D9)/D9&lt;10, (B9-D9)/D9, "&gt;999%"))</f>
        <v>-</v>
      </c>
      <c r="K9" s="9">
        <f>IF(H9=0, "-", IF((F9-H9)/H9&lt;10, (F9-H9)/H9, "&gt;999%"))</f>
        <v>0.5</v>
      </c>
    </row>
    <row r="10" spans="1:11" x14ac:dyDescent="0.2">
      <c r="A10" s="2"/>
      <c r="B10" s="68"/>
      <c r="C10" s="33"/>
      <c r="D10" s="68"/>
      <c r="E10" s="6"/>
      <c r="F10" s="82"/>
      <c r="G10" s="33"/>
      <c r="H10" s="68"/>
      <c r="I10" s="6"/>
      <c r="J10" s="5"/>
      <c r="K10" s="6"/>
    </row>
    <row r="11" spans="1:11" s="43" customFormat="1" x14ac:dyDescent="0.2">
      <c r="A11" s="162" t="s">
        <v>444</v>
      </c>
      <c r="B11" s="71">
        <f>SUM(B7:B10)</f>
        <v>5</v>
      </c>
      <c r="C11" s="40">
        <f>B11/796</f>
        <v>6.2814070351758797E-3</v>
      </c>
      <c r="D11" s="71">
        <f>SUM(D7:D10)</f>
        <v>4</v>
      </c>
      <c r="E11" s="41">
        <f>D11/577</f>
        <v>6.9324090121317154E-3</v>
      </c>
      <c r="F11" s="77">
        <f>SUM(F7:F10)</f>
        <v>49</v>
      </c>
      <c r="G11" s="42">
        <f>F11/7731</f>
        <v>6.338119260121588E-3</v>
      </c>
      <c r="H11" s="71">
        <f>SUM(H7:H10)</f>
        <v>64</v>
      </c>
      <c r="I11" s="41">
        <f>H11/8609</f>
        <v>7.4340806133116506E-3</v>
      </c>
      <c r="J11" s="37">
        <f>IF(D11=0, "-", IF((B11-D11)/D11&lt;10, (B11-D11)/D11, "&gt;999%"))</f>
        <v>0.25</v>
      </c>
      <c r="K11" s="38">
        <f>IF(H11=0, "-", IF((F11-H11)/H11&lt;10, (F11-H11)/H11, "&gt;999%"))</f>
        <v>-0.234375</v>
      </c>
    </row>
    <row r="12" spans="1:11" x14ac:dyDescent="0.2">
      <c r="B12" s="83"/>
      <c r="D12" s="83"/>
      <c r="F12" s="83"/>
      <c r="H12" s="83"/>
    </row>
    <row r="13" spans="1:11" s="43" customFormat="1" x14ac:dyDescent="0.2">
      <c r="A13" s="162" t="s">
        <v>444</v>
      </c>
      <c r="B13" s="71">
        <v>5</v>
      </c>
      <c r="C13" s="40">
        <f>B13/796</f>
        <v>6.2814070351758797E-3</v>
      </c>
      <c r="D13" s="71">
        <v>4</v>
      </c>
      <c r="E13" s="41">
        <f>D13/577</f>
        <v>6.9324090121317154E-3</v>
      </c>
      <c r="F13" s="77">
        <v>49</v>
      </c>
      <c r="G13" s="42">
        <f>F13/7731</f>
        <v>6.338119260121588E-3</v>
      </c>
      <c r="H13" s="71">
        <v>64</v>
      </c>
      <c r="I13" s="41">
        <f>H13/8609</f>
        <v>7.4340806133116506E-3</v>
      </c>
      <c r="J13" s="37">
        <f>IF(D13=0, "-", IF((B13-D13)/D13&lt;10, (B13-D13)/D13, "&gt;999%"))</f>
        <v>0.25</v>
      </c>
      <c r="K13" s="38">
        <f>IF(H13=0, "-", IF((F13-H13)/H13&lt;10, (F13-H13)/H13, "&gt;999%"))</f>
        <v>-0.234375</v>
      </c>
    </row>
    <row r="14" spans="1:11" x14ac:dyDescent="0.2">
      <c r="B14" s="83"/>
      <c r="D14" s="83"/>
      <c r="F14" s="83"/>
      <c r="H14" s="83"/>
    </row>
    <row r="15" spans="1:11" ht="15.75" x14ac:dyDescent="0.25">
      <c r="A15" s="164" t="s">
        <v>91</v>
      </c>
      <c r="B15" s="196" t="s">
        <v>1</v>
      </c>
      <c r="C15" s="200"/>
      <c r="D15" s="200"/>
      <c r="E15" s="197"/>
      <c r="F15" s="196" t="s">
        <v>14</v>
      </c>
      <c r="G15" s="200"/>
      <c r="H15" s="200"/>
      <c r="I15" s="197"/>
      <c r="J15" s="196" t="s">
        <v>15</v>
      </c>
      <c r="K15" s="197"/>
    </row>
    <row r="16" spans="1:11" x14ac:dyDescent="0.2">
      <c r="A16" s="22"/>
      <c r="B16" s="196">
        <f>VALUE(RIGHT($B$2, 4))</f>
        <v>2020</v>
      </c>
      <c r="C16" s="197"/>
      <c r="D16" s="196">
        <f>B16-1</f>
        <v>2019</v>
      </c>
      <c r="E16" s="204"/>
      <c r="F16" s="196">
        <f>B16</f>
        <v>2020</v>
      </c>
      <c r="G16" s="204"/>
      <c r="H16" s="196">
        <f>D16</f>
        <v>2019</v>
      </c>
      <c r="I16" s="204"/>
      <c r="J16" s="140" t="s">
        <v>4</v>
      </c>
      <c r="K16" s="141" t="s">
        <v>2</v>
      </c>
    </row>
    <row r="17" spans="1:11" x14ac:dyDescent="0.2">
      <c r="A17" s="163" t="s">
        <v>115</v>
      </c>
      <c r="B17" s="61" t="s">
        <v>12</v>
      </c>
      <c r="C17" s="62" t="s">
        <v>13</v>
      </c>
      <c r="D17" s="61" t="s">
        <v>12</v>
      </c>
      <c r="E17" s="63" t="s">
        <v>13</v>
      </c>
      <c r="F17" s="62" t="s">
        <v>12</v>
      </c>
      <c r="G17" s="62" t="s">
        <v>13</v>
      </c>
      <c r="H17" s="61" t="s">
        <v>12</v>
      </c>
      <c r="I17" s="63" t="s">
        <v>13</v>
      </c>
      <c r="J17" s="61"/>
      <c r="K17" s="63"/>
    </row>
    <row r="18" spans="1:11" x14ac:dyDescent="0.2">
      <c r="A18" s="7" t="s">
        <v>177</v>
      </c>
      <c r="B18" s="65">
        <v>1</v>
      </c>
      <c r="C18" s="34">
        <f>IF(B33=0, "-", B18/B33)</f>
        <v>2.9411764705882353E-2</v>
      </c>
      <c r="D18" s="65">
        <v>0</v>
      </c>
      <c r="E18" s="9">
        <f>IF(D33=0, "-", D18/D33)</f>
        <v>0</v>
      </c>
      <c r="F18" s="81">
        <v>2</v>
      </c>
      <c r="G18" s="34">
        <f>IF(F33=0, "-", F18/F33)</f>
        <v>5.1282051282051282E-3</v>
      </c>
      <c r="H18" s="65">
        <v>0</v>
      </c>
      <c r="I18" s="9">
        <f>IF(H33=0, "-", H18/H33)</f>
        <v>0</v>
      </c>
      <c r="J18" s="8" t="str">
        <f t="shared" ref="J18:J31" si="0">IF(D18=0, "-", IF((B18-D18)/D18&lt;10, (B18-D18)/D18, "&gt;999%"))</f>
        <v>-</v>
      </c>
      <c r="K18" s="9" t="str">
        <f t="shared" ref="K18:K31" si="1">IF(H18=0, "-", IF((F18-H18)/H18&lt;10, (F18-H18)/H18, "&gt;999%"))</f>
        <v>-</v>
      </c>
    </row>
    <row r="19" spans="1:11" x14ac:dyDescent="0.2">
      <c r="A19" s="7" t="s">
        <v>178</v>
      </c>
      <c r="B19" s="65">
        <v>0</v>
      </c>
      <c r="C19" s="34">
        <f>IF(B33=0, "-", B19/B33)</f>
        <v>0</v>
      </c>
      <c r="D19" s="65">
        <v>0</v>
      </c>
      <c r="E19" s="9">
        <f>IF(D33=0, "-", D19/D33)</f>
        <v>0</v>
      </c>
      <c r="F19" s="81">
        <v>5</v>
      </c>
      <c r="G19" s="34">
        <f>IF(F33=0, "-", F19/F33)</f>
        <v>1.282051282051282E-2</v>
      </c>
      <c r="H19" s="65">
        <v>1</v>
      </c>
      <c r="I19" s="9">
        <f>IF(H33=0, "-", H19/H33)</f>
        <v>1.7094017094017094E-3</v>
      </c>
      <c r="J19" s="8" t="str">
        <f t="shared" si="0"/>
        <v>-</v>
      </c>
      <c r="K19" s="9">
        <f t="shared" si="1"/>
        <v>4</v>
      </c>
    </row>
    <row r="20" spans="1:11" x14ac:dyDescent="0.2">
      <c r="A20" s="7" t="s">
        <v>179</v>
      </c>
      <c r="B20" s="65">
        <v>3</v>
      </c>
      <c r="C20" s="34">
        <f>IF(B33=0, "-", B20/B33)</f>
        <v>8.8235294117647065E-2</v>
      </c>
      <c r="D20" s="65">
        <v>1</v>
      </c>
      <c r="E20" s="9">
        <f>IF(D33=0, "-", D20/D33)</f>
        <v>3.4482758620689655E-2</v>
      </c>
      <c r="F20" s="81">
        <v>16</v>
      </c>
      <c r="G20" s="34">
        <f>IF(F33=0, "-", F20/F33)</f>
        <v>4.1025641025641026E-2</v>
      </c>
      <c r="H20" s="65">
        <v>26</v>
      </c>
      <c r="I20" s="9">
        <f>IF(H33=0, "-", H20/H33)</f>
        <v>4.4444444444444446E-2</v>
      </c>
      <c r="J20" s="8">
        <f t="shared" si="0"/>
        <v>2</v>
      </c>
      <c r="K20" s="9">
        <f t="shared" si="1"/>
        <v>-0.38461538461538464</v>
      </c>
    </row>
    <row r="21" spans="1:11" x14ac:dyDescent="0.2">
      <c r="A21" s="7" t="s">
        <v>180</v>
      </c>
      <c r="B21" s="65">
        <v>0</v>
      </c>
      <c r="C21" s="34">
        <f>IF(B33=0, "-", B21/B33)</f>
        <v>0</v>
      </c>
      <c r="D21" s="65">
        <v>0</v>
      </c>
      <c r="E21" s="9">
        <f>IF(D33=0, "-", D21/D33)</f>
        <v>0</v>
      </c>
      <c r="F21" s="81">
        <v>0</v>
      </c>
      <c r="G21" s="34">
        <f>IF(F33=0, "-", F21/F33)</f>
        <v>0</v>
      </c>
      <c r="H21" s="65">
        <v>95</v>
      </c>
      <c r="I21" s="9">
        <f>IF(H33=0, "-", H21/H33)</f>
        <v>0.1623931623931624</v>
      </c>
      <c r="J21" s="8" t="str">
        <f t="shared" si="0"/>
        <v>-</v>
      </c>
      <c r="K21" s="9">
        <f t="shared" si="1"/>
        <v>-1</v>
      </c>
    </row>
    <row r="22" spans="1:11" x14ac:dyDescent="0.2">
      <c r="A22" s="7" t="s">
        <v>181</v>
      </c>
      <c r="B22" s="65">
        <v>10</v>
      </c>
      <c r="C22" s="34">
        <f>IF(B33=0, "-", B22/B33)</f>
        <v>0.29411764705882354</v>
      </c>
      <c r="D22" s="65">
        <v>2</v>
      </c>
      <c r="E22" s="9">
        <f>IF(D33=0, "-", D22/D33)</f>
        <v>6.8965517241379309E-2</v>
      </c>
      <c r="F22" s="81">
        <v>70</v>
      </c>
      <c r="G22" s="34">
        <f>IF(F33=0, "-", F22/F33)</f>
        <v>0.17948717948717949</v>
      </c>
      <c r="H22" s="65">
        <v>99</v>
      </c>
      <c r="I22" s="9">
        <f>IF(H33=0, "-", H22/H33)</f>
        <v>0.16923076923076924</v>
      </c>
      <c r="J22" s="8">
        <f t="shared" si="0"/>
        <v>4</v>
      </c>
      <c r="K22" s="9">
        <f t="shared" si="1"/>
        <v>-0.29292929292929293</v>
      </c>
    </row>
    <row r="23" spans="1:11" x14ac:dyDescent="0.2">
      <c r="A23" s="7" t="s">
        <v>182</v>
      </c>
      <c r="B23" s="65">
        <v>6</v>
      </c>
      <c r="C23" s="34">
        <f>IF(B33=0, "-", B23/B33)</f>
        <v>0.17647058823529413</v>
      </c>
      <c r="D23" s="65">
        <v>2</v>
      </c>
      <c r="E23" s="9">
        <f>IF(D33=0, "-", D23/D33)</f>
        <v>6.8965517241379309E-2</v>
      </c>
      <c r="F23" s="81">
        <v>48</v>
      </c>
      <c r="G23" s="34">
        <f>IF(F33=0, "-", F23/F33)</f>
        <v>0.12307692307692308</v>
      </c>
      <c r="H23" s="65">
        <v>68</v>
      </c>
      <c r="I23" s="9">
        <f>IF(H33=0, "-", H23/H33)</f>
        <v>0.11623931623931624</v>
      </c>
      <c r="J23" s="8">
        <f t="shared" si="0"/>
        <v>2</v>
      </c>
      <c r="K23" s="9">
        <f t="shared" si="1"/>
        <v>-0.29411764705882354</v>
      </c>
    </row>
    <row r="24" spans="1:11" x14ac:dyDescent="0.2">
      <c r="A24" s="7" t="s">
        <v>183</v>
      </c>
      <c r="B24" s="65">
        <v>2</v>
      </c>
      <c r="C24" s="34">
        <f>IF(B33=0, "-", B24/B33)</f>
        <v>5.8823529411764705E-2</v>
      </c>
      <c r="D24" s="65">
        <v>0</v>
      </c>
      <c r="E24" s="9">
        <f>IF(D33=0, "-", D24/D33)</f>
        <v>0</v>
      </c>
      <c r="F24" s="81">
        <v>44</v>
      </c>
      <c r="G24" s="34">
        <f>IF(F33=0, "-", F24/F33)</f>
        <v>0.11282051282051282</v>
      </c>
      <c r="H24" s="65">
        <v>0</v>
      </c>
      <c r="I24" s="9">
        <f>IF(H33=0, "-", H24/H33)</f>
        <v>0</v>
      </c>
      <c r="J24" s="8" t="str">
        <f t="shared" si="0"/>
        <v>-</v>
      </c>
      <c r="K24" s="9" t="str">
        <f t="shared" si="1"/>
        <v>-</v>
      </c>
    </row>
    <row r="25" spans="1:11" x14ac:dyDescent="0.2">
      <c r="A25" s="7" t="s">
        <v>184</v>
      </c>
      <c r="B25" s="65">
        <v>0</v>
      </c>
      <c r="C25" s="34">
        <f>IF(B33=0, "-", B25/B33)</f>
        <v>0</v>
      </c>
      <c r="D25" s="65">
        <v>0</v>
      </c>
      <c r="E25" s="9">
        <f>IF(D33=0, "-", D25/D33)</f>
        <v>0</v>
      </c>
      <c r="F25" s="81">
        <v>0</v>
      </c>
      <c r="G25" s="34">
        <f>IF(F33=0, "-", F25/F33)</f>
        <v>0</v>
      </c>
      <c r="H25" s="65">
        <v>1</v>
      </c>
      <c r="I25" s="9">
        <f>IF(H33=0, "-", H25/H33)</f>
        <v>1.7094017094017094E-3</v>
      </c>
      <c r="J25" s="8" t="str">
        <f t="shared" si="0"/>
        <v>-</v>
      </c>
      <c r="K25" s="9">
        <f t="shared" si="1"/>
        <v>-1</v>
      </c>
    </row>
    <row r="26" spans="1:11" x14ac:dyDescent="0.2">
      <c r="A26" s="7" t="s">
        <v>185</v>
      </c>
      <c r="B26" s="65">
        <v>0</v>
      </c>
      <c r="C26" s="34">
        <f>IF(B33=0, "-", B26/B33)</f>
        <v>0</v>
      </c>
      <c r="D26" s="65">
        <v>0</v>
      </c>
      <c r="E26" s="9">
        <f>IF(D33=0, "-", D26/D33)</f>
        <v>0</v>
      </c>
      <c r="F26" s="81">
        <v>1</v>
      </c>
      <c r="G26" s="34">
        <f>IF(F33=0, "-", F26/F33)</f>
        <v>2.5641025641025641E-3</v>
      </c>
      <c r="H26" s="65">
        <v>2</v>
      </c>
      <c r="I26" s="9">
        <f>IF(H33=0, "-", H26/H33)</f>
        <v>3.4188034188034188E-3</v>
      </c>
      <c r="J26" s="8" t="str">
        <f t="shared" si="0"/>
        <v>-</v>
      </c>
      <c r="K26" s="9">
        <f t="shared" si="1"/>
        <v>-0.5</v>
      </c>
    </row>
    <row r="27" spans="1:11" x14ac:dyDescent="0.2">
      <c r="A27" s="7" t="s">
        <v>186</v>
      </c>
      <c r="B27" s="65">
        <v>3</v>
      </c>
      <c r="C27" s="34">
        <f>IF(B33=0, "-", B27/B33)</f>
        <v>8.8235294117647065E-2</v>
      </c>
      <c r="D27" s="65">
        <v>7</v>
      </c>
      <c r="E27" s="9">
        <f>IF(D33=0, "-", D27/D33)</f>
        <v>0.2413793103448276</v>
      </c>
      <c r="F27" s="81">
        <v>78</v>
      </c>
      <c r="G27" s="34">
        <f>IF(F33=0, "-", F27/F33)</f>
        <v>0.2</v>
      </c>
      <c r="H27" s="65">
        <v>37</v>
      </c>
      <c r="I27" s="9">
        <f>IF(H33=0, "-", H27/H33)</f>
        <v>6.3247863247863245E-2</v>
      </c>
      <c r="J27" s="8">
        <f t="shared" si="0"/>
        <v>-0.5714285714285714</v>
      </c>
      <c r="K27" s="9">
        <f t="shared" si="1"/>
        <v>1.1081081081081081</v>
      </c>
    </row>
    <row r="28" spans="1:11" x14ac:dyDescent="0.2">
      <c r="A28" s="7" t="s">
        <v>187</v>
      </c>
      <c r="B28" s="65">
        <v>4</v>
      </c>
      <c r="C28" s="34">
        <f>IF(B33=0, "-", B28/B33)</f>
        <v>0.11764705882352941</v>
      </c>
      <c r="D28" s="65">
        <v>3</v>
      </c>
      <c r="E28" s="9">
        <f>IF(D33=0, "-", D28/D33)</f>
        <v>0.10344827586206896</v>
      </c>
      <c r="F28" s="81">
        <v>40</v>
      </c>
      <c r="G28" s="34">
        <f>IF(F33=0, "-", F28/F33)</f>
        <v>0.10256410256410256</v>
      </c>
      <c r="H28" s="65">
        <v>48</v>
      </c>
      <c r="I28" s="9">
        <f>IF(H33=0, "-", H28/H33)</f>
        <v>8.2051282051282051E-2</v>
      </c>
      <c r="J28" s="8">
        <f t="shared" si="0"/>
        <v>0.33333333333333331</v>
      </c>
      <c r="K28" s="9">
        <f t="shared" si="1"/>
        <v>-0.16666666666666666</v>
      </c>
    </row>
    <row r="29" spans="1:11" x14ac:dyDescent="0.2">
      <c r="A29" s="7" t="s">
        <v>188</v>
      </c>
      <c r="B29" s="65">
        <v>0</v>
      </c>
      <c r="C29" s="34">
        <f>IF(B33=0, "-", B29/B33)</f>
        <v>0</v>
      </c>
      <c r="D29" s="65">
        <v>1</v>
      </c>
      <c r="E29" s="9">
        <f>IF(D33=0, "-", D29/D33)</f>
        <v>3.4482758620689655E-2</v>
      </c>
      <c r="F29" s="81">
        <v>0</v>
      </c>
      <c r="G29" s="34">
        <f>IF(F33=0, "-", F29/F33)</f>
        <v>0</v>
      </c>
      <c r="H29" s="65">
        <v>9</v>
      </c>
      <c r="I29" s="9">
        <f>IF(H33=0, "-", H29/H33)</f>
        <v>1.5384615384615385E-2</v>
      </c>
      <c r="J29" s="8">
        <f t="shared" si="0"/>
        <v>-1</v>
      </c>
      <c r="K29" s="9">
        <f t="shared" si="1"/>
        <v>-1</v>
      </c>
    </row>
    <row r="30" spans="1:11" x14ac:dyDescent="0.2">
      <c r="A30" s="7" t="s">
        <v>189</v>
      </c>
      <c r="B30" s="65">
        <v>3</v>
      </c>
      <c r="C30" s="34">
        <f>IF(B33=0, "-", B30/B33)</f>
        <v>8.8235294117647065E-2</v>
      </c>
      <c r="D30" s="65">
        <v>12</v>
      </c>
      <c r="E30" s="9">
        <f>IF(D33=0, "-", D30/D33)</f>
        <v>0.41379310344827586</v>
      </c>
      <c r="F30" s="81">
        <v>68</v>
      </c>
      <c r="G30" s="34">
        <f>IF(F33=0, "-", F30/F33)</f>
        <v>0.17435897435897435</v>
      </c>
      <c r="H30" s="65">
        <v>175</v>
      </c>
      <c r="I30" s="9">
        <f>IF(H33=0, "-", H30/H33)</f>
        <v>0.29914529914529914</v>
      </c>
      <c r="J30" s="8">
        <f t="shared" si="0"/>
        <v>-0.75</v>
      </c>
      <c r="K30" s="9">
        <f t="shared" si="1"/>
        <v>-0.61142857142857143</v>
      </c>
    </row>
    <row r="31" spans="1:11" x14ac:dyDescent="0.2">
      <c r="A31" s="7" t="s">
        <v>190</v>
      </c>
      <c r="B31" s="65">
        <v>2</v>
      </c>
      <c r="C31" s="34">
        <f>IF(B33=0, "-", B31/B33)</f>
        <v>5.8823529411764705E-2</v>
      </c>
      <c r="D31" s="65">
        <v>1</v>
      </c>
      <c r="E31" s="9">
        <f>IF(D33=0, "-", D31/D33)</f>
        <v>3.4482758620689655E-2</v>
      </c>
      <c r="F31" s="81">
        <v>18</v>
      </c>
      <c r="G31" s="34">
        <f>IF(F33=0, "-", F31/F33)</f>
        <v>4.6153846153846156E-2</v>
      </c>
      <c r="H31" s="65">
        <v>24</v>
      </c>
      <c r="I31" s="9">
        <f>IF(H33=0, "-", H31/H33)</f>
        <v>4.1025641025641026E-2</v>
      </c>
      <c r="J31" s="8">
        <f t="shared" si="0"/>
        <v>1</v>
      </c>
      <c r="K31" s="9">
        <f t="shared" si="1"/>
        <v>-0.25</v>
      </c>
    </row>
    <row r="32" spans="1:11" x14ac:dyDescent="0.2">
      <c r="A32" s="2"/>
      <c r="B32" s="68"/>
      <c r="C32" s="33"/>
      <c r="D32" s="68"/>
      <c r="E32" s="6"/>
      <c r="F32" s="82"/>
      <c r="G32" s="33"/>
      <c r="H32" s="68"/>
      <c r="I32" s="6"/>
      <c r="J32" s="5"/>
      <c r="K32" s="6"/>
    </row>
    <row r="33" spans="1:11" s="43" customFormat="1" x14ac:dyDescent="0.2">
      <c r="A33" s="162" t="s">
        <v>443</v>
      </c>
      <c r="B33" s="71">
        <f>SUM(B18:B32)</f>
        <v>34</v>
      </c>
      <c r="C33" s="40">
        <f>B33/796</f>
        <v>4.2713567839195977E-2</v>
      </c>
      <c r="D33" s="71">
        <f>SUM(D18:D32)</f>
        <v>29</v>
      </c>
      <c r="E33" s="41">
        <f>D33/577</f>
        <v>5.0259965337954939E-2</v>
      </c>
      <c r="F33" s="77">
        <f>SUM(F18:F32)</f>
        <v>390</v>
      </c>
      <c r="G33" s="42">
        <f>F33/7731</f>
        <v>5.0446255335661619E-2</v>
      </c>
      <c r="H33" s="71">
        <f>SUM(H18:H32)</f>
        <v>585</v>
      </c>
      <c r="I33" s="41">
        <f>H33/8609</f>
        <v>6.7952143106051813E-2</v>
      </c>
      <c r="J33" s="37">
        <f>IF(D33=0, "-", IF((B33-D33)/D33&lt;10, (B33-D33)/D33, "&gt;999%"))</f>
        <v>0.17241379310344829</v>
      </c>
      <c r="K33" s="38">
        <f>IF(H33=0, "-", IF((F33-H33)/H33&lt;10, (F33-H33)/H33, "&gt;999%"))</f>
        <v>-0.33333333333333331</v>
      </c>
    </row>
    <row r="34" spans="1:11" x14ac:dyDescent="0.2">
      <c r="B34" s="83"/>
      <c r="D34" s="83"/>
      <c r="F34" s="83"/>
      <c r="H34" s="83"/>
    </row>
    <row r="35" spans="1:11" x14ac:dyDescent="0.2">
      <c r="A35" s="163" t="s">
        <v>116</v>
      </c>
      <c r="B35" s="61" t="s">
        <v>12</v>
      </c>
      <c r="C35" s="62" t="s">
        <v>13</v>
      </c>
      <c r="D35" s="61" t="s">
        <v>12</v>
      </c>
      <c r="E35" s="63" t="s">
        <v>13</v>
      </c>
      <c r="F35" s="62" t="s">
        <v>12</v>
      </c>
      <c r="G35" s="62" t="s">
        <v>13</v>
      </c>
      <c r="H35" s="61" t="s">
        <v>12</v>
      </c>
      <c r="I35" s="63" t="s">
        <v>13</v>
      </c>
      <c r="J35" s="61"/>
      <c r="K35" s="63"/>
    </row>
    <row r="36" spans="1:11" x14ac:dyDescent="0.2">
      <c r="A36" s="7" t="s">
        <v>191</v>
      </c>
      <c r="B36" s="65">
        <v>0</v>
      </c>
      <c r="C36" s="34" t="str">
        <f>IF(B38=0, "-", B36/B38)</f>
        <v>-</v>
      </c>
      <c r="D36" s="65">
        <v>0</v>
      </c>
      <c r="E36" s="9" t="str">
        <f>IF(D38=0, "-", D36/D38)</f>
        <v>-</v>
      </c>
      <c r="F36" s="81">
        <v>3</v>
      </c>
      <c r="G36" s="34">
        <f>IF(F38=0, "-", F36/F38)</f>
        <v>1</v>
      </c>
      <c r="H36" s="65">
        <v>2</v>
      </c>
      <c r="I36" s="9">
        <f>IF(H38=0, "-", H36/H38)</f>
        <v>1</v>
      </c>
      <c r="J36" s="8" t="str">
        <f>IF(D36=0, "-", IF((B36-D36)/D36&lt;10, (B36-D36)/D36, "&gt;999%"))</f>
        <v>-</v>
      </c>
      <c r="K36" s="9">
        <f>IF(H36=0, "-", IF((F36-H36)/H36&lt;10, (F36-H36)/H36, "&gt;999%"))</f>
        <v>0.5</v>
      </c>
    </row>
    <row r="37" spans="1:11" x14ac:dyDescent="0.2">
      <c r="A37" s="2"/>
      <c r="B37" s="68"/>
      <c r="C37" s="33"/>
      <c r="D37" s="68"/>
      <c r="E37" s="6"/>
      <c r="F37" s="82"/>
      <c r="G37" s="33"/>
      <c r="H37" s="68"/>
      <c r="I37" s="6"/>
      <c r="J37" s="5"/>
      <c r="K37" s="6"/>
    </row>
    <row r="38" spans="1:11" s="43" customFormat="1" x14ac:dyDescent="0.2">
      <c r="A38" s="162" t="s">
        <v>442</v>
      </c>
      <c r="B38" s="71">
        <f>SUM(B36:B37)</f>
        <v>0</v>
      </c>
      <c r="C38" s="40">
        <f>B38/796</f>
        <v>0</v>
      </c>
      <c r="D38" s="71">
        <f>SUM(D36:D37)</f>
        <v>0</v>
      </c>
      <c r="E38" s="41">
        <f>D38/577</f>
        <v>0</v>
      </c>
      <c r="F38" s="77">
        <f>SUM(F36:F37)</f>
        <v>3</v>
      </c>
      <c r="G38" s="42">
        <f>F38/7731</f>
        <v>3.8804811796662784E-4</v>
      </c>
      <c r="H38" s="71">
        <f>SUM(H36:H37)</f>
        <v>2</v>
      </c>
      <c r="I38" s="41">
        <f>H38/8609</f>
        <v>2.3231501916598908E-4</v>
      </c>
      <c r="J38" s="37" t="str">
        <f>IF(D38=0, "-", IF((B38-D38)/D38&lt;10, (B38-D38)/D38, "&gt;999%"))</f>
        <v>-</v>
      </c>
      <c r="K38" s="38">
        <f>IF(H38=0, "-", IF((F38-H38)/H38&lt;10, (F38-H38)/H38, "&gt;999%"))</f>
        <v>0.5</v>
      </c>
    </row>
    <row r="39" spans="1:11" x14ac:dyDescent="0.2">
      <c r="B39" s="83"/>
      <c r="D39" s="83"/>
      <c r="F39" s="83"/>
      <c r="H39" s="83"/>
    </row>
    <row r="40" spans="1:11" s="43" customFormat="1" x14ac:dyDescent="0.2">
      <c r="A40" s="162" t="s">
        <v>441</v>
      </c>
      <c r="B40" s="71">
        <v>34</v>
      </c>
      <c r="C40" s="40">
        <f>B40/796</f>
        <v>4.2713567839195977E-2</v>
      </c>
      <c r="D40" s="71">
        <v>29</v>
      </c>
      <c r="E40" s="41">
        <f>D40/577</f>
        <v>5.0259965337954939E-2</v>
      </c>
      <c r="F40" s="77">
        <v>393</v>
      </c>
      <c r="G40" s="42">
        <f>F40/7731</f>
        <v>5.083430345362825E-2</v>
      </c>
      <c r="H40" s="71">
        <v>587</v>
      </c>
      <c r="I40" s="41">
        <f>H40/8609</f>
        <v>6.8184458125217798E-2</v>
      </c>
      <c r="J40" s="37">
        <f>IF(D40=0, "-", IF((B40-D40)/D40&lt;10, (B40-D40)/D40, "&gt;999%"))</f>
        <v>0.17241379310344829</v>
      </c>
      <c r="K40" s="38">
        <f>IF(H40=0, "-", IF((F40-H40)/H40&lt;10, (F40-H40)/H40, "&gt;999%"))</f>
        <v>-0.33049403747870526</v>
      </c>
    </row>
    <row r="41" spans="1:11" x14ac:dyDescent="0.2">
      <c r="B41" s="83"/>
      <c r="D41" s="83"/>
      <c r="F41" s="83"/>
      <c r="H41" s="83"/>
    </row>
    <row r="42" spans="1:11" ht="15.75" x14ac:dyDescent="0.25">
      <c r="A42" s="164" t="s">
        <v>92</v>
      </c>
      <c r="B42" s="196" t="s">
        <v>1</v>
      </c>
      <c r="C42" s="200"/>
      <c r="D42" s="200"/>
      <c r="E42" s="197"/>
      <c r="F42" s="196" t="s">
        <v>14</v>
      </c>
      <c r="G42" s="200"/>
      <c r="H42" s="200"/>
      <c r="I42" s="197"/>
      <c r="J42" s="196" t="s">
        <v>15</v>
      </c>
      <c r="K42" s="197"/>
    </row>
    <row r="43" spans="1:11" x14ac:dyDescent="0.2">
      <c r="A43" s="22"/>
      <c r="B43" s="196">
        <f>VALUE(RIGHT($B$2, 4))</f>
        <v>2020</v>
      </c>
      <c r="C43" s="197"/>
      <c r="D43" s="196">
        <f>B43-1</f>
        <v>2019</v>
      </c>
      <c r="E43" s="204"/>
      <c r="F43" s="196">
        <f>B43</f>
        <v>2020</v>
      </c>
      <c r="G43" s="204"/>
      <c r="H43" s="196">
        <f>D43</f>
        <v>2019</v>
      </c>
      <c r="I43" s="204"/>
      <c r="J43" s="140" t="s">
        <v>4</v>
      </c>
      <c r="K43" s="141" t="s">
        <v>2</v>
      </c>
    </row>
    <row r="44" spans="1:11" x14ac:dyDescent="0.2">
      <c r="A44" s="163" t="s">
        <v>117</v>
      </c>
      <c r="B44" s="61" t="s">
        <v>12</v>
      </c>
      <c r="C44" s="62" t="s">
        <v>13</v>
      </c>
      <c r="D44" s="61" t="s">
        <v>12</v>
      </c>
      <c r="E44" s="63" t="s">
        <v>13</v>
      </c>
      <c r="F44" s="62" t="s">
        <v>12</v>
      </c>
      <c r="G44" s="62" t="s">
        <v>13</v>
      </c>
      <c r="H44" s="61" t="s">
        <v>12</v>
      </c>
      <c r="I44" s="63" t="s">
        <v>13</v>
      </c>
      <c r="J44" s="61"/>
      <c r="K44" s="63"/>
    </row>
    <row r="45" spans="1:11" x14ac:dyDescent="0.2">
      <c r="A45" s="7" t="s">
        <v>192</v>
      </c>
      <c r="B45" s="65">
        <v>0</v>
      </c>
      <c r="C45" s="34">
        <f>IF(B62=0, "-", B45/B62)</f>
        <v>0</v>
      </c>
      <c r="D45" s="65">
        <v>0</v>
      </c>
      <c r="E45" s="9">
        <f>IF(D62=0, "-", D45/D62)</f>
        <v>0</v>
      </c>
      <c r="F45" s="81">
        <v>7</v>
      </c>
      <c r="G45" s="34">
        <f>IF(F62=0, "-", F45/F62)</f>
        <v>1.1456628477905073E-2</v>
      </c>
      <c r="H45" s="65">
        <v>8</v>
      </c>
      <c r="I45" s="9">
        <f>IF(H62=0, "-", H45/H62)</f>
        <v>1.0335917312661499E-2</v>
      </c>
      <c r="J45" s="8" t="str">
        <f t="shared" ref="J45:J60" si="2">IF(D45=0, "-", IF((B45-D45)/D45&lt;10, (B45-D45)/D45, "&gt;999%"))</f>
        <v>-</v>
      </c>
      <c r="K45" s="9">
        <f t="shared" ref="K45:K60" si="3">IF(H45=0, "-", IF((F45-H45)/H45&lt;10, (F45-H45)/H45, "&gt;999%"))</f>
        <v>-0.125</v>
      </c>
    </row>
    <row r="46" spans="1:11" x14ac:dyDescent="0.2">
      <c r="A46" s="7" t="s">
        <v>193</v>
      </c>
      <c r="B46" s="65">
        <v>0</v>
      </c>
      <c r="C46" s="34">
        <f>IF(B62=0, "-", B46/B62)</f>
        <v>0</v>
      </c>
      <c r="D46" s="65">
        <v>0</v>
      </c>
      <c r="E46" s="9">
        <f>IF(D62=0, "-", D46/D62)</f>
        <v>0</v>
      </c>
      <c r="F46" s="81">
        <v>7</v>
      </c>
      <c r="G46" s="34">
        <f>IF(F62=0, "-", F46/F62)</f>
        <v>1.1456628477905073E-2</v>
      </c>
      <c r="H46" s="65">
        <v>21</v>
      </c>
      <c r="I46" s="9">
        <f>IF(H62=0, "-", H46/H62)</f>
        <v>2.7131782945736434E-2</v>
      </c>
      <c r="J46" s="8" t="str">
        <f t="shared" si="2"/>
        <v>-</v>
      </c>
      <c r="K46" s="9">
        <f t="shared" si="3"/>
        <v>-0.66666666666666663</v>
      </c>
    </row>
    <row r="47" spans="1:11" x14ac:dyDescent="0.2">
      <c r="A47" s="7" t="s">
        <v>194</v>
      </c>
      <c r="B47" s="65">
        <v>4</v>
      </c>
      <c r="C47" s="34">
        <f>IF(B62=0, "-", B47/B62)</f>
        <v>0.1</v>
      </c>
      <c r="D47" s="65">
        <v>0</v>
      </c>
      <c r="E47" s="9">
        <f>IF(D62=0, "-", D47/D62)</f>
        <v>0</v>
      </c>
      <c r="F47" s="81">
        <v>42</v>
      </c>
      <c r="G47" s="34">
        <f>IF(F62=0, "-", F47/F62)</f>
        <v>6.8739770867430439E-2</v>
      </c>
      <c r="H47" s="65">
        <v>44</v>
      </c>
      <c r="I47" s="9">
        <f>IF(H62=0, "-", H47/H62)</f>
        <v>5.6847545219638244E-2</v>
      </c>
      <c r="J47" s="8" t="str">
        <f t="shared" si="2"/>
        <v>-</v>
      </c>
      <c r="K47" s="9">
        <f t="shared" si="3"/>
        <v>-4.5454545454545456E-2</v>
      </c>
    </row>
    <row r="48" spans="1:11" x14ac:dyDescent="0.2">
      <c r="A48" s="7" t="s">
        <v>195</v>
      </c>
      <c r="B48" s="65">
        <v>0</v>
      </c>
      <c r="C48" s="34">
        <f>IF(B62=0, "-", B48/B62)</f>
        <v>0</v>
      </c>
      <c r="D48" s="65">
        <v>1</v>
      </c>
      <c r="E48" s="9">
        <f>IF(D62=0, "-", D48/D62)</f>
        <v>2.3255813953488372E-2</v>
      </c>
      <c r="F48" s="81">
        <v>6</v>
      </c>
      <c r="G48" s="34">
        <f>IF(F62=0, "-", F48/F62)</f>
        <v>9.8199672667757774E-3</v>
      </c>
      <c r="H48" s="65">
        <v>9</v>
      </c>
      <c r="I48" s="9">
        <f>IF(H62=0, "-", H48/H62)</f>
        <v>1.1627906976744186E-2</v>
      </c>
      <c r="J48" s="8">
        <f t="shared" si="2"/>
        <v>-1</v>
      </c>
      <c r="K48" s="9">
        <f t="shared" si="3"/>
        <v>-0.33333333333333331</v>
      </c>
    </row>
    <row r="49" spans="1:11" x14ac:dyDescent="0.2">
      <c r="A49" s="7" t="s">
        <v>196</v>
      </c>
      <c r="B49" s="65">
        <v>7</v>
      </c>
      <c r="C49" s="34">
        <f>IF(B62=0, "-", B49/B62)</f>
        <v>0.17499999999999999</v>
      </c>
      <c r="D49" s="65">
        <v>7</v>
      </c>
      <c r="E49" s="9">
        <f>IF(D62=0, "-", D49/D62)</f>
        <v>0.16279069767441862</v>
      </c>
      <c r="F49" s="81">
        <v>98</v>
      </c>
      <c r="G49" s="34">
        <f>IF(F62=0, "-", F49/F62)</f>
        <v>0.16039279869067102</v>
      </c>
      <c r="H49" s="65">
        <v>121</v>
      </c>
      <c r="I49" s="9">
        <f>IF(H62=0, "-", H49/H62)</f>
        <v>0.15633074935400518</v>
      </c>
      <c r="J49" s="8">
        <f t="shared" si="2"/>
        <v>0</v>
      </c>
      <c r="K49" s="9">
        <f t="shared" si="3"/>
        <v>-0.19008264462809918</v>
      </c>
    </row>
    <row r="50" spans="1:11" x14ac:dyDescent="0.2">
      <c r="A50" s="7" t="s">
        <v>197</v>
      </c>
      <c r="B50" s="65">
        <v>0</v>
      </c>
      <c r="C50" s="34">
        <f>IF(B62=0, "-", B50/B62)</f>
        <v>0</v>
      </c>
      <c r="D50" s="65">
        <v>0</v>
      </c>
      <c r="E50" s="9">
        <f>IF(D62=0, "-", D50/D62)</f>
        <v>0</v>
      </c>
      <c r="F50" s="81">
        <v>0</v>
      </c>
      <c r="G50" s="34">
        <f>IF(F62=0, "-", F50/F62)</f>
        <v>0</v>
      </c>
      <c r="H50" s="65">
        <v>1</v>
      </c>
      <c r="I50" s="9">
        <f>IF(H62=0, "-", H50/H62)</f>
        <v>1.2919896640826874E-3</v>
      </c>
      <c r="J50" s="8" t="str">
        <f t="shared" si="2"/>
        <v>-</v>
      </c>
      <c r="K50" s="9">
        <f t="shared" si="3"/>
        <v>-1</v>
      </c>
    </row>
    <row r="51" spans="1:11" x14ac:dyDescent="0.2">
      <c r="A51" s="7" t="s">
        <v>198</v>
      </c>
      <c r="B51" s="65">
        <v>2</v>
      </c>
      <c r="C51" s="34">
        <f>IF(B62=0, "-", B51/B62)</f>
        <v>0.05</v>
      </c>
      <c r="D51" s="65">
        <v>6</v>
      </c>
      <c r="E51" s="9">
        <f>IF(D62=0, "-", D51/D62)</f>
        <v>0.13953488372093023</v>
      </c>
      <c r="F51" s="81">
        <v>69</v>
      </c>
      <c r="G51" s="34">
        <f>IF(F62=0, "-", F51/F62)</f>
        <v>0.11292962356792144</v>
      </c>
      <c r="H51" s="65">
        <v>83</v>
      </c>
      <c r="I51" s="9">
        <f>IF(H62=0, "-", H51/H62)</f>
        <v>0.10723514211886305</v>
      </c>
      <c r="J51" s="8">
        <f t="shared" si="2"/>
        <v>-0.66666666666666663</v>
      </c>
      <c r="K51" s="9">
        <f t="shared" si="3"/>
        <v>-0.16867469879518071</v>
      </c>
    </row>
    <row r="52" spans="1:11" x14ac:dyDescent="0.2">
      <c r="A52" s="7" t="s">
        <v>199</v>
      </c>
      <c r="B52" s="65">
        <v>0</v>
      </c>
      <c r="C52" s="34">
        <f>IF(B62=0, "-", B52/B62)</f>
        <v>0</v>
      </c>
      <c r="D52" s="65">
        <v>0</v>
      </c>
      <c r="E52" s="9">
        <f>IF(D62=0, "-", D52/D62)</f>
        <v>0</v>
      </c>
      <c r="F52" s="81">
        <v>0</v>
      </c>
      <c r="G52" s="34">
        <f>IF(F62=0, "-", F52/F62)</f>
        <v>0</v>
      </c>
      <c r="H52" s="65">
        <v>1</v>
      </c>
      <c r="I52" s="9">
        <f>IF(H62=0, "-", H52/H62)</f>
        <v>1.2919896640826874E-3</v>
      </c>
      <c r="J52" s="8" t="str">
        <f t="shared" si="2"/>
        <v>-</v>
      </c>
      <c r="K52" s="9">
        <f t="shared" si="3"/>
        <v>-1</v>
      </c>
    </row>
    <row r="53" spans="1:11" x14ac:dyDescent="0.2">
      <c r="A53" s="7" t="s">
        <v>200</v>
      </c>
      <c r="B53" s="65">
        <v>7</v>
      </c>
      <c r="C53" s="34">
        <f>IF(B62=0, "-", B53/B62)</f>
        <v>0.17499999999999999</v>
      </c>
      <c r="D53" s="65">
        <v>2</v>
      </c>
      <c r="E53" s="9">
        <f>IF(D62=0, "-", D53/D62)</f>
        <v>4.6511627906976744E-2</v>
      </c>
      <c r="F53" s="81">
        <v>90</v>
      </c>
      <c r="G53" s="34">
        <f>IF(F62=0, "-", F53/F62)</f>
        <v>0.14729950900163666</v>
      </c>
      <c r="H53" s="65">
        <v>125</v>
      </c>
      <c r="I53" s="9">
        <f>IF(H62=0, "-", H53/H62)</f>
        <v>0.16149870801033592</v>
      </c>
      <c r="J53" s="8">
        <f t="shared" si="2"/>
        <v>2.5</v>
      </c>
      <c r="K53" s="9">
        <f t="shared" si="3"/>
        <v>-0.28000000000000003</v>
      </c>
    </row>
    <row r="54" spans="1:11" x14ac:dyDescent="0.2">
      <c r="A54" s="7" t="s">
        <v>201</v>
      </c>
      <c r="B54" s="65">
        <v>0</v>
      </c>
      <c r="C54" s="34">
        <f>IF(B62=0, "-", B54/B62)</f>
        <v>0</v>
      </c>
      <c r="D54" s="65">
        <v>0</v>
      </c>
      <c r="E54" s="9">
        <f>IF(D62=0, "-", D54/D62)</f>
        <v>0</v>
      </c>
      <c r="F54" s="81">
        <v>0</v>
      </c>
      <c r="G54" s="34">
        <f>IF(F62=0, "-", F54/F62)</f>
        <v>0</v>
      </c>
      <c r="H54" s="65">
        <v>22</v>
      </c>
      <c r="I54" s="9">
        <f>IF(H62=0, "-", H54/H62)</f>
        <v>2.8423772609819122E-2</v>
      </c>
      <c r="J54" s="8" t="str">
        <f t="shared" si="2"/>
        <v>-</v>
      </c>
      <c r="K54" s="9">
        <f t="shared" si="3"/>
        <v>-1</v>
      </c>
    </row>
    <row r="55" spans="1:11" x14ac:dyDescent="0.2">
      <c r="A55" s="7" t="s">
        <v>202</v>
      </c>
      <c r="B55" s="65">
        <v>0</v>
      </c>
      <c r="C55" s="34">
        <f>IF(B62=0, "-", B55/B62)</f>
        <v>0</v>
      </c>
      <c r="D55" s="65">
        <v>1</v>
      </c>
      <c r="E55" s="9">
        <f>IF(D62=0, "-", D55/D62)</f>
        <v>2.3255813953488372E-2</v>
      </c>
      <c r="F55" s="81">
        <v>0</v>
      </c>
      <c r="G55" s="34">
        <f>IF(F62=0, "-", F55/F62)</f>
        <v>0</v>
      </c>
      <c r="H55" s="65">
        <v>1</v>
      </c>
      <c r="I55" s="9">
        <f>IF(H62=0, "-", H55/H62)</f>
        <v>1.2919896640826874E-3</v>
      </c>
      <c r="J55" s="8">
        <f t="shared" si="2"/>
        <v>-1</v>
      </c>
      <c r="K55" s="9">
        <f t="shared" si="3"/>
        <v>-1</v>
      </c>
    </row>
    <row r="56" spans="1:11" x14ac:dyDescent="0.2">
      <c r="A56" s="7" t="s">
        <v>203</v>
      </c>
      <c r="B56" s="65">
        <v>1</v>
      </c>
      <c r="C56" s="34">
        <f>IF(B62=0, "-", B56/B62)</f>
        <v>2.5000000000000001E-2</v>
      </c>
      <c r="D56" s="65">
        <v>1</v>
      </c>
      <c r="E56" s="9">
        <f>IF(D62=0, "-", D56/D62)</f>
        <v>2.3255813953488372E-2</v>
      </c>
      <c r="F56" s="81">
        <v>11</v>
      </c>
      <c r="G56" s="34">
        <f>IF(F62=0, "-", F56/F62)</f>
        <v>1.8003273322422259E-2</v>
      </c>
      <c r="H56" s="65">
        <v>5</v>
      </c>
      <c r="I56" s="9">
        <f>IF(H62=0, "-", H56/H62)</f>
        <v>6.4599483204134363E-3</v>
      </c>
      <c r="J56" s="8">
        <f t="shared" si="2"/>
        <v>0</v>
      </c>
      <c r="K56" s="9">
        <f t="shared" si="3"/>
        <v>1.2</v>
      </c>
    </row>
    <row r="57" spans="1:11" x14ac:dyDescent="0.2">
      <c r="A57" s="7" t="s">
        <v>204</v>
      </c>
      <c r="B57" s="65">
        <v>0</v>
      </c>
      <c r="C57" s="34">
        <f>IF(B62=0, "-", B57/B62)</f>
        <v>0</v>
      </c>
      <c r="D57" s="65">
        <v>0</v>
      </c>
      <c r="E57" s="9">
        <f>IF(D62=0, "-", D57/D62)</f>
        <v>0</v>
      </c>
      <c r="F57" s="81">
        <v>8</v>
      </c>
      <c r="G57" s="34">
        <f>IF(F62=0, "-", F57/F62)</f>
        <v>1.3093289689034371E-2</v>
      </c>
      <c r="H57" s="65">
        <v>1</v>
      </c>
      <c r="I57" s="9">
        <f>IF(H62=0, "-", H57/H62)</f>
        <v>1.2919896640826874E-3</v>
      </c>
      <c r="J57" s="8" t="str">
        <f t="shared" si="2"/>
        <v>-</v>
      </c>
      <c r="K57" s="9">
        <f t="shared" si="3"/>
        <v>7</v>
      </c>
    </row>
    <row r="58" spans="1:11" x14ac:dyDescent="0.2">
      <c r="A58" s="7" t="s">
        <v>205</v>
      </c>
      <c r="B58" s="65">
        <v>19</v>
      </c>
      <c r="C58" s="34">
        <f>IF(B62=0, "-", B58/B62)</f>
        <v>0.47499999999999998</v>
      </c>
      <c r="D58" s="65">
        <v>25</v>
      </c>
      <c r="E58" s="9">
        <f>IF(D62=0, "-", D58/D62)</f>
        <v>0.58139534883720934</v>
      </c>
      <c r="F58" s="81">
        <v>253</v>
      </c>
      <c r="G58" s="34">
        <f>IF(F62=0, "-", F58/F62)</f>
        <v>0.41407528641571195</v>
      </c>
      <c r="H58" s="65">
        <v>299</v>
      </c>
      <c r="I58" s="9">
        <f>IF(H62=0, "-", H58/H62)</f>
        <v>0.3863049095607235</v>
      </c>
      <c r="J58" s="8">
        <f t="shared" si="2"/>
        <v>-0.24</v>
      </c>
      <c r="K58" s="9">
        <f t="shared" si="3"/>
        <v>-0.15384615384615385</v>
      </c>
    </row>
    <row r="59" spans="1:11" x14ac:dyDescent="0.2">
      <c r="A59" s="7" t="s">
        <v>206</v>
      </c>
      <c r="B59" s="65">
        <v>0</v>
      </c>
      <c r="C59" s="34">
        <f>IF(B62=0, "-", B59/B62)</f>
        <v>0</v>
      </c>
      <c r="D59" s="65">
        <v>0</v>
      </c>
      <c r="E59" s="9">
        <f>IF(D62=0, "-", D59/D62)</f>
        <v>0</v>
      </c>
      <c r="F59" s="81">
        <v>1</v>
      </c>
      <c r="G59" s="34">
        <f>IF(F62=0, "-", F59/F62)</f>
        <v>1.6366612111292963E-3</v>
      </c>
      <c r="H59" s="65">
        <v>3</v>
      </c>
      <c r="I59" s="9">
        <f>IF(H62=0, "-", H59/H62)</f>
        <v>3.875968992248062E-3</v>
      </c>
      <c r="J59" s="8" t="str">
        <f t="shared" si="2"/>
        <v>-</v>
      </c>
      <c r="K59" s="9">
        <f t="shared" si="3"/>
        <v>-0.66666666666666663</v>
      </c>
    </row>
    <row r="60" spans="1:11" x14ac:dyDescent="0.2">
      <c r="A60" s="7" t="s">
        <v>207</v>
      </c>
      <c r="B60" s="65">
        <v>0</v>
      </c>
      <c r="C60" s="34">
        <f>IF(B62=0, "-", B60/B62)</f>
        <v>0</v>
      </c>
      <c r="D60" s="65">
        <v>0</v>
      </c>
      <c r="E60" s="9">
        <f>IF(D62=0, "-", D60/D62)</f>
        <v>0</v>
      </c>
      <c r="F60" s="81">
        <v>19</v>
      </c>
      <c r="G60" s="34">
        <f>IF(F62=0, "-", F60/F62)</f>
        <v>3.1096563011456628E-2</v>
      </c>
      <c r="H60" s="65">
        <v>30</v>
      </c>
      <c r="I60" s="9">
        <f>IF(H62=0, "-", H60/H62)</f>
        <v>3.875968992248062E-2</v>
      </c>
      <c r="J60" s="8" t="str">
        <f t="shared" si="2"/>
        <v>-</v>
      </c>
      <c r="K60" s="9">
        <f t="shared" si="3"/>
        <v>-0.36666666666666664</v>
      </c>
    </row>
    <row r="61" spans="1:11" x14ac:dyDescent="0.2">
      <c r="A61" s="2"/>
      <c r="B61" s="68"/>
      <c r="C61" s="33"/>
      <c r="D61" s="68"/>
      <c r="E61" s="6"/>
      <c r="F61" s="82"/>
      <c r="G61" s="33"/>
      <c r="H61" s="68"/>
      <c r="I61" s="6"/>
      <c r="J61" s="5"/>
      <c r="K61" s="6"/>
    </row>
    <row r="62" spans="1:11" s="43" customFormat="1" x14ac:dyDescent="0.2">
      <c r="A62" s="162" t="s">
        <v>440</v>
      </c>
      <c r="B62" s="71">
        <f>SUM(B45:B61)</f>
        <v>40</v>
      </c>
      <c r="C62" s="40">
        <f>B62/796</f>
        <v>5.0251256281407038E-2</v>
      </c>
      <c r="D62" s="71">
        <f>SUM(D45:D61)</f>
        <v>43</v>
      </c>
      <c r="E62" s="41">
        <f>D62/577</f>
        <v>7.452339688041594E-2</v>
      </c>
      <c r="F62" s="77">
        <f>SUM(F45:F61)</f>
        <v>611</v>
      </c>
      <c r="G62" s="42">
        <f>F62/7731</f>
        <v>7.9032466692536538E-2</v>
      </c>
      <c r="H62" s="71">
        <f>SUM(H45:H61)</f>
        <v>774</v>
      </c>
      <c r="I62" s="41">
        <f>H62/8609</f>
        <v>8.9905912417237777E-2</v>
      </c>
      <c r="J62" s="37">
        <f>IF(D62=0, "-", IF((B62-D62)/D62&lt;10, (B62-D62)/D62, "&gt;999%"))</f>
        <v>-6.9767441860465115E-2</v>
      </c>
      <c r="K62" s="38">
        <f>IF(H62=0, "-", IF((F62-H62)/H62&lt;10, (F62-H62)/H62, "&gt;999%"))</f>
        <v>-0.21059431524547803</v>
      </c>
    </row>
    <row r="63" spans="1:11" x14ac:dyDescent="0.2">
      <c r="B63" s="83"/>
      <c r="D63" s="83"/>
      <c r="F63" s="83"/>
      <c r="H63" s="83"/>
    </row>
    <row r="64" spans="1:11" x14ac:dyDescent="0.2">
      <c r="A64" s="163" t="s">
        <v>118</v>
      </c>
      <c r="B64" s="61" t="s">
        <v>12</v>
      </c>
      <c r="C64" s="62" t="s">
        <v>13</v>
      </c>
      <c r="D64" s="61" t="s">
        <v>12</v>
      </c>
      <c r="E64" s="63" t="s">
        <v>13</v>
      </c>
      <c r="F64" s="62" t="s">
        <v>12</v>
      </c>
      <c r="G64" s="62" t="s">
        <v>13</v>
      </c>
      <c r="H64" s="61" t="s">
        <v>12</v>
      </c>
      <c r="I64" s="63" t="s">
        <v>13</v>
      </c>
      <c r="J64" s="61"/>
      <c r="K64" s="63"/>
    </row>
    <row r="65" spans="1:11" x14ac:dyDescent="0.2">
      <c r="A65" s="7" t="s">
        <v>208</v>
      </c>
      <c r="B65" s="65">
        <v>0</v>
      </c>
      <c r="C65" s="34">
        <f>IF(B74=0, "-", B65/B74)</f>
        <v>0</v>
      </c>
      <c r="D65" s="65">
        <v>1</v>
      </c>
      <c r="E65" s="9">
        <f>IF(D74=0, "-", D65/D74)</f>
        <v>1</v>
      </c>
      <c r="F65" s="81">
        <v>1</v>
      </c>
      <c r="G65" s="34">
        <f>IF(F74=0, "-", F65/F74)</f>
        <v>3.3333333333333333E-2</v>
      </c>
      <c r="H65" s="65">
        <v>2</v>
      </c>
      <c r="I65" s="9">
        <f>IF(H74=0, "-", H65/H74)</f>
        <v>8.6956521739130432E-2</v>
      </c>
      <c r="J65" s="8">
        <f t="shared" ref="J65:J72" si="4">IF(D65=0, "-", IF((B65-D65)/D65&lt;10, (B65-D65)/D65, "&gt;999%"))</f>
        <v>-1</v>
      </c>
      <c r="K65" s="9">
        <f t="shared" ref="K65:K72" si="5">IF(H65=0, "-", IF((F65-H65)/H65&lt;10, (F65-H65)/H65, "&gt;999%"))</f>
        <v>-0.5</v>
      </c>
    </row>
    <row r="66" spans="1:11" x14ac:dyDescent="0.2">
      <c r="A66" s="7" t="s">
        <v>209</v>
      </c>
      <c r="B66" s="65">
        <v>0</v>
      </c>
      <c r="C66" s="34">
        <f>IF(B74=0, "-", B66/B74)</f>
        <v>0</v>
      </c>
      <c r="D66" s="65">
        <v>0</v>
      </c>
      <c r="E66" s="9">
        <f>IF(D74=0, "-", D66/D74)</f>
        <v>0</v>
      </c>
      <c r="F66" s="81">
        <v>4</v>
      </c>
      <c r="G66" s="34">
        <f>IF(F74=0, "-", F66/F74)</f>
        <v>0.13333333333333333</v>
      </c>
      <c r="H66" s="65">
        <v>13</v>
      </c>
      <c r="I66" s="9">
        <f>IF(H74=0, "-", H66/H74)</f>
        <v>0.56521739130434778</v>
      </c>
      <c r="J66" s="8" t="str">
        <f t="shared" si="4"/>
        <v>-</v>
      </c>
      <c r="K66" s="9">
        <f t="shared" si="5"/>
        <v>-0.69230769230769229</v>
      </c>
    </row>
    <row r="67" spans="1:11" x14ac:dyDescent="0.2">
      <c r="A67" s="7" t="s">
        <v>210</v>
      </c>
      <c r="B67" s="65">
        <v>0</v>
      </c>
      <c r="C67" s="34">
        <f>IF(B74=0, "-", B67/B74)</f>
        <v>0</v>
      </c>
      <c r="D67" s="65">
        <v>0</v>
      </c>
      <c r="E67" s="9">
        <f>IF(D74=0, "-", D67/D74)</f>
        <v>0</v>
      </c>
      <c r="F67" s="81">
        <v>9</v>
      </c>
      <c r="G67" s="34">
        <f>IF(F74=0, "-", F67/F74)</f>
        <v>0.3</v>
      </c>
      <c r="H67" s="65">
        <v>0</v>
      </c>
      <c r="I67" s="9">
        <f>IF(H74=0, "-", H67/H74)</f>
        <v>0</v>
      </c>
      <c r="J67" s="8" t="str">
        <f t="shared" si="4"/>
        <v>-</v>
      </c>
      <c r="K67" s="9" t="str">
        <f t="shared" si="5"/>
        <v>-</v>
      </c>
    </row>
    <row r="68" spans="1:11" x14ac:dyDescent="0.2">
      <c r="A68" s="7" t="s">
        <v>211</v>
      </c>
      <c r="B68" s="65">
        <v>0</v>
      </c>
      <c r="C68" s="34">
        <f>IF(B74=0, "-", B68/B74)</f>
        <v>0</v>
      </c>
      <c r="D68" s="65">
        <v>0</v>
      </c>
      <c r="E68" s="9">
        <f>IF(D74=0, "-", D68/D74)</f>
        <v>0</v>
      </c>
      <c r="F68" s="81">
        <v>1</v>
      </c>
      <c r="G68" s="34">
        <f>IF(F74=0, "-", F68/F74)</f>
        <v>3.3333333333333333E-2</v>
      </c>
      <c r="H68" s="65">
        <v>0</v>
      </c>
      <c r="I68" s="9">
        <f>IF(H74=0, "-", H68/H74)</f>
        <v>0</v>
      </c>
      <c r="J68" s="8" t="str">
        <f t="shared" si="4"/>
        <v>-</v>
      </c>
      <c r="K68" s="9" t="str">
        <f t="shared" si="5"/>
        <v>-</v>
      </c>
    </row>
    <row r="69" spans="1:11" x14ac:dyDescent="0.2">
      <c r="A69" s="7" t="s">
        <v>212</v>
      </c>
      <c r="B69" s="65">
        <v>0</v>
      </c>
      <c r="C69" s="34">
        <f>IF(B74=0, "-", B69/B74)</f>
        <v>0</v>
      </c>
      <c r="D69" s="65">
        <v>0</v>
      </c>
      <c r="E69" s="9">
        <f>IF(D74=0, "-", D69/D74)</f>
        <v>0</v>
      </c>
      <c r="F69" s="81">
        <v>1</v>
      </c>
      <c r="G69" s="34">
        <f>IF(F74=0, "-", F69/F74)</f>
        <v>3.3333333333333333E-2</v>
      </c>
      <c r="H69" s="65">
        <v>0</v>
      </c>
      <c r="I69" s="9">
        <f>IF(H74=0, "-", H69/H74)</f>
        <v>0</v>
      </c>
      <c r="J69" s="8" t="str">
        <f t="shared" si="4"/>
        <v>-</v>
      </c>
      <c r="K69" s="9" t="str">
        <f t="shared" si="5"/>
        <v>-</v>
      </c>
    </row>
    <row r="70" spans="1:11" x14ac:dyDescent="0.2">
      <c r="A70" s="7" t="s">
        <v>213</v>
      </c>
      <c r="B70" s="65">
        <v>1</v>
      </c>
      <c r="C70" s="34">
        <f>IF(B74=0, "-", B70/B74)</f>
        <v>1</v>
      </c>
      <c r="D70" s="65">
        <v>0</v>
      </c>
      <c r="E70" s="9">
        <f>IF(D74=0, "-", D70/D74)</f>
        <v>0</v>
      </c>
      <c r="F70" s="81">
        <v>9</v>
      </c>
      <c r="G70" s="34">
        <f>IF(F74=0, "-", F70/F74)</f>
        <v>0.3</v>
      </c>
      <c r="H70" s="65">
        <v>6</v>
      </c>
      <c r="I70" s="9">
        <f>IF(H74=0, "-", H70/H74)</f>
        <v>0.2608695652173913</v>
      </c>
      <c r="J70" s="8" t="str">
        <f t="shared" si="4"/>
        <v>-</v>
      </c>
      <c r="K70" s="9">
        <f t="shared" si="5"/>
        <v>0.5</v>
      </c>
    </row>
    <row r="71" spans="1:11" x14ac:dyDescent="0.2">
      <c r="A71" s="7" t="s">
        <v>214</v>
      </c>
      <c r="B71" s="65">
        <v>0</v>
      </c>
      <c r="C71" s="34">
        <f>IF(B74=0, "-", B71/B74)</f>
        <v>0</v>
      </c>
      <c r="D71" s="65">
        <v>0</v>
      </c>
      <c r="E71" s="9">
        <f>IF(D74=0, "-", D71/D74)</f>
        <v>0</v>
      </c>
      <c r="F71" s="81">
        <v>1</v>
      </c>
      <c r="G71" s="34">
        <f>IF(F74=0, "-", F71/F74)</f>
        <v>3.3333333333333333E-2</v>
      </c>
      <c r="H71" s="65">
        <v>0</v>
      </c>
      <c r="I71" s="9">
        <f>IF(H74=0, "-", H71/H74)</f>
        <v>0</v>
      </c>
      <c r="J71" s="8" t="str">
        <f t="shared" si="4"/>
        <v>-</v>
      </c>
      <c r="K71" s="9" t="str">
        <f t="shared" si="5"/>
        <v>-</v>
      </c>
    </row>
    <row r="72" spans="1:11" x14ac:dyDescent="0.2">
      <c r="A72" s="7" t="s">
        <v>215</v>
      </c>
      <c r="B72" s="65">
        <v>0</v>
      </c>
      <c r="C72" s="34">
        <f>IF(B74=0, "-", B72/B74)</f>
        <v>0</v>
      </c>
      <c r="D72" s="65">
        <v>0</v>
      </c>
      <c r="E72" s="9">
        <f>IF(D74=0, "-", D72/D74)</f>
        <v>0</v>
      </c>
      <c r="F72" s="81">
        <v>4</v>
      </c>
      <c r="G72" s="34">
        <f>IF(F74=0, "-", F72/F74)</f>
        <v>0.13333333333333333</v>
      </c>
      <c r="H72" s="65">
        <v>2</v>
      </c>
      <c r="I72" s="9">
        <f>IF(H74=0, "-", H72/H74)</f>
        <v>8.6956521739130432E-2</v>
      </c>
      <c r="J72" s="8" t="str">
        <f t="shared" si="4"/>
        <v>-</v>
      </c>
      <c r="K72" s="9">
        <f t="shared" si="5"/>
        <v>1</v>
      </c>
    </row>
    <row r="73" spans="1:11" x14ac:dyDescent="0.2">
      <c r="A73" s="2"/>
      <c r="B73" s="68"/>
      <c r="C73" s="33"/>
      <c r="D73" s="68"/>
      <c r="E73" s="6"/>
      <c r="F73" s="82"/>
      <c r="G73" s="33"/>
      <c r="H73" s="68"/>
      <c r="I73" s="6"/>
      <c r="J73" s="5"/>
      <c r="K73" s="6"/>
    </row>
    <row r="74" spans="1:11" s="43" customFormat="1" x14ac:dyDescent="0.2">
      <c r="A74" s="162" t="s">
        <v>439</v>
      </c>
      <c r="B74" s="71">
        <f>SUM(B65:B73)</f>
        <v>1</v>
      </c>
      <c r="C74" s="40">
        <f>B74/796</f>
        <v>1.2562814070351759E-3</v>
      </c>
      <c r="D74" s="71">
        <f>SUM(D65:D73)</f>
        <v>1</v>
      </c>
      <c r="E74" s="41">
        <f>D74/577</f>
        <v>1.7331022530329288E-3</v>
      </c>
      <c r="F74" s="77">
        <f>SUM(F65:F73)</f>
        <v>30</v>
      </c>
      <c r="G74" s="42">
        <f>F74/7731</f>
        <v>3.8804811796662787E-3</v>
      </c>
      <c r="H74" s="71">
        <f>SUM(H65:H73)</f>
        <v>23</v>
      </c>
      <c r="I74" s="41">
        <f>H74/8609</f>
        <v>2.6716227204088743E-3</v>
      </c>
      <c r="J74" s="37">
        <f>IF(D74=0, "-", IF((B74-D74)/D74&lt;10, (B74-D74)/D74, "&gt;999%"))</f>
        <v>0</v>
      </c>
      <c r="K74" s="38">
        <f>IF(H74=0, "-", IF((F74-H74)/H74&lt;10, (F74-H74)/H74, "&gt;999%"))</f>
        <v>0.30434782608695654</v>
      </c>
    </row>
    <row r="75" spans="1:11" x14ac:dyDescent="0.2">
      <c r="B75" s="83"/>
      <c r="D75" s="83"/>
      <c r="F75" s="83"/>
      <c r="H75" s="83"/>
    </row>
    <row r="76" spans="1:11" s="43" customFormat="1" x14ac:dyDescent="0.2">
      <c r="A76" s="162" t="s">
        <v>438</v>
      </c>
      <c r="B76" s="71">
        <v>41</v>
      </c>
      <c r="C76" s="40">
        <f>B76/796</f>
        <v>5.1507537688442212E-2</v>
      </c>
      <c r="D76" s="71">
        <v>44</v>
      </c>
      <c r="E76" s="41">
        <f>D76/577</f>
        <v>7.6256499133448868E-2</v>
      </c>
      <c r="F76" s="77">
        <v>641</v>
      </c>
      <c r="G76" s="42">
        <f>F76/7731</f>
        <v>8.2912947872202825E-2</v>
      </c>
      <c r="H76" s="71">
        <v>797</v>
      </c>
      <c r="I76" s="41">
        <f>H76/8609</f>
        <v>9.2577535137646647E-2</v>
      </c>
      <c r="J76" s="37">
        <f>IF(D76=0, "-", IF((B76-D76)/D76&lt;10, (B76-D76)/D76, "&gt;999%"))</f>
        <v>-6.8181818181818177E-2</v>
      </c>
      <c r="K76" s="38">
        <f>IF(H76=0, "-", IF((F76-H76)/H76&lt;10, (F76-H76)/H76, "&gt;999%"))</f>
        <v>-0.19573400250941028</v>
      </c>
    </row>
    <row r="77" spans="1:11" x14ac:dyDescent="0.2">
      <c r="B77" s="83"/>
      <c r="D77" s="83"/>
      <c r="F77" s="83"/>
      <c r="H77" s="83"/>
    </row>
    <row r="78" spans="1:11" ht="15.75" x14ac:dyDescent="0.25">
      <c r="A78" s="164" t="s">
        <v>93</v>
      </c>
      <c r="B78" s="196" t="s">
        <v>1</v>
      </c>
      <c r="C78" s="200"/>
      <c r="D78" s="200"/>
      <c r="E78" s="197"/>
      <c r="F78" s="196" t="s">
        <v>14</v>
      </c>
      <c r="G78" s="200"/>
      <c r="H78" s="200"/>
      <c r="I78" s="197"/>
      <c r="J78" s="196" t="s">
        <v>15</v>
      </c>
      <c r="K78" s="197"/>
    </row>
    <row r="79" spans="1:11" x14ac:dyDescent="0.2">
      <c r="A79" s="22"/>
      <c r="B79" s="196">
        <f>VALUE(RIGHT($B$2, 4))</f>
        <v>2020</v>
      </c>
      <c r="C79" s="197"/>
      <c r="D79" s="196">
        <f>B79-1</f>
        <v>2019</v>
      </c>
      <c r="E79" s="204"/>
      <c r="F79" s="196">
        <f>B79</f>
        <v>2020</v>
      </c>
      <c r="G79" s="204"/>
      <c r="H79" s="196">
        <f>D79</f>
        <v>2019</v>
      </c>
      <c r="I79" s="204"/>
      <c r="J79" s="140" t="s">
        <v>4</v>
      </c>
      <c r="K79" s="141" t="s">
        <v>2</v>
      </c>
    </row>
    <row r="80" spans="1:11" x14ac:dyDescent="0.2">
      <c r="A80" s="163" t="s">
        <v>119</v>
      </c>
      <c r="B80" s="61" t="s">
        <v>12</v>
      </c>
      <c r="C80" s="62" t="s">
        <v>13</v>
      </c>
      <c r="D80" s="61" t="s">
        <v>12</v>
      </c>
      <c r="E80" s="63" t="s">
        <v>13</v>
      </c>
      <c r="F80" s="62" t="s">
        <v>12</v>
      </c>
      <c r="G80" s="62" t="s">
        <v>13</v>
      </c>
      <c r="H80" s="61" t="s">
        <v>12</v>
      </c>
      <c r="I80" s="63" t="s">
        <v>13</v>
      </c>
      <c r="J80" s="61"/>
      <c r="K80" s="63"/>
    </row>
    <row r="81" spans="1:11" x14ac:dyDescent="0.2">
      <c r="A81" s="7" t="s">
        <v>216</v>
      </c>
      <c r="B81" s="65">
        <v>0</v>
      </c>
      <c r="C81" s="34">
        <f>IF(B88=0, "-", B81/B88)</f>
        <v>0</v>
      </c>
      <c r="D81" s="65">
        <v>0</v>
      </c>
      <c r="E81" s="9">
        <f>IF(D88=0, "-", D81/D88)</f>
        <v>0</v>
      </c>
      <c r="F81" s="81">
        <v>0</v>
      </c>
      <c r="G81" s="34">
        <f>IF(F88=0, "-", F81/F88)</f>
        <v>0</v>
      </c>
      <c r="H81" s="65">
        <v>1</v>
      </c>
      <c r="I81" s="9">
        <f>IF(H88=0, "-", H81/H88)</f>
        <v>6.6666666666666671E-3</v>
      </c>
      <c r="J81" s="8" t="str">
        <f t="shared" ref="J81:J86" si="6">IF(D81=0, "-", IF((B81-D81)/D81&lt;10, (B81-D81)/D81, "&gt;999%"))</f>
        <v>-</v>
      </c>
      <c r="K81" s="9">
        <f t="shared" ref="K81:K86" si="7">IF(H81=0, "-", IF((F81-H81)/H81&lt;10, (F81-H81)/H81, "&gt;999%"))</f>
        <v>-1</v>
      </c>
    </row>
    <row r="82" spans="1:11" x14ac:dyDescent="0.2">
      <c r="A82" s="7" t="s">
        <v>217</v>
      </c>
      <c r="B82" s="65">
        <v>1</v>
      </c>
      <c r="C82" s="34">
        <f>IF(B88=0, "-", B82/B88)</f>
        <v>8.3333333333333329E-2</v>
      </c>
      <c r="D82" s="65">
        <v>0</v>
      </c>
      <c r="E82" s="9">
        <f>IF(D88=0, "-", D82/D88)</f>
        <v>0</v>
      </c>
      <c r="F82" s="81">
        <v>14</v>
      </c>
      <c r="G82" s="34">
        <f>IF(F88=0, "-", F82/F88)</f>
        <v>8.2352941176470587E-2</v>
      </c>
      <c r="H82" s="65">
        <v>11</v>
      </c>
      <c r="I82" s="9">
        <f>IF(H88=0, "-", H82/H88)</f>
        <v>7.3333333333333334E-2</v>
      </c>
      <c r="J82" s="8" t="str">
        <f t="shared" si="6"/>
        <v>-</v>
      </c>
      <c r="K82" s="9">
        <f t="shared" si="7"/>
        <v>0.27272727272727271</v>
      </c>
    </row>
    <row r="83" spans="1:11" x14ac:dyDescent="0.2">
      <c r="A83" s="7" t="s">
        <v>218</v>
      </c>
      <c r="B83" s="65">
        <v>0</v>
      </c>
      <c r="C83" s="34">
        <f>IF(B88=0, "-", B83/B88)</f>
        <v>0</v>
      </c>
      <c r="D83" s="65">
        <v>0</v>
      </c>
      <c r="E83" s="9">
        <f>IF(D88=0, "-", D83/D88)</f>
        <v>0</v>
      </c>
      <c r="F83" s="81">
        <v>0</v>
      </c>
      <c r="G83" s="34">
        <f>IF(F88=0, "-", F83/F88)</f>
        <v>0</v>
      </c>
      <c r="H83" s="65">
        <v>1</v>
      </c>
      <c r="I83" s="9">
        <f>IF(H88=0, "-", H83/H88)</f>
        <v>6.6666666666666671E-3</v>
      </c>
      <c r="J83" s="8" t="str">
        <f t="shared" si="6"/>
        <v>-</v>
      </c>
      <c r="K83" s="9">
        <f t="shared" si="7"/>
        <v>-1</v>
      </c>
    </row>
    <row r="84" spans="1:11" x14ac:dyDescent="0.2">
      <c r="A84" s="7" t="s">
        <v>219</v>
      </c>
      <c r="B84" s="65">
        <v>0</v>
      </c>
      <c r="C84" s="34">
        <f>IF(B88=0, "-", B84/B88)</f>
        <v>0</v>
      </c>
      <c r="D84" s="65">
        <v>0</v>
      </c>
      <c r="E84" s="9">
        <f>IF(D88=0, "-", D84/D88)</f>
        <v>0</v>
      </c>
      <c r="F84" s="81">
        <v>3</v>
      </c>
      <c r="G84" s="34">
        <f>IF(F88=0, "-", F84/F88)</f>
        <v>1.7647058823529412E-2</v>
      </c>
      <c r="H84" s="65">
        <v>4</v>
      </c>
      <c r="I84" s="9">
        <f>IF(H88=0, "-", H84/H88)</f>
        <v>2.6666666666666668E-2</v>
      </c>
      <c r="J84" s="8" t="str">
        <f t="shared" si="6"/>
        <v>-</v>
      </c>
      <c r="K84" s="9">
        <f t="shared" si="7"/>
        <v>-0.25</v>
      </c>
    </row>
    <row r="85" spans="1:11" x14ac:dyDescent="0.2">
      <c r="A85" s="7" t="s">
        <v>220</v>
      </c>
      <c r="B85" s="65">
        <v>11</v>
      </c>
      <c r="C85" s="34">
        <f>IF(B88=0, "-", B85/B88)</f>
        <v>0.91666666666666663</v>
      </c>
      <c r="D85" s="65">
        <v>10</v>
      </c>
      <c r="E85" s="9">
        <f>IF(D88=0, "-", D85/D88)</f>
        <v>1</v>
      </c>
      <c r="F85" s="81">
        <v>152</v>
      </c>
      <c r="G85" s="34">
        <f>IF(F88=0, "-", F85/F88)</f>
        <v>0.89411764705882357</v>
      </c>
      <c r="H85" s="65">
        <v>133</v>
      </c>
      <c r="I85" s="9">
        <f>IF(H88=0, "-", H85/H88)</f>
        <v>0.88666666666666671</v>
      </c>
      <c r="J85" s="8">
        <f t="shared" si="6"/>
        <v>0.1</v>
      </c>
      <c r="K85" s="9">
        <f t="shared" si="7"/>
        <v>0.14285714285714285</v>
      </c>
    </row>
    <row r="86" spans="1:11" x14ac:dyDescent="0.2">
      <c r="A86" s="7" t="s">
        <v>221</v>
      </c>
      <c r="B86" s="65">
        <v>0</v>
      </c>
      <c r="C86" s="34">
        <f>IF(B88=0, "-", B86/B88)</f>
        <v>0</v>
      </c>
      <c r="D86" s="65">
        <v>0</v>
      </c>
      <c r="E86" s="9">
        <f>IF(D88=0, "-", D86/D88)</f>
        <v>0</v>
      </c>
      <c r="F86" s="81">
        <v>1</v>
      </c>
      <c r="G86" s="34">
        <f>IF(F88=0, "-", F86/F88)</f>
        <v>5.8823529411764705E-3</v>
      </c>
      <c r="H86" s="65">
        <v>0</v>
      </c>
      <c r="I86" s="9">
        <f>IF(H88=0, "-", H86/H88)</f>
        <v>0</v>
      </c>
      <c r="J86" s="8" t="str">
        <f t="shared" si="6"/>
        <v>-</v>
      </c>
      <c r="K86" s="9" t="str">
        <f t="shared" si="7"/>
        <v>-</v>
      </c>
    </row>
    <row r="87" spans="1:11" x14ac:dyDescent="0.2">
      <c r="A87" s="2"/>
      <c r="B87" s="68"/>
      <c r="C87" s="33"/>
      <c r="D87" s="68"/>
      <c r="E87" s="6"/>
      <c r="F87" s="82"/>
      <c r="G87" s="33"/>
      <c r="H87" s="68"/>
      <c r="I87" s="6"/>
      <c r="J87" s="5"/>
      <c r="K87" s="6"/>
    </row>
    <row r="88" spans="1:11" s="43" customFormat="1" x14ac:dyDescent="0.2">
      <c r="A88" s="162" t="s">
        <v>437</v>
      </c>
      <c r="B88" s="71">
        <f>SUM(B81:B87)</f>
        <v>12</v>
      </c>
      <c r="C88" s="40">
        <f>B88/796</f>
        <v>1.507537688442211E-2</v>
      </c>
      <c r="D88" s="71">
        <f>SUM(D81:D87)</f>
        <v>10</v>
      </c>
      <c r="E88" s="41">
        <f>D88/577</f>
        <v>1.7331022530329289E-2</v>
      </c>
      <c r="F88" s="77">
        <f>SUM(F81:F87)</f>
        <v>170</v>
      </c>
      <c r="G88" s="42">
        <f>F88/7731</f>
        <v>2.1989393351442246E-2</v>
      </c>
      <c r="H88" s="71">
        <f>SUM(H81:H87)</f>
        <v>150</v>
      </c>
      <c r="I88" s="41">
        <f>H88/8609</f>
        <v>1.7423626437449182E-2</v>
      </c>
      <c r="J88" s="37">
        <f>IF(D88=0, "-", IF((B88-D88)/D88&lt;10, (B88-D88)/D88, "&gt;999%"))</f>
        <v>0.2</v>
      </c>
      <c r="K88" s="38">
        <f>IF(H88=0, "-", IF((F88-H88)/H88&lt;10, (F88-H88)/H88, "&gt;999%"))</f>
        <v>0.13333333333333333</v>
      </c>
    </row>
    <row r="89" spans="1:11" x14ac:dyDescent="0.2">
      <c r="B89" s="83"/>
      <c r="D89" s="83"/>
      <c r="F89" s="83"/>
      <c r="H89" s="83"/>
    </row>
    <row r="90" spans="1:11" x14ac:dyDescent="0.2">
      <c r="A90" s="163" t="s">
        <v>120</v>
      </c>
      <c r="B90" s="61" t="s">
        <v>12</v>
      </c>
      <c r="C90" s="62" t="s">
        <v>13</v>
      </c>
      <c r="D90" s="61" t="s">
        <v>12</v>
      </c>
      <c r="E90" s="63" t="s">
        <v>13</v>
      </c>
      <c r="F90" s="62" t="s">
        <v>12</v>
      </c>
      <c r="G90" s="62" t="s">
        <v>13</v>
      </c>
      <c r="H90" s="61" t="s">
        <v>12</v>
      </c>
      <c r="I90" s="63" t="s">
        <v>13</v>
      </c>
      <c r="J90" s="61"/>
      <c r="K90" s="63"/>
    </row>
    <row r="91" spans="1:11" x14ac:dyDescent="0.2">
      <c r="A91" s="7" t="s">
        <v>222</v>
      </c>
      <c r="B91" s="65">
        <v>0</v>
      </c>
      <c r="C91" s="34">
        <f>IF(B100=0, "-", B91/B100)</f>
        <v>0</v>
      </c>
      <c r="D91" s="65">
        <v>0</v>
      </c>
      <c r="E91" s="9" t="str">
        <f>IF(D100=0, "-", D91/D100)</f>
        <v>-</v>
      </c>
      <c r="F91" s="81">
        <v>0</v>
      </c>
      <c r="G91" s="34">
        <f>IF(F100=0, "-", F91/F100)</f>
        <v>0</v>
      </c>
      <c r="H91" s="65">
        <v>1</v>
      </c>
      <c r="I91" s="9">
        <f>IF(H100=0, "-", H91/H100)</f>
        <v>5.8823529411764705E-2</v>
      </c>
      <c r="J91" s="8" t="str">
        <f t="shared" ref="J91:J98" si="8">IF(D91=0, "-", IF((B91-D91)/D91&lt;10, (B91-D91)/D91, "&gt;999%"))</f>
        <v>-</v>
      </c>
      <c r="K91" s="9">
        <f t="shared" ref="K91:K98" si="9">IF(H91=0, "-", IF((F91-H91)/H91&lt;10, (F91-H91)/H91, "&gt;999%"))</f>
        <v>-1</v>
      </c>
    </row>
    <row r="92" spans="1:11" x14ac:dyDescent="0.2">
      <c r="A92" s="7" t="s">
        <v>223</v>
      </c>
      <c r="B92" s="65">
        <v>0</v>
      </c>
      <c r="C92" s="34">
        <f>IF(B100=0, "-", B92/B100)</f>
        <v>0</v>
      </c>
      <c r="D92" s="65">
        <v>0</v>
      </c>
      <c r="E92" s="9" t="str">
        <f>IF(D100=0, "-", D92/D100)</f>
        <v>-</v>
      </c>
      <c r="F92" s="81">
        <v>0</v>
      </c>
      <c r="G92" s="34">
        <f>IF(F100=0, "-", F92/F100)</f>
        <v>0</v>
      </c>
      <c r="H92" s="65">
        <v>2</v>
      </c>
      <c r="I92" s="9">
        <f>IF(H100=0, "-", H92/H100)</f>
        <v>0.11764705882352941</v>
      </c>
      <c r="J92" s="8" t="str">
        <f t="shared" si="8"/>
        <v>-</v>
      </c>
      <c r="K92" s="9">
        <f t="shared" si="9"/>
        <v>-1</v>
      </c>
    </row>
    <row r="93" spans="1:11" x14ac:dyDescent="0.2">
      <c r="A93" s="7" t="s">
        <v>224</v>
      </c>
      <c r="B93" s="65">
        <v>0</v>
      </c>
      <c r="C93" s="34">
        <f>IF(B100=0, "-", B93/B100)</f>
        <v>0</v>
      </c>
      <c r="D93" s="65">
        <v>0</v>
      </c>
      <c r="E93" s="9" t="str">
        <f>IF(D100=0, "-", D93/D100)</f>
        <v>-</v>
      </c>
      <c r="F93" s="81">
        <v>3</v>
      </c>
      <c r="G93" s="34">
        <f>IF(F100=0, "-", F93/F100)</f>
        <v>0.17647058823529413</v>
      </c>
      <c r="H93" s="65">
        <v>7</v>
      </c>
      <c r="I93" s="9">
        <f>IF(H100=0, "-", H93/H100)</f>
        <v>0.41176470588235292</v>
      </c>
      <c r="J93" s="8" t="str">
        <f t="shared" si="8"/>
        <v>-</v>
      </c>
      <c r="K93" s="9">
        <f t="shared" si="9"/>
        <v>-0.5714285714285714</v>
      </c>
    </row>
    <row r="94" spans="1:11" x14ac:dyDescent="0.2">
      <c r="A94" s="7" t="s">
        <v>225</v>
      </c>
      <c r="B94" s="65">
        <v>0</v>
      </c>
      <c r="C94" s="34">
        <f>IF(B100=0, "-", B94/B100)</f>
        <v>0</v>
      </c>
      <c r="D94" s="65">
        <v>0</v>
      </c>
      <c r="E94" s="9" t="str">
        <f>IF(D100=0, "-", D94/D100)</f>
        <v>-</v>
      </c>
      <c r="F94" s="81">
        <v>0</v>
      </c>
      <c r="G94" s="34">
        <f>IF(F100=0, "-", F94/F100)</f>
        <v>0</v>
      </c>
      <c r="H94" s="65">
        <v>1</v>
      </c>
      <c r="I94" s="9">
        <f>IF(H100=0, "-", H94/H100)</f>
        <v>5.8823529411764705E-2</v>
      </c>
      <c r="J94" s="8" t="str">
        <f t="shared" si="8"/>
        <v>-</v>
      </c>
      <c r="K94" s="9">
        <f t="shared" si="9"/>
        <v>-1</v>
      </c>
    </row>
    <row r="95" spans="1:11" x14ac:dyDescent="0.2">
      <c r="A95" s="7" t="s">
        <v>226</v>
      </c>
      <c r="B95" s="65">
        <v>0</v>
      </c>
      <c r="C95" s="34">
        <f>IF(B100=0, "-", B95/B100)</f>
        <v>0</v>
      </c>
      <c r="D95" s="65">
        <v>0</v>
      </c>
      <c r="E95" s="9" t="str">
        <f>IF(D100=0, "-", D95/D100)</f>
        <v>-</v>
      </c>
      <c r="F95" s="81">
        <v>4</v>
      </c>
      <c r="G95" s="34">
        <f>IF(F100=0, "-", F95/F100)</f>
        <v>0.23529411764705882</v>
      </c>
      <c r="H95" s="65">
        <v>0</v>
      </c>
      <c r="I95" s="9">
        <f>IF(H100=0, "-", H95/H100)</f>
        <v>0</v>
      </c>
      <c r="J95" s="8" t="str">
        <f t="shared" si="8"/>
        <v>-</v>
      </c>
      <c r="K95" s="9" t="str">
        <f t="shared" si="9"/>
        <v>-</v>
      </c>
    </row>
    <row r="96" spans="1:11" x14ac:dyDescent="0.2">
      <c r="A96" s="7" t="s">
        <v>227</v>
      </c>
      <c r="B96" s="65">
        <v>2</v>
      </c>
      <c r="C96" s="34">
        <f>IF(B100=0, "-", B96/B100)</f>
        <v>1</v>
      </c>
      <c r="D96" s="65">
        <v>0</v>
      </c>
      <c r="E96" s="9" t="str">
        <f>IF(D100=0, "-", D96/D100)</f>
        <v>-</v>
      </c>
      <c r="F96" s="81">
        <v>4</v>
      </c>
      <c r="G96" s="34">
        <f>IF(F100=0, "-", F96/F100)</f>
        <v>0.23529411764705882</v>
      </c>
      <c r="H96" s="65">
        <v>1</v>
      </c>
      <c r="I96" s="9">
        <f>IF(H100=0, "-", H96/H100)</f>
        <v>5.8823529411764705E-2</v>
      </c>
      <c r="J96" s="8" t="str">
        <f t="shared" si="8"/>
        <v>-</v>
      </c>
      <c r="K96" s="9">
        <f t="shared" si="9"/>
        <v>3</v>
      </c>
    </row>
    <row r="97" spans="1:11" x14ac:dyDescent="0.2">
      <c r="A97" s="7" t="s">
        <v>228</v>
      </c>
      <c r="B97" s="65">
        <v>0</v>
      </c>
      <c r="C97" s="34">
        <f>IF(B100=0, "-", B97/B100)</f>
        <v>0</v>
      </c>
      <c r="D97" s="65">
        <v>0</v>
      </c>
      <c r="E97" s="9" t="str">
        <f>IF(D100=0, "-", D97/D100)</f>
        <v>-</v>
      </c>
      <c r="F97" s="81">
        <v>1</v>
      </c>
      <c r="G97" s="34">
        <f>IF(F100=0, "-", F97/F100)</f>
        <v>5.8823529411764705E-2</v>
      </c>
      <c r="H97" s="65">
        <v>3</v>
      </c>
      <c r="I97" s="9">
        <f>IF(H100=0, "-", H97/H100)</f>
        <v>0.17647058823529413</v>
      </c>
      <c r="J97" s="8" t="str">
        <f t="shared" si="8"/>
        <v>-</v>
      </c>
      <c r="K97" s="9">
        <f t="shared" si="9"/>
        <v>-0.66666666666666663</v>
      </c>
    </row>
    <row r="98" spans="1:11" x14ac:dyDescent="0.2">
      <c r="A98" s="7" t="s">
        <v>229</v>
      </c>
      <c r="B98" s="65">
        <v>0</v>
      </c>
      <c r="C98" s="34">
        <f>IF(B100=0, "-", B98/B100)</f>
        <v>0</v>
      </c>
      <c r="D98" s="65">
        <v>0</v>
      </c>
      <c r="E98" s="9" t="str">
        <f>IF(D100=0, "-", D98/D100)</f>
        <v>-</v>
      </c>
      <c r="F98" s="81">
        <v>5</v>
      </c>
      <c r="G98" s="34">
        <f>IF(F100=0, "-", F98/F100)</f>
        <v>0.29411764705882354</v>
      </c>
      <c r="H98" s="65">
        <v>2</v>
      </c>
      <c r="I98" s="9">
        <f>IF(H100=0, "-", H98/H100)</f>
        <v>0.11764705882352941</v>
      </c>
      <c r="J98" s="8" t="str">
        <f t="shared" si="8"/>
        <v>-</v>
      </c>
      <c r="K98" s="9">
        <f t="shared" si="9"/>
        <v>1.5</v>
      </c>
    </row>
    <row r="99" spans="1:11" x14ac:dyDescent="0.2">
      <c r="A99" s="2"/>
      <c r="B99" s="68"/>
      <c r="C99" s="33"/>
      <c r="D99" s="68"/>
      <c r="E99" s="6"/>
      <c r="F99" s="82"/>
      <c r="G99" s="33"/>
      <c r="H99" s="68"/>
      <c r="I99" s="6"/>
      <c r="J99" s="5"/>
      <c r="K99" s="6"/>
    </row>
    <row r="100" spans="1:11" s="43" customFormat="1" x14ac:dyDescent="0.2">
      <c r="A100" s="162" t="s">
        <v>436</v>
      </c>
      <c r="B100" s="71">
        <f>SUM(B91:B99)</f>
        <v>2</v>
      </c>
      <c r="C100" s="40">
        <f>B100/796</f>
        <v>2.5125628140703518E-3</v>
      </c>
      <c r="D100" s="71">
        <f>SUM(D91:D99)</f>
        <v>0</v>
      </c>
      <c r="E100" s="41">
        <f>D100/577</f>
        <v>0</v>
      </c>
      <c r="F100" s="77">
        <f>SUM(F91:F99)</f>
        <v>17</v>
      </c>
      <c r="G100" s="42">
        <f>F100/7731</f>
        <v>2.1989393351442245E-3</v>
      </c>
      <c r="H100" s="71">
        <f>SUM(H91:H99)</f>
        <v>17</v>
      </c>
      <c r="I100" s="41">
        <f>H100/8609</f>
        <v>1.9746776629109074E-3</v>
      </c>
      <c r="J100" s="37" t="str">
        <f>IF(D100=0, "-", IF((B100-D100)/D100&lt;10, (B100-D100)/D100, "&gt;999%"))</f>
        <v>-</v>
      </c>
      <c r="K100" s="38">
        <f>IF(H100=0, "-", IF((F100-H100)/H100&lt;10, (F100-H100)/H100, "&gt;999%"))</f>
        <v>0</v>
      </c>
    </row>
    <row r="101" spans="1:11" x14ac:dyDescent="0.2">
      <c r="B101" s="83"/>
      <c r="D101" s="83"/>
      <c r="F101" s="83"/>
      <c r="H101" s="83"/>
    </row>
    <row r="102" spans="1:11" s="43" customFormat="1" x14ac:dyDescent="0.2">
      <c r="A102" s="162" t="s">
        <v>435</v>
      </c>
      <c r="B102" s="71">
        <v>14</v>
      </c>
      <c r="C102" s="40">
        <f>B102/796</f>
        <v>1.7587939698492462E-2</v>
      </c>
      <c r="D102" s="71">
        <v>10</v>
      </c>
      <c r="E102" s="41">
        <f>D102/577</f>
        <v>1.7331022530329289E-2</v>
      </c>
      <c r="F102" s="77">
        <v>187</v>
      </c>
      <c r="G102" s="42">
        <f>F102/7731</f>
        <v>2.4188332686586472E-2</v>
      </c>
      <c r="H102" s="71">
        <v>167</v>
      </c>
      <c r="I102" s="41">
        <f>H102/8609</f>
        <v>1.939830410036009E-2</v>
      </c>
      <c r="J102" s="37">
        <f>IF(D102=0, "-", IF((B102-D102)/D102&lt;10, (B102-D102)/D102, "&gt;999%"))</f>
        <v>0.4</v>
      </c>
      <c r="K102" s="38">
        <f>IF(H102=0, "-", IF((F102-H102)/H102&lt;10, (F102-H102)/H102, "&gt;999%"))</f>
        <v>0.11976047904191617</v>
      </c>
    </row>
    <row r="103" spans="1:11" x14ac:dyDescent="0.2">
      <c r="B103" s="83"/>
      <c r="D103" s="83"/>
      <c r="F103" s="83"/>
      <c r="H103" s="83"/>
    </row>
    <row r="104" spans="1:11" ht="15.75" x14ac:dyDescent="0.25">
      <c r="A104" s="164" t="s">
        <v>94</v>
      </c>
      <c r="B104" s="196" t="s">
        <v>1</v>
      </c>
      <c r="C104" s="200"/>
      <c r="D104" s="200"/>
      <c r="E104" s="197"/>
      <c r="F104" s="196" t="s">
        <v>14</v>
      </c>
      <c r="G104" s="200"/>
      <c r="H104" s="200"/>
      <c r="I104" s="197"/>
      <c r="J104" s="196" t="s">
        <v>15</v>
      </c>
      <c r="K104" s="197"/>
    </row>
    <row r="105" spans="1:11" x14ac:dyDescent="0.2">
      <c r="A105" s="22"/>
      <c r="B105" s="196">
        <f>VALUE(RIGHT($B$2, 4))</f>
        <v>2020</v>
      </c>
      <c r="C105" s="197"/>
      <c r="D105" s="196">
        <f>B105-1</f>
        <v>2019</v>
      </c>
      <c r="E105" s="204"/>
      <c r="F105" s="196">
        <f>B105</f>
        <v>2020</v>
      </c>
      <c r="G105" s="204"/>
      <c r="H105" s="196">
        <f>D105</f>
        <v>2019</v>
      </c>
      <c r="I105" s="204"/>
      <c r="J105" s="140" t="s">
        <v>4</v>
      </c>
      <c r="K105" s="141" t="s">
        <v>2</v>
      </c>
    </row>
    <row r="106" spans="1:11" x14ac:dyDescent="0.2">
      <c r="A106" s="163" t="s">
        <v>121</v>
      </c>
      <c r="B106" s="61" t="s">
        <v>12</v>
      </c>
      <c r="C106" s="62" t="s">
        <v>13</v>
      </c>
      <c r="D106" s="61" t="s">
        <v>12</v>
      </c>
      <c r="E106" s="63" t="s">
        <v>13</v>
      </c>
      <c r="F106" s="62" t="s">
        <v>12</v>
      </c>
      <c r="G106" s="62" t="s">
        <v>13</v>
      </c>
      <c r="H106" s="61" t="s">
        <v>12</v>
      </c>
      <c r="I106" s="63" t="s">
        <v>13</v>
      </c>
      <c r="J106" s="61"/>
      <c r="K106" s="63"/>
    </row>
    <row r="107" spans="1:11" x14ac:dyDescent="0.2">
      <c r="A107" s="7" t="s">
        <v>230</v>
      </c>
      <c r="B107" s="65">
        <v>0</v>
      </c>
      <c r="C107" s="34" t="str">
        <f>IF(B110=0, "-", B107/B110)</f>
        <v>-</v>
      </c>
      <c r="D107" s="65">
        <v>17</v>
      </c>
      <c r="E107" s="9">
        <f>IF(D110=0, "-", D107/D110)</f>
        <v>0.89473684210526316</v>
      </c>
      <c r="F107" s="81">
        <v>26</v>
      </c>
      <c r="G107" s="34">
        <f>IF(F110=0, "-", F107/F110)</f>
        <v>0.53061224489795922</v>
      </c>
      <c r="H107" s="65">
        <v>43</v>
      </c>
      <c r="I107" s="9">
        <f>IF(H110=0, "-", H107/H110)</f>
        <v>0.61428571428571432</v>
      </c>
      <c r="J107" s="8">
        <f>IF(D107=0, "-", IF((B107-D107)/D107&lt;10, (B107-D107)/D107, "&gt;999%"))</f>
        <v>-1</v>
      </c>
      <c r="K107" s="9">
        <f>IF(H107=0, "-", IF((F107-H107)/H107&lt;10, (F107-H107)/H107, "&gt;999%"))</f>
        <v>-0.39534883720930231</v>
      </c>
    </row>
    <row r="108" spans="1:11" x14ac:dyDescent="0.2">
      <c r="A108" s="7" t="s">
        <v>231</v>
      </c>
      <c r="B108" s="65">
        <v>0</v>
      </c>
      <c r="C108" s="34" t="str">
        <f>IF(B110=0, "-", B108/B110)</f>
        <v>-</v>
      </c>
      <c r="D108" s="65">
        <v>2</v>
      </c>
      <c r="E108" s="9">
        <f>IF(D110=0, "-", D108/D110)</f>
        <v>0.10526315789473684</v>
      </c>
      <c r="F108" s="81">
        <v>23</v>
      </c>
      <c r="G108" s="34">
        <f>IF(F110=0, "-", F108/F110)</f>
        <v>0.46938775510204084</v>
      </c>
      <c r="H108" s="65">
        <v>27</v>
      </c>
      <c r="I108" s="9">
        <f>IF(H110=0, "-", H108/H110)</f>
        <v>0.38571428571428573</v>
      </c>
      <c r="J108" s="8">
        <f>IF(D108=0, "-", IF((B108-D108)/D108&lt;10, (B108-D108)/D108, "&gt;999%"))</f>
        <v>-1</v>
      </c>
      <c r="K108" s="9">
        <f>IF(H108=0, "-", IF((F108-H108)/H108&lt;10, (F108-H108)/H108, "&gt;999%"))</f>
        <v>-0.14814814814814814</v>
      </c>
    </row>
    <row r="109" spans="1:11" x14ac:dyDescent="0.2">
      <c r="A109" s="2"/>
      <c r="B109" s="68"/>
      <c r="C109" s="33"/>
      <c r="D109" s="68"/>
      <c r="E109" s="6"/>
      <c r="F109" s="82"/>
      <c r="G109" s="33"/>
      <c r="H109" s="68"/>
      <c r="I109" s="6"/>
      <c r="J109" s="5"/>
      <c r="K109" s="6"/>
    </row>
    <row r="110" spans="1:11" s="43" customFormat="1" x14ac:dyDescent="0.2">
      <c r="A110" s="162" t="s">
        <v>434</v>
      </c>
      <c r="B110" s="71">
        <f>SUM(B107:B109)</f>
        <v>0</v>
      </c>
      <c r="C110" s="40">
        <f>B110/796</f>
        <v>0</v>
      </c>
      <c r="D110" s="71">
        <f>SUM(D107:D109)</f>
        <v>19</v>
      </c>
      <c r="E110" s="41">
        <f>D110/577</f>
        <v>3.292894280762565E-2</v>
      </c>
      <c r="F110" s="77">
        <f>SUM(F107:F109)</f>
        <v>49</v>
      </c>
      <c r="G110" s="42">
        <f>F110/7731</f>
        <v>6.338119260121588E-3</v>
      </c>
      <c r="H110" s="71">
        <f>SUM(H107:H109)</f>
        <v>70</v>
      </c>
      <c r="I110" s="41">
        <f>H110/8609</f>
        <v>8.131025670809618E-3</v>
      </c>
      <c r="J110" s="37">
        <f>IF(D110=0, "-", IF((B110-D110)/D110&lt;10, (B110-D110)/D110, "&gt;999%"))</f>
        <v>-1</v>
      </c>
      <c r="K110" s="38">
        <f>IF(H110=0, "-", IF((F110-H110)/H110&lt;10, (F110-H110)/H110, "&gt;999%"))</f>
        <v>-0.3</v>
      </c>
    </row>
    <row r="111" spans="1:11" x14ac:dyDescent="0.2">
      <c r="B111" s="83"/>
      <c r="D111" s="83"/>
      <c r="F111" s="83"/>
      <c r="H111" s="83"/>
    </row>
    <row r="112" spans="1:11" x14ac:dyDescent="0.2">
      <c r="A112" s="163" t="s">
        <v>122</v>
      </c>
      <c r="B112" s="61" t="s">
        <v>12</v>
      </c>
      <c r="C112" s="62" t="s">
        <v>13</v>
      </c>
      <c r="D112" s="61" t="s">
        <v>12</v>
      </c>
      <c r="E112" s="63" t="s">
        <v>13</v>
      </c>
      <c r="F112" s="62" t="s">
        <v>12</v>
      </c>
      <c r="G112" s="62" t="s">
        <v>13</v>
      </c>
      <c r="H112" s="61" t="s">
        <v>12</v>
      </c>
      <c r="I112" s="63" t="s">
        <v>13</v>
      </c>
      <c r="J112" s="61"/>
      <c r="K112" s="63"/>
    </row>
    <row r="113" spans="1:11" x14ac:dyDescent="0.2">
      <c r="A113" s="7" t="s">
        <v>232</v>
      </c>
      <c r="B113" s="65">
        <v>0</v>
      </c>
      <c r="C113" s="34" t="str">
        <f>IF(B117=0, "-", B113/B117)</f>
        <v>-</v>
      </c>
      <c r="D113" s="65">
        <v>0</v>
      </c>
      <c r="E113" s="9" t="str">
        <f>IF(D117=0, "-", D113/D117)</f>
        <v>-</v>
      </c>
      <c r="F113" s="81">
        <v>0</v>
      </c>
      <c r="G113" s="34">
        <f>IF(F117=0, "-", F113/F117)</f>
        <v>0</v>
      </c>
      <c r="H113" s="65">
        <v>1</v>
      </c>
      <c r="I113" s="9">
        <f>IF(H117=0, "-", H113/H117)</f>
        <v>1</v>
      </c>
      <c r="J113" s="8" t="str">
        <f>IF(D113=0, "-", IF((B113-D113)/D113&lt;10, (B113-D113)/D113, "&gt;999%"))</f>
        <v>-</v>
      </c>
      <c r="K113" s="9">
        <f>IF(H113=0, "-", IF((F113-H113)/H113&lt;10, (F113-H113)/H113, "&gt;999%"))</f>
        <v>-1</v>
      </c>
    </row>
    <row r="114" spans="1:11" x14ac:dyDescent="0.2">
      <c r="A114" s="7" t="s">
        <v>233</v>
      </c>
      <c r="B114" s="65">
        <v>0</v>
      </c>
      <c r="C114" s="34" t="str">
        <f>IF(B117=0, "-", B114/B117)</f>
        <v>-</v>
      </c>
      <c r="D114" s="65">
        <v>0</v>
      </c>
      <c r="E114" s="9" t="str">
        <f>IF(D117=0, "-", D114/D117)</f>
        <v>-</v>
      </c>
      <c r="F114" s="81">
        <v>1</v>
      </c>
      <c r="G114" s="34">
        <f>IF(F117=0, "-", F114/F117)</f>
        <v>0.5</v>
      </c>
      <c r="H114" s="65">
        <v>0</v>
      </c>
      <c r="I114" s="9">
        <f>IF(H117=0, "-", H114/H117)</f>
        <v>0</v>
      </c>
      <c r="J114" s="8" t="str">
        <f>IF(D114=0, "-", IF((B114-D114)/D114&lt;10, (B114-D114)/D114, "&gt;999%"))</f>
        <v>-</v>
      </c>
      <c r="K114" s="9" t="str">
        <f>IF(H114=0, "-", IF((F114-H114)/H114&lt;10, (F114-H114)/H114, "&gt;999%"))</f>
        <v>-</v>
      </c>
    </row>
    <row r="115" spans="1:11" x14ac:dyDescent="0.2">
      <c r="A115" s="7" t="s">
        <v>234</v>
      </c>
      <c r="B115" s="65">
        <v>0</v>
      </c>
      <c r="C115" s="34" t="str">
        <f>IF(B117=0, "-", B115/B117)</f>
        <v>-</v>
      </c>
      <c r="D115" s="65">
        <v>0</v>
      </c>
      <c r="E115" s="9" t="str">
        <f>IF(D117=0, "-", D115/D117)</f>
        <v>-</v>
      </c>
      <c r="F115" s="81">
        <v>1</v>
      </c>
      <c r="G115" s="34">
        <f>IF(F117=0, "-", F115/F117)</f>
        <v>0.5</v>
      </c>
      <c r="H115" s="65">
        <v>0</v>
      </c>
      <c r="I115" s="9">
        <f>IF(H117=0, "-", H115/H117)</f>
        <v>0</v>
      </c>
      <c r="J115" s="8" t="str">
        <f>IF(D115=0, "-", IF((B115-D115)/D115&lt;10, (B115-D115)/D115, "&gt;999%"))</f>
        <v>-</v>
      </c>
      <c r="K115" s="9" t="str">
        <f>IF(H115=0, "-", IF((F115-H115)/H115&lt;10, (F115-H115)/H115, "&gt;999%"))</f>
        <v>-</v>
      </c>
    </row>
    <row r="116" spans="1:11" x14ac:dyDescent="0.2">
      <c r="A116" s="2"/>
      <c r="B116" s="68"/>
      <c r="C116" s="33"/>
      <c r="D116" s="68"/>
      <c r="E116" s="6"/>
      <c r="F116" s="82"/>
      <c r="G116" s="33"/>
      <c r="H116" s="68"/>
      <c r="I116" s="6"/>
      <c r="J116" s="5"/>
      <c r="K116" s="6"/>
    </row>
    <row r="117" spans="1:11" s="43" customFormat="1" x14ac:dyDescent="0.2">
      <c r="A117" s="162" t="s">
        <v>433</v>
      </c>
      <c r="B117" s="71">
        <f>SUM(B113:B116)</f>
        <v>0</v>
      </c>
      <c r="C117" s="40">
        <f>B117/796</f>
        <v>0</v>
      </c>
      <c r="D117" s="71">
        <f>SUM(D113:D116)</f>
        <v>0</v>
      </c>
      <c r="E117" s="41">
        <f>D117/577</f>
        <v>0</v>
      </c>
      <c r="F117" s="77">
        <f>SUM(F113:F116)</f>
        <v>2</v>
      </c>
      <c r="G117" s="42">
        <f>F117/7731</f>
        <v>2.5869874531108522E-4</v>
      </c>
      <c r="H117" s="71">
        <f>SUM(H113:H116)</f>
        <v>1</v>
      </c>
      <c r="I117" s="41">
        <f>H117/8609</f>
        <v>1.1615750958299454E-4</v>
      </c>
      <c r="J117" s="37" t="str">
        <f>IF(D117=0, "-", IF((B117-D117)/D117&lt;10, (B117-D117)/D117, "&gt;999%"))</f>
        <v>-</v>
      </c>
      <c r="K117" s="38">
        <f>IF(H117=0, "-", IF((F117-H117)/H117&lt;10, (F117-H117)/H117, "&gt;999%"))</f>
        <v>1</v>
      </c>
    </row>
    <row r="118" spans="1:11" x14ac:dyDescent="0.2">
      <c r="B118" s="83"/>
      <c r="D118" s="83"/>
      <c r="F118" s="83"/>
      <c r="H118" s="83"/>
    </row>
    <row r="119" spans="1:11" s="43" customFormat="1" x14ac:dyDescent="0.2">
      <c r="A119" s="162" t="s">
        <v>432</v>
      </c>
      <c r="B119" s="71">
        <v>0</v>
      </c>
      <c r="C119" s="40">
        <f>B119/796</f>
        <v>0</v>
      </c>
      <c r="D119" s="71">
        <v>19</v>
      </c>
      <c r="E119" s="41">
        <f>D119/577</f>
        <v>3.292894280762565E-2</v>
      </c>
      <c r="F119" s="77">
        <v>51</v>
      </c>
      <c r="G119" s="42">
        <f>F119/7731</f>
        <v>6.5968180054326734E-3</v>
      </c>
      <c r="H119" s="71">
        <v>71</v>
      </c>
      <c r="I119" s="41">
        <f>H119/8609</f>
        <v>8.2471831803926123E-3</v>
      </c>
      <c r="J119" s="37">
        <f>IF(D119=0, "-", IF((B119-D119)/D119&lt;10, (B119-D119)/D119, "&gt;999%"))</f>
        <v>-1</v>
      </c>
      <c r="K119" s="38">
        <f>IF(H119=0, "-", IF((F119-H119)/H119&lt;10, (F119-H119)/H119, "&gt;999%"))</f>
        <v>-0.28169014084507044</v>
      </c>
    </row>
    <row r="120" spans="1:11" x14ac:dyDescent="0.2">
      <c r="B120" s="83"/>
      <c r="D120" s="83"/>
      <c r="F120" s="83"/>
      <c r="H120" s="83"/>
    </row>
    <row r="121" spans="1:11" ht="15.75" x14ac:dyDescent="0.25">
      <c r="A121" s="164" t="s">
        <v>95</v>
      </c>
      <c r="B121" s="196" t="s">
        <v>1</v>
      </c>
      <c r="C121" s="200"/>
      <c r="D121" s="200"/>
      <c r="E121" s="197"/>
      <c r="F121" s="196" t="s">
        <v>14</v>
      </c>
      <c r="G121" s="200"/>
      <c r="H121" s="200"/>
      <c r="I121" s="197"/>
      <c r="J121" s="196" t="s">
        <v>15</v>
      </c>
      <c r="K121" s="197"/>
    </row>
    <row r="122" spans="1:11" x14ac:dyDescent="0.2">
      <c r="A122" s="22"/>
      <c r="B122" s="196">
        <f>VALUE(RIGHT($B$2, 4))</f>
        <v>2020</v>
      </c>
      <c r="C122" s="197"/>
      <c r="D122" s="196">
        <f>B122-1</f>
        <v>2019</v>
      </c>
      <c r="E122" s="204"/>
      <c r="F122" s="196">
        <f>B122</f>
        <v>2020</v>
      </c>
      <c r="G122" s="204"/>
      <c r="H122" s="196">
        <f>D122</f>
        <v>2019</v>
      </c>
      <c r="I122" s="204"/>
      <c r="J122" s="140" t="s">
        <v>4</v>
      </c>
      <c r="K122" s="141" t="s">
        <v>2</v>
      </c>
    </row>
    <row r="123" spans="1:11" x14ac:dyDescent="0.2">
      <c r="A123" s="163" t="s">
        <v>123</v>
      </c>
      <c r="B123" s="61" t="s">
        <v>12</v>
      </c>
      <c r="C123" s="62" t="s">
        <v>13</v>
      </c>
      <c r="D123" s="61" t="s">
        <v>12</v>
      </c>
      <c r="E123" s="63" t="s">
        <v>13</v>
      </c>
      <c r="F123" s="62" t="s">
        <v>12</v>
      </c>
      <c r="G123" s="62" t="s">
        <v>13</v>
      </c>
      <c r="H123" s="61" t="s">
        <v>12</v>
      </c>
      <c r="I123" s="63" t="s">
        <v>13</v>
      </c>
      <c r="J123" s="61"/>
      <c r="K123" s="63"/>
    </row>
    <row r="124" spans="1:11" x14ac:dyDescent="0.2">
      <c r="A124" s="7" t="s">
        <v>235</v>
      </c>
      <c r="B124" s="65">
        <v>0</v>
      </c>
      <c r="C124" s="34" t="str">
        <f>IF(B126=0, "-", B124/B126)</f>
        <v>-</v>
      </c>
      <c r="D124" s="65">
        <v>0</v>
      </c>
      <c r="E124" s="9" t="str">
        <f>IF(D126=0, "-", D124/D126)</f>
        <v>-</v>
      </c>
      <c r="F124" s="81">
        <v>0</v>
      </c>
      <c r="G124" s="34" t="str">
        <f>IF(F126=0, "-", F124/F126)</f>
        <v>-</v>
      </c>
      <c r="H124" s="65">
        <v>1</v>
      </c>
      <c r="I124" s="9">
        <f>IF(H126=0, "-", H124/H126)</f>
        <v>1</v>
      </c>
      <c r="J124" s="8" t="str">
        <f>IF(D124=0, "-", IF((B124-D124)/D124&lt;10, (B124-D124)/D124, "&gt;999%"))</f>
        <v>-</v>
      </c>
      <c r="K124" s="9">
        <f>IF(H124=0, "-", IF((F124-H124)/H124&lt;10, (F124-H124)/H124, "&gt;999%"))</f>
        <v>-1</v>
      </c>
    </row>
    <row r="125" spans="1:11" x14ac:dyDescent="0.2">
      <c r="A125" s="2"/>
      <c r="B125" s="68"/>
      <c r="C125" s="33"/>
      <c r="D125" s="68"/>
      <c r="E125" s="6"/>
      <c r="F125" s="82"/>
      <c r="G125" s="33"/>
      <c r="H125" s="68"/>
      <c r="I125" s="6"/>
      <c r="J125" s="5"/>
      <c r="K125" s="6"/>
    </row>
    <row r="126" spans="1:11" s="43" customFormat="1" x14ac:dyDescent="0.2">
      <c r="A126" s="162" t="s">
        <v>431</v>
      </c>
      <c r="B126" s="71">
        <f>SUM(B124:B125)</f>
        <v>0</v>
      </c>
      <c r="C126" s="40">
        <f>B126/796</f>
        <v>0</v>
      </c>
      <c r="D126" s="71">
        <f>SUM(D124:D125)</f>
        <v>0</v>
      </c>
      <c r="E126" s="41">
        <f>D126/577</f>
        <v>0</v>
      </c>
      <c r="F126" s="77">
        <f>SUM(F124:F125)</f>
        <v>0</v>
      </c>
      <c r="G126" s="42">
        <f>F126/7731</f>
        <v>0</v>
      </c>
      <c r="H126" s="71">
        <f>SUM(H124:H125)</f>
        <v>1</v>
      </c>
      <c r="I126" s="41">
        <f>H126/8609</f>
        <v>1.1615750958299454E-4</v>
      </c>
      <c r="J126" s="37" t="str">
        <f>IF(D126=0, "-", IF((B126-D126)/D126&lt;10, (B126-D126)/D126, "&gt;999%"))</f>
        <v>-</v>
      </c>
      <c r="K126" s="38">
        <f>IF(H126=0, "-", IF((F126-H126)/H126&lt;10, (F126-H126)/H126, "&gt;999%"))</f>
        <v>-1</v>
      </c>
    </row>
    <row r="127" spans="1:11" x14ac:dyDescent="0.2">
      <c r="B127" s="83"/>
      <c r="D127" s="83"/>
      <c r="F127" s="83"/>
      <c r="H127" s="83"/>
    </row>
    <row r="128" spans="1:11" s="43" customFormat="1" x14ac:dyDescent="0.2">
      <c r="A128" s="162" t="s">
        <v>430</v>
      </c>
      <c r="B128" s="71">
        <v>0</v>
      </c>
      <c r="C128" s="40">
        <f>B128/796</f>
        <v>0</v>
      </c>
      <c r="D128" s="71">
        <v>0</v>
      </c>
      <c r="E128" s="41">
        <f>D128/577</f>
        <v>0</v>
      </c>
      <c r="F128" s="77">
        <v>0</v>
      </c>
      <c r="G128" s="42">
        <f>F128/7731</f>
        <v>0</v>
      </c>
      <c r="H128" s="71">
        <v>1</v>
      </c>
      <c r="I128" s="41">
        <f>H128/8609</f>
        <v>1.1615750958299454E-4</v>
      </c>
      <c r="J128" s="37" t="str">
        <f>IF(D128=0, "-", IF((B128-D128)/D128&lt;10, (B128-D128)/D128, "&gt;999%"))</f>
        <v>-</v>
      </c>
      <c r="K128" s="38">
        <f>IF(H128=0, "-", IF((F128-H128)/H128&lt;10, (F128-H128)/H128, "&gt;999%"))</f>
        <v>-1</v>
      </c>
    </row>
    <row r="129" spans="1:11" x14ac:dyDescent="0.2">
      <c r="B129" s="83"/>
      <c r="D129" s="83"/>
      <c r="F129" s="83"/>
      <c r="H129" s="83"/>
    </row>
    <row r="130" spans="1:11" ht="15.75" x14ac:dyDescent="0.25">
      <c r="A130" s="164" t="s">
        <v>96</v>
      </c>
      <c r="B130" s="196" t="s">
        <v>1</v>
      </c>
      <c r="C130" s="200"/>
      <c r="D130" s="200"/>
      <c r="E130" s="197"/>
      <c r="F130" s="196" t="s">
        <v>14</v>
      </c>
      <c r="G130" s="200"/>
      <c r="H130" s="200"/>
      <c r="I130" s="197"/>
      <c r="J130" s="196" t="s">
        <v>15</v>
      </c>
      <c r="K130" s="197"/>
    </row>
    <row r="131" spans="1:11" x14ac:dyDescent="0.2">
      <c r="A131" s="22"/>
      <c r="B131" s="196">
        <f>VALUE(RIGHT($B$2, 4))</f>
        <v>2020</v>
      </c>
      <c r="C131" s="197"/>
      <c r="D131" s="196">
        <f>B131-1</f>
        <v>2019</v>
      </c>
      <c r="E131" s="204"/>
      <c r="F131" s="196">
        <f>B131</f>
        <v>2020</v>
      </c>
      <c r="G131" s="204"/>
      <c r="H131" s="196">
        <f>D131</f>
        <v>2019</v>
      </c>
      <c r="I131" s="204"/>
      <c r="J131" s="140" t="s">
        <v>4</v>
      </c>
      <c r="K131" s="141" t="s">
        <v>2</v>
      </c>
    </row>
    <row r="132" spans="1:11" x14ac:dyDescent="0.2">
      <c r="A132" s="163" t="s">
        <v>124</v>
      </c>
      <c r="B132" s="61" t="s">
        <v>12</v>
      </c>
      <c r="C132" s="62" t="s">
        <v>13</v>
      </c>
      <c r="D132" s="61" t="s">
        <v>12</v>
      </c>
      <c r="E132" s="63" t="s">
        <v>13</v>
      </c>
      <c r="F132" s="62" t="s">
        <v>12</v>
      </c>
      <c r="G132" s="62" t="s">
        <v>13</v>
      </c>
      <c r="H132" s="61" t="s">
        <v>12</v>
      </c>
      <c r="I132" s="63" t="s">
        <v>13</v>
      </c>
      <c r="J132" s="61"/>
      <c r="K132" s="63"/>
    </row>
    <row r="133" spans="1:11" x14ac:dyDescent="0.2">
      <c r="A133" s="7" t="s">
        <v>236</v>
      </c>
      <c r="B133" s="65">
        <v>1</v>
      </c>
      <c r="C133" s="34">
        <f>IF(B142=0, "-", B133/B142)</f>
        <v>0.33333333333333331</v>
      </c>
      <c r="D133" s="65">
        <v>0</v>
      </c>
      <c r="E133" s="9">
        <f>IF(D142=0, "-", D133/D142)</f>
        <v>0</v>
      </c>
      <c r="F133" s="81">
        <v>2</v>
      </c>
      <c r="G133" s="34">
        <f>IF(F142=0, "-", F133/F142)</f>
        <v>2.8985507246376812E-2</v>
      </c>
      <c r="H133" s="65">
        <v>1</v>
      </c>
      <c r="I133" s="9">
        <f>IF(H142=0, "-", H133/H142)</f>
        <v>8.1967213114754103E-3</v>
      </c>
      <c r="J133" s="8" t="str">
        <f t="shared" ref="J133:J140" si="10">IF(D133=0, "-", IF((B133-D133)/D133&lt;10, (B133-D133)/D133, "&gt;999%"))</f>
        <v>-</v>
      </c>
      <c r="K133" s="9">
        <f t="shared" ref="K133:K140" si="11">IF(H133=0, "-", IF((F133-H133)/H133&lt;10, (F133-H133)/H133, "&gt;999%"))</f>
        <v>1</v>
      </c>
    </row>
    <row r="134" spans="1:11" x14ac:dyDescent="0.2">
      <c r="A134" s="7" t="s">
        <v>237</v>
      </c>
      <c r="B134" s="65">
        <v>0</v>
      </c>
      <c r="C134" s="34">
        <f>IF(B142=0, "-", B134/B142)</f>
        <v>0</v>
      </c>
      <c r="D134" s="65">
        <v>1</v>
      </c>
      <c r="E134" s="9">
        <f>IF(D142=0, "-", D134/D142)</f>
        <v>0.16666666666666666</v>
      </c>
      <c r="F134" s="81">
        <v>10</v>
      </c>
      <c r="G134" s="34">
        <f>IF(F142=0, "-", F134/F142)</f>
        <v>0.14492753623188406</v>
      </c>
      <c r="H134" s="65">
        <v>14</v>
      </c>
      <c r="I134" s="9">
        <f>IF(H142=0, "-", H134/H142)</f>
        <v>0.11475409836065574</v>
      </c>
      <c r="J134" s="8">
        <f t="shared" si="10"/>
        <v>-1</v>
      </c>
      <c r="K134" s="9">
        <f t="shared" si="11"/>
        <v>-0.2857142857142857</v>
      </c>
    </row>
    <row r="135" spans="1:11" x14ac:dyDescent="0.2">
      <c r="A135" s="7" t="s">
        <v>238</v>
      </c>
      <c r="B135" s="65">
        <v>2</v>
      </c>
      <c r="C135" s="34">
        <f>IF(B142=0, "-", B135/B142)</f>
        <v>0.66666666666666663</v>
      </c>
      <c r="D135" s="65">
        <v>4</v>
      </c>
      <c r="E135" s="9">
        <f>IF(D142=0, "-", D135/D142)</f>
        <v>0.66666666666666663</v>
      </c>
      <c r="F135" s="81">
        <v>46</v>
      </c>
      <c r="G135" s="34">
        <f>IF(F142=0, "-", F135/F142)</f>
        <v>0.66666666666666663</v>
      </c>
      <c r="H135" s="65">
        <v>82</v>
      </c>
      <c r="I135" s="9">
        <f>IF(H142=0, "-", H135/H142)</f>
        <v>0.67213114754098358</v>
      </c>
      <c r="J135" s="8">
        <f t="shared" si="10"/>
        <v>-0.5</v>
      </c>
      <c r="K135" s="9">
        <f t="shared" si="11"/>
        <v>-0.43902439024390244</v>
      </c>
    </row>
    <row r="136" spans="1:11" x14ac:dyDescent="0.2">
      <c r="A136" s="7" t="s">
        <v>239</v>
      </c>
      <c r="B136" s="65">
        <v>0</v>
      </c>
      <c r="C136" s="34">
        <f>IF(B142=0, "-", B136/B142)</f>
        <v>0</v>
      </c>
      <c r="D136" s="65">
        <v>1</v>
      </c>
      <c r="E136" s="9">
        <f>IF(D142=0, "-", D136/D142)</f>
        <v>0.16666666666666666</v>
      </c>
      <c r="F136" s="81">
        <v>7</v>
      </c>
      <c r="G136" s="34">
        <f>IF(F142=0, "-", F136/F142)</f>
        <v>0.10144927536231885</v>
      </c>
      <c r="H136" s="65">
        <v>5</v>
      </c>
      <c r="I136" s="9">
        <f>IF(H142=0, "-", H136/H142)</f>
        <v>4.0983606557377046E-2</v>
      </c>
      <c r="J136" s="8">
        <f t="shared" si="10"/>
        <v>-1</v>
      </c>
      <c r="K136" s="9">
        <f t="shared" si="11"/>
        <v>0.4</v>
      </c>
    </row>
    <row r="137" spans="1:11" x14ac:dyDescent="0.2">
      <c r="A137" s="7" t="s">
        <v>240</v>
      </c>
      <c r="B137" s="65">
        <v>0</v>
      </c>
      <c r="C137" s="34">
        <f>IF(B142=0, "-", B137/B142)</f>
        <v>0</v>
      </c>
      <c r="D137" s="65">
        <v>0</v>
      </c>
      <c r="E137" s="9">
        <f>IF(D142=0, "-", D137/D142)</f>
        <v>0</v>
      </c>
      <c r="F137" s="81">
        <v>1</v>
      </c>
      <c r="G137" s="34">
        <f>IF(F142=0, "-", F137/F142)</f>
        <v>1.4492753623188406E-2</v>
      </c>
      <c r="H137" s="65">
        <v>12</v>
      </c>
      <c r="I137" s="9">
        <f>IF(H142=0, "-", H137/H142)</f>
        <v>9.8360655737704916E-2</v>
      </c>
      <c r="J137" s="8" t="str">
        <f t="shared" si="10"/>
        <v>-</v>
      </c>
      <c r="K137" s="9">
        <f t="shared" si="11"/>
        <v>-0.91666666666666663</v>
      </c>
    </row>
    <row r="138" spans="1:11" x14ac:dyDescent="0.2">
      <c r="A138" s="7" t="s">
        <v>241</v>
      </c>
      <c r="B138" s="65">
        <v>0</v>
      </c>
      <c r="C138" s="34">
        <f>IF(B142=0, "-", B138/B142)</f>
        <v>0</v>
      </c>
      <c r="D138" s="65">
        <v>0</v>
      </c>
      <c r="E138" s="9">
        <f>IF(D142=0, "-", D138/D142)</f>
        <v>0</v>
      </c>
      <c r="F138" s="81">
        <v>2</v>
      </c>
      <c r="G138" s="34">
        <f>IF(F142=0, "-", F138/F142)</f>
        <v>2.8985507246376812E-2</v>
      </c>
      <c r="H138" s="65">
        <v>2</v>
      </c>
      <c r="I138" s="9">
        <f>IF(H142=0, "-", H138/H142)</f>
        <v>1.6393442622950821E-2</v>
      </c>
      <c r="J138" s="8" t="str">
        <f t="shared" si="10"/>
        <v>-</v>
      </c>
      <c r="K138" s="9">
        <f t="shared" si="11"/>
        <v>0</v>
      </c>
    </row>
    <row r="139" spans="1:11" x14ac:dyDescent="0.2">
      <c r="A139" s="7" t="s">
        <v>242</v>
      </c>
      <c r="B139" s="65">
        <v>0</v>
      </c>
      <c r="C139" s="34">
        <f>IF(B142=0, "-", B139/B142)</f>
        <v>0</v>
      </c>
      <c r="D139" s="65">
        <v>0</v>
      </c>
      <c r="E139" s="9">
        <f>IF(D142=0, "-", D139/D142)</f>
        <v>0</v>
      </c>
      <c r="F139" s="81">
        <v>0</v>
      </c>
      <c r="G139" s="34">
        <f>IF(F142=0, "-", F139/F142)</f>
        <v>0</v>
      </c>
      <c r="H139" s="65">
        <v>1</v>
      </c>
      <c r="I139" s="9">
        <f>IF(H142=0, "-", H139/H142)</f>
        <v>8.1967213114754103E-3</v>
      </c>
      <c r="J139" s="8" t="str">
        <f t="shared" si="10"/>
        <v>-</v>
      </c>
      <c r="K139" s="9">
        <f t="shared" si="11"/>
        <v>-1</v>
      </c>
    </row>
    <row r="140" spans="1:11" x14ac:dyDescent="0.2">
      <c r="A140" s="7" t="s">
        <v>243</v>
      </c>
      <c r="B140" s="65">
        <v>0</v>
      </c>
      <c r="C140" s="34">
        <f>IF(B142=0, "-", B140/B142)</f>
        <v>0</v>
      </c>
      <c r="D140" s="65">
        <v>0</v>
      </c>
      <c r="E140" s="9">
        <f>IF(D142=0, "-", D140/D142)</f>
        <v>0</v>
      </c>
      <c r="F140" s="81">
        <v>1</v>
      </c>
      <c r="G140" s="34">
        <f>IF(F142=0, "-", F140/F142)</f>
        <v>1.4492753623188406E-2</v>
      </c>
      <c r="H140" s="65">
        <v>5</v>
      </c>
      <c r="I140" s="9">
        <f>IF(H142=0, "-", H140/H142)</f>
        <v>4.0983606557377046E-2</v>
      </c>
      <c r="J140" s="8" t="str">
        <f t="shared" si="10"/>
        <v>-</v>
      </c>
      <c r="K140" s="9">
        <f t="shared" si="11"/>
        <v>-0.8</v>
      </c>
    </row>
    <row r="141" spans="1:11" x14ac:dyDescent="0.2">
      <c r="A141" s="2"/>
      <c r="B141" s="68"/>
      <c r="C141" s="33"/>
      <c r="D141" s="68"/>
      <c r="E141" s="6"/>
      <c r="F141" s="82"/>
      <c r="G141" s="33"/>
      <c r="H141" s="68"/>
      <c r="I141" s="6"/>
      <c r="J141" s="5"/>
      <c r="K141" s="6"/>
    </row>
    <row r="142" spans="1:11" s="43" customFormat="1" x14ac:dyDescent="0.2">
      <c r="A142" s="162" t="s">
        <v>429</v>
      </c>
      <c r="B142" s="71">
        <f>SUM(B133:B141)</f>
        <v>3</v>
      </c>
      <c r="C142" s="40">
        <f>B142/796</f>
        <v>3.7688442211055275E-3</v>
      </c>
      <c r="D142" s="71">
        <f>SUM(D133:D141)</f>
        <v>6</v>
      </c>
      <c r="E142" s="41">
        <f>D142/577</f>
        <v>1.0398613518197574E-2</v>
      </c>
      <c r="F142" s="77">
        <f>SUM(F133:F141)</f>
        <v>69</v>
      </c>
      <c r="G142" s="42">
        <f>F142/7731</f>
        <v>8.9251067132324405E-3</v>
      </c>
      <c r="H142" s="71">
        <f>SUM(H133:H141)</f>
        <v>122</v>
      </c>
      <c r="I142" s="41">
        <f>H142/8609</f>
        <v>1.4171216169125334E-2</v>
      </c>
      <c r="J142" s="37">
        <f>IF(D142=0, "-", IF((B142-D142)/D142&lt;10, (B142-D142)/D142, "&gt;999%"))</f>
        <v>-0.5</v>
      </c>
      <c r="K142" s="38">
        <f>IF(H142=0, "-", IF((F142-H142)/H142&lt;10, (F142-H142)/H142, "&gt;999%"))</f>
        <v>-0.4344262295081967</v>
      </c>
    </row>
    <row r="143" spans="1:11" x14ac:dyDescent="0.2">
      <c r="B143" s="83"/>
      <c r="D143" s="83"/>
      <c r="F143" s="83"/>
      <c r="H143" s="83"/>
    </row>
    <row r="144" spans="1:11" x14ac:dyDescent="0.2">
      <c r="A144" s="163" t="s">
        <v>125</v>
      </c>
      <c r="B144" s="61" t="s">
        <v>12</v>
      </c>
      <c r="C144" s="62" t="s">
        <v>13</v>
      </c>
      <c r="D144" s="61" t="s">
        <v>12</v>
      </c>
      <c r="E144" s="63" t="s">
        <v>13</v>
      </c>
      <c r="F144" s="62" t="s">
        <v>12</v>
      </c>
      <c r="G144" s="62" t="s">
        <v>13</v>
      </c>
      <c r="H144" s="61" t="s">
        <v>12</v>
      </c>
      <c r="I144" s="63" t="s">
        <v>13</v>
      </c>
      <c r="J144" s="61"/>
      <c r="K144" s="63"/>
    </row>
    <row r="145" spans="1:11" x14ac:dyDescent="0.2">
      <c r="A145" s="7" t="s">
        <v>244</v>
      </c>
      <c r="B145" s="65">
        <v>0</v>
      </c>
      <c r="C145" s="34" t="str">
        <f>IF(B148=0, "-", B145/B148)</f>
        <v>-</v>
      </c>
      <c r="D145" s="65">
        <v>0</v>
      </c>
      <c r="E145" s="9" t="str">
        <f>IF(D148=0, "-", D145/D148)</f>
        <v>-</v>
      </c>
      <c r="F145" s="81">
        <v>0</v>
      </c>
      <c r="G145" s="34">
        <f>IF(F148=0, "-", F145/F148)</f>
        <v>0</v>
      </c>
      <c r="H145" s="65">
        <v>1</v>
      </c>
      <c r="I145" s="9">
        <f>IF(H148=0, "-", H145/H148)</f>
        <v>0.5</v>
      </c>
      <c r="J145" s="8" t="str">
        <f>IF(D145=0, "-", IF((B145-D145)/D145&lt;10, (B145-D145)/D145, "&gt;999%"))</f>
        <v>-</v>
      </c>
      <c r="K145" s="9">
        <f>IF(H145=0, "-", IF((F145-H145)/H145&lt;10, (F145-H145)/H145, "&gt;999%"))</f>
        <v>-1</v>
      </c>
    </row>
    <row r="146" spans="1:11" x14ac:dyDescent="0.2">
      <c r="A146" s="7" t="s">
        <v>245</v>
      </c>
      <c r="B146" s="65">
        <v>0</v>
      </c>
      <c r="C146" s="34" t="str">
        <f>IF(B148=0, "-", B146/B148)</f>
        <v>-</v>
      </c>
      <c r="D146" s="65">
        <v>0</v>
      </c>
      <c r="E146" s="9" t="str">
        <f>IF(D148=0, "-", D146/D148)</f>
        <v>-</v>
      </c>
      <c r="F146" s="81">
        <v>6</v>
      </c>
      <c r="G146" s="34">
        <f>IF(F148=0, "-", F146/F148)</f>
        <v>1</v>
      </c>
      <c r="H146" s="65">
        <v>1</v>
      </c>
      <c r="I146" s="9">
        <f>IF(H148=0, "-", H146/H148)</f>
        <v>0.5</v>
      </c>
      <c r="J146" s="8" t="str">
        <f>IF(D146=0, "-", IF((B146-D146)/D146&lt;10, (B146-D146)/D146, "&gt;999%"))</f>
        <v>-</v>
      </c>
      <c r="K146" s="9">
        <f>IF(H146=0, "-", IF((F146-H146)/H146&lt;10, (F146-H146)/H146, "&gt;999%"))</f>
        <v>5</v>
      </c>
    </row>
    <row r="147" spans="1:11" x14ac:dyDescent="0.2">
      <c r="A147" s="2"/>
      <c r="B147" s="68"/>
      <c r="C147" s="33"/>
      <c r="D147" s="68"/>
      <c r="E147" s="6"/>
      <c r="F147" s="82"/>
      <c r="G147" s="33"/>
      <c r="H147" s="68"/>
      <c r="I147" s="6"/>
      <c r="J147" s="5"/>
      <c r="K147" s="6"/>
    </row>
    <row r="148" spans="1:11" s="43" customFormat="1" x14ac:dyDescent="0.2">
      <c r="A148" s="162" t="s">
        <v>428</v>
      </c>
      <c r="B148" s="71">
        <f>SUM(B145:B147)</f>
        <v>0</v>
      </c>
      <c r="C148" s="40">
        <f>B148/796</f>
        <v>0</v>
      </c>
      <c r="D148" s="71">
        <f>SUM(D145:D147)</f>
        <v>0</v>
      </c>
      <c r="E148" s="41">
        <f>D148/577</f>
        <v>0</v>
      </c>
      <c r="F148" s="77">
        <f>SUM(F145:F147)</f>
        <v>6</v>
      </c>
      <c r="G148" s="42">
        <f>F148/7731</f>
        <v>7.7609623593325567E-4</v>
      </c>
      <c r="H148" s="71">
        <f>SUM(H145:H147)</f>
        <v>2</v>
      </c>
      <c r="I148" s="41">
        <f>H148/8609</f>
        <v>2.3231501916598908E-4</v>
      </c>
      <c r="J148" s="37" t="str">
        <f>IF(D148=0, "-", IF((B148-D148)/D148&lt;10, (B148-D148)/D148, "&gt;999%"))</f>
        <v>-</v>
      </c>
      <c r="K148" s="38">
        <f>IF(H148=0, "-", IF((F148-H148)/H148&lt;10, (F148-H148)/H148, "&gt;999%"))</f>
        <v>2</v>
      </c>
    </row>
    <row r="149" spans="1:11" x14ac:dyDescent="0.2">
      <c r="B149" s="83"/>
      <c r="D149" s="83"/>
      <c r="F149" s="83"/>
      <c r="H149" s="83"/>
    </row>
    <row r="150" spans="1:11" s="43" customFormat="1" x14ac:dyDescent="0.2">
      <c r="A150" s="162" t="s">
        <v>427</v>
      </c>
      <c r="B150" s="71">
        <v>3</v>
      </c>
      <c r="C150" s="40">
        <f>B150/796</f>
        <v>3.7688442211055275E-3</v>
      </c>
      <c r="D150" s="71">
        <v>6</v>
      </c>
      <c r="E150" s="41">
        <f>D150/577</f>
        <v>1.0398613518197574E-2</v>
      </c>
      <c r="F150" s="77">
        <v>75</v>
      </c>
      <c r="G150" s="42">
        <f>F150/7731</f>
        <v>9.7012029491656965E-3</v>
      </c>
      <c r="H150" s="71">
        <v>124</v>
      </c>
      <c r="I150" s="41">
        <f>H150/8609</f>
        <v>1.4403531188291322E-2</v>
      </c>
      <c r="J150" s="37">
        <f>IF(D150=0, "-", IF((B150-D150)/D150&lt;10, (B150-D150)/D150, "&gt;999%"))</f>
        <v>-0.5</v>
      </c>
      <c r="K150" s="38">
        <f>IF(H150=0, "-", IF((F150-H150)/H150&lt;10, (F150-H150)/H150, "&gt;999%"))</f>
        <v>-0.39516129032258063</v>
      </c>
    </row>
    <row r="151" spans="1:11" x14ac:dyDescent="0.2">
      <c r="B151" s="83"/>
      <c r="D151" s="83"/>
      <c r="F151" s="83"/>
      <c r="H151" s="83"/>
    </row>
    <row r="152" spans="1:11" ht="15.75" x14ac:dyDescent="0.25">
      <c r="A152" s="164" t="s">
        <v>97</v>
      </c>
      <c r="B152" s="196" t="s">
        <v>1</v>
      </c>
      <c r="C152" s="200"/>
      <c r="D152" s="200"/>
      <c r="E152" s="197"/>
      <c r="F152" s="196" t="s">
        <v>14</v>
      </c>
      <c r="G152" s="200"/>
      <c r="H152" s="200"/>
      <c r="I152" s="197"/>
      <c r="J152" s="196" t="s">
        <v>15</v>
      </c>
      <c r="K152" s="197"/>
    </row>
    <row r="153" spans="1:11" x14ac:dyDescent="0.2">
      <c r="A153" s="22"/>
      <c r="B153" s="196">
        <f>VALUE(RIGHT($B$2, 4))</f>
        <v>2020</v>
      </c>
      <c r="C153" s="197"/>
      <c r="D153" s="196">
        <f>B153-1</f>
        <v>2019</v>
      </c>
      <c r="E153" s="204"/>
      <c r="F153" s="196">
        <f>B153</f>
        <v>2020</v>
      </c>
      <c r="G153" s="204"/>
      <c r="H153" s="196">
        <f>D153</f>
        <v>2019</v>
      </c>
      <c r="I153" s="204"/>
      <c r="J153" s="140" t="s">
        <v>4</v>
      </c>
      <c r="K153" s="141" t="s">
        <v>2</v>
      </c>
    </row>
    <row r="154" spans="1:11" x14ac:dyDescent="0.2">
      <c r="A154" s="163" t="s">
        <v>126</v>
      </c>
      <c r="B154" s="61" t="s">
        <v>12</v>
      </c>
      <c r="C154" s="62" t="s">
        <v>13</v>
      </c>
      <c r="D154" s="61" t="s">
        <v>12</v>
      </c>
      <c r="E154" s="63" t="s">
        <v>13</v>
      </c>
      <c r="F154" s="62" t="s">
        <v>12</v>
      </c>
      <c r="G154" s="62" t="s">
        <v>13</v>
      </c>
      <c r="H154" s="61" t="s">
        <v>12</v>
      </c>
      <c r="I154" s="63" t="s">
        <v>13</v>
      </c>
      <c r="J154" s="61"/>
      <c r="K154" s="63"/>
    </row>
    <row r="155" spans="1:11" x14ac:dyDescent="0.2">
      <c r="A155" s="7" t="s">
        <v>246</v>
      </c>
      <c r="B155" s="65">
        <v>0</v>
      </c>
      <c r="C155" s="34">
        <f>IF(B161=0, "-", B155/B161)</f>
        <v>0</v>
      </c>
      <c r="D155" s="65">
        <v>0</v>
      </c>
      <c r="E155" s="9">
        <f>IF(D161=0, "-", D155/D161)</f>
        <v>0</v>
      </c>
      <c r="F155" s="81">
        <v>12</v>
      </c>
      <c r="G155" s="34">
        <f>IF(F161=0, "-", F155/F161)</f>
        <v>0.52173913043478259</v>
      </c>
      <c r="H155" s="65">
        <v>17</v>
      </c>
      <c r="I155" s="9">
        <f>IF(H161=0, "-", H155/H161)</f>
        <v>0.56666666666666665</v>
      </c>
      <c r="J155" s="8" t="str">
        <f>IF(D155=0, "-", IF((B155-D155)/D155&lt;10, (B155-D155)/D155, "&gt;999%"))</f>
        <v>-</v>
      </c>
      <c r="K155" s="9">
        <f>IF(H155=0, "-", IF((F155-H155)/H155&lt;10, (F155-H155)/H155, "&gt;999%"))</f>
        <v>-0.29411764705882354</v>
      </c>
    </row>
    <row r="156" spans="1:11" x14ac:dyDescent="0.2">
      <c r="A156" s="7" t="s">
        <v>247</v>
      </c>
      <c r="B156" s="65">
        <v>0</v>
      </c>
      <c r="C156" s="34">
        <f>IF(B161=0, "-", B156/B161)</f>
        <v>0</v>
      </c>
      <c r="D156" s="65">
        <v>1</v>
      </c>
      <c r="E156" s="9">
        <f>IF(D161=0, "-", D156/D161)</f>
        <v>1</v>
      </c>
      <c r="F156" s="81">
        <v>1</v>
      </c>
      <c r="G156" s="34">
        <f>IF(F161=0, "-", F156/F161)</f>
        <v>4.3478260869565216E-2</v>
      </c>
      <c r="H156" s="65">
        <v>2</v>
      </c>
      <c r="I156" s="9">
        <f>IF(H161=0, "-", H156/H161)</f>
        <v>6.6666666666666666E-2</v>
      </c>
      <c r="J156" s="8">
        <f>IF(D156=0, "-", IF((B156-D156)/D156&lt;10, (B156-D156)/D156, "&gt;999%"))</f>
        <v>-1</v>
      </c>
      <c r="K156" s="9">
        <f>IF(H156=0, "-", IF((F156-H156)/H156&lt;10, (F156-H156)/H156, "&gt;999%"))</f>
        <v>-0.5</v>
      </c>
    </row>
    <row r="157" spans="1:11" x14ac:dyDescent="0.2">
      <c r="A157" s="7" t="s">
        <v>248</v>
      </c>
      <c r="B157" s="65">
        <v>1</v>
      </c>
      <c r="C157" s="34">
        <f>IF(B161=0, "-", B157/B161)</f>
        <v>1</v>
      </c>
      <c r="D157" s="65">
        <v>0</v>
      </c>
      <c r="E157" s="9">
        <f>IF(D161=0, "-", D157/D161)</f>
        <v>0</v>
      </c>
      <c r="F157" s="81">
        <v>4</v>
      </c>
      <c r="G157" s="34">
        <f>IF(F161=0, "-", F157/F161)</f>
        <v>0.17391304347826086</v>
      </c>
      <c r="H157" s="65">
        <v>2</v>
      </c>
      <c r="I157" s="9">
        <f>IF(H161=0, "-", H157/H161)</f>
        <v>6.6666666666666666E-2</v>
      </c>
      <c r="J157" s="8" t="str">
        <f>IF(D157=0, "-", IF((B157-D157)/D157&lt;10, (B157-D157)/D157, "&gt;999%"))</f>
        <v>-</v>
      </c>
      <c r="K157" s="9">
        <f>IF(H157=0, "-", IF((F157-H157)/H157&lt;10, (F157-H157)/H157, "&gt;999%"))</f>
        <v>1</v>
      </c>
    </row>
    <row r="158" spans="1:11" x14ac:dyDescent="0.2">
      <c r="A158" s="7" t="s">
        <v>249</v>
      </c>
      <c r="B158" s="65">
        <v>0</v>
      </c>
      <c r="C158" s="34">
        <f>IF(B161=0, "-", B158/B161)</f>
        <v>0</v>
      </c>
      <c r="D158" s="65">
        <v>0</v>
      </c>
      <c r="E158" s="9">
        <f>IF(D161=0, "-", D158/D161)</f>
        <v>0</v>
      </c>
      <c r="F158" s="81">
        <v>0</v>
      </c>
      <c r="G158" s="34">
        <f>IF(F161=0, "-", F158/F161)</f>
        <v>0</v>
      </c>
      <c r="H158" s="65">
        <v>1</v>
      </c>
      <c r="I158" s="9">
        <f>IF(H161=0, "-", H158/H161)</f>
        <v>3.3333333333333333E-2</v>
      </c>
      <c r="J158" s="8" t="str">
        <f>IF(D158=0, "-", IF((B158-D158)/D158&lt;10, (B158-D158)/D158, "&gt;999%"))</f>
        <v>-</v>
      </c>
      <c r="K158" s="9">
        <f>IF(H158=0, "-", IF((F158-H158)/H158&lt;10, (F158-H158)/H158, "&gt;999%"))</f>
        <v>-1</v>
      </c>
    </row>
    <row r="159" spans="1:11" x14ac:dyDescent="0.2">
      <c r="A159" s="7" t="s">
        <v>250</v>
      </c>
      <c r="B159" s="65">
        <v>0</v>
      </c>
      <c r="C159" s="34">
        <f>IF(B161=0, "-", B159/B161)</f>
        <v>0</v>
      </c>
      <c r="D159" s="65">
        <v>0</v>
      </c>
      <c r="E159" s="9">
        <f>IF(D161=0, "-", D159/D161)</f>
        <v>0</v>
      </c>
      <c r="F159" s="81">
        <v>6</v>
      </c>
      <c r="G159" s="34">
        <f>IF(F161=0, "-", F159/F161)</f>
        <v>0.2608695652173913</v>
      </c>
      <c r="H159" s="65">
        <v>8</v>
      </c>
      <c r="I159" s="9">
        <f>IF(H161=0, "-", H159/H161)</f>
        <v>0.26666666666666666</v>
      </c>
      <c r="J159" s="8" t="str">
        <f>IF(D159=0, "-", IF((B159-D159)/D159&lt;10, (B159-D159)/D159, "&gt;999%"))</f>
        <v>-</v>
      </c>
      <c r="K159" s="9">
        <f>IF(H159=0, "-", IF((F159-H159)/H159&lt;10, (F159-H159)/H159, "&gt;999%"))</f>
        <v>-0.25</v>
      </c>
    </row>
    <row r="160" spans="1:11" x14ac:dyDescent="0.2">
      <c r="A160" s="2"/>
      <c r="B160" s="68"/>
      <c r="C160" s="33"/>
      <c r="D160" s="68"/>
      <c r="E160" s="6"/>
      <c r="F160" s="82"/>
      <c r="G160" s="33"/>
      <c r="H160" s="68"/>
      <c r="I160" s="6"/>
      <c r="J160" s="5"/>
      <c r="K160" s="6"/>
    </row>
    <row r="161" spans="1:11" s="43" customFormat="1" x14ac:dyDescent="0.2">
      <c r="A161" s="162" t="s">
        <v>426</v>
      </c>
      <c r="B161" s="71">
        <f>SUM(B155:B160)</f>
        <v>1</v>
      </c>
      <c r="C161" s="40">
        <f>B161/796</f>
        <v>1.2562814070351759E-3</v>
      </c>
      <c r="D161" s="71">
        <f>SUM(D155:D160)</f>
        <v>1</v>
      </c>
      <c r="E161" s="41">
        <f>D161/577</f>
        <v>1.7331022530329288E-3</v>
      </c>
      <c r="F161" s="77">
        <f>SUM(F155:F160)</f>
        <v>23</v>
      </c>
      <c r="G161" s="42">
        <f>F161/7731</f>
        <v>2.9750355710774804E-3</v>
      </c>
      <c r="H161" s="71">
        <f>SUM(H155:H160)</f>
        <v>30</v>
      </c>
      <c r="I161" s="41">
        <f>H161/8609</f>
        <v>3.4847252874898363E-3</v>
      </c>
      <c r="J161" s="37">
        <f>IF(D161=0, "-", IF((B161-D161)/D161&lt;10, (B161-D161)/D161, "&gt;999%"))</f>
        <v>0</v>
      </c>
      <c r="K161" s="38">
        <f>IF(H161=0, "-", IF((F161-H161)/H161&lt;10, (F161-H161)/H161, "&gt;999%"))</f>
        <v>-0.23333333333333334</v>
      </c>
    </row>
    <row r="162" spans="1:11" x14ac:dyDescent="0.2">
      <c r="B162" s="83"/>
      <c r="D162" s="83"/>
      <c r="F162" s="83"/>
      <c r="H162" s="83"/>
    </row>
    <row r="163" spans="1:11" x14ac:dyDescent="0.2">
      <c r="A163" s="163" t="s">
        <v>127</v>
      </c>
      <c r="B163" s="61" t="s">
        <v>12</v>
      </c>
      <c r="C163" s="62" t="s">
        <v>13</v>
      </c>
      <c r="D163" s="61" t="s">
        <v>12</v>
      </c>
      <c r="E163" s="63" t="s">
        <v>13</v>
      </c>
      <c r="F163" s="62" t="s">
        <v>12</v>
      </c>
      <c r="G163" s="62" t="s">
        <v>13</v>
      </c>
      <c r="H163" s="61" t="s">
        <v>12</v>
      </c>
      <c r="I163" s="63" t="s">
        <v>13</v>
      </c>
      <c r="J163" s="61"/>
      <c r="K163" s="63"/>
    </row>
    <row r="164" spans="1:11" x14ac:dyDescent="0.2">
      <c r="A164" s="7" t="s">
        <v>251</v>
      </c>
      <c r="B164" s="65">
        <v>0</v>
      </c>
      <c r="C164" s="34">
        <f>IF(B169=0, "-", B164/B169)</f>
        <v>0</v>
      </c>
      <c r="D164" s="65">
        <v>0</v>
      </c>
      <c r="E164" s="9">
        <f>IF(D169=0, "-", D164/D169)</f>
        <v>0</v>
      </c>
      <c r="F164" s="81">
        <v>0</v>
      </c>
      <c r="G164" s="34">
        <f>IF(F169=0, "-", F164/F169)</f>
        <v>0</v>
      </c>
      <c r="H164" s="65">
        <v>2</v>
      </c>
      <c r="I164" s="9">
        <f>IF(H169=0, "-", H164/H169)</f>
        <v>0.2857142857142857</v>
      </c>
      <c r="J164" s="8" t="str">
        <f>IF(D164=0, "-", IF((B164-D164)/D164&lt;10, (B164-D164)/D164, "&gt;999%"))</f>
        <v>-</v>
      </c>
      <c r="K164" s="9">
        <f>IF(H164=0, "-", IF((F164-H164)/H164&lt;10, (F164-H164)/H164, "&gt;999%"))</f>
        <v>-1</v>
      </c>
    </row>
    <row r="165" spans="1:11" x14ac:dyDescent="0.2">
      <c r="A165" s="7" t="s">
        <v>252</v>
      </c>
      <c r="B165" s="65">
        <v>0</v>
      </c>
      <c r="C165" s="34">
        <f>IF(B169=0, "-", B165/B169)</f>
        <v>0</v>
      </c>
      <c r="D165" s="65">
        <v>0</v>
      </c>
      <c r="E165" s="9">
        <f>IF(D169=0, "-", D165/D169)</f>
        <v>0</v>
      </c>
      <c r="F165" s="81">
        <v>0</v>
      </c>
      <c r="G165" s="34">
        <f>IF(F169=0, "-", F165/F169)</f>
        <v>0</v>
      </c>
      <c r="H165" s="65">
        <v>1</v>
      </c>
      <c r="I165" s="9">
        <f>IF(H169=0, "-", H165/H169)</f>
        <v>0.14285714285714285</v>
      </c>
      <c r="J165" s="8" t="str">
        <f>IF(D165=0, "-", IF((B165-D165)/D165&lt;10, (B165-D165)/D165, "&gt;999%"))</f>
        <v>-</v>
      </c>
      <c r="K165" s="9">
        <f>IF(H165=0, "-", IF((F165-H165)/H165&lt;10, (F165-H165)/H165, "&gt;999%"))</f>
        <v>-1</v>
      </c>
    </row>
    <row r="166" spans="1:11" x14ac:dyDescent="0.2">
      <c r="A166" s="7" t="s">
        <v>253</v>
      </c>
      <c r="B166" s="65">
        <v>0</v>
      </c>
      <c r="C166" s="34">
        <f>IF(B169=0, "-", B166/B169)</f>
        <v>0</v>
      </c>
      <c r="D166" s="65">
        <v>1</v>
      </c>
      <c r="E166" s="9">
        <f>IF(D169=0, "-", D166/D169)</f>
        <v>1</v>
      </c>
      <c r="F166" s="81">
        <v>0</v>
      </c>
      <c r="G166" s="34">
        <f>IF(F169=0, "-", F166/F169)</f>
        <v>0</v>
      </c>
      <c r="H166" s="65">
        <v>1</v>
      </c>
      <c r="I166" s="9">
        <f>IF(H169=0, "-", H166/H169)</f>
        <v>0.14285714285714285</v>
      </c>
      <c r="J166" s="8">
        <f>IF(D166=0, "-", IF((B166-D166)/D166&lt;10, (B166-D166)/D166, "&gt;999%"))</f>
        <v>-1</v>
      </c>
      <c r="K166" s="9">
        <f>IF(H166=0, "-", IF((F166-H166)/H166&lt;10, (F166-H166)/H166, "&gt;999%"))</f>
        <v>-1</v>
      </c>
    </row>
    <row r="167" spans="1:11" x14ac:dyDescent="0.2">
      <c r="A167" s="7" t="s">
        <v>254</v>
      </c>
      <c r="B167" s="65">
        <v>1</v>
      </c>
      <c r="C167" s="34">
        <f>IF(B169=0, "-", B167/B169)</f>
        <v>1</v>
      </c>
      <c r="D167" s="65">
        <v>0</v>
      </c>
      <c r="E167" s="9">
        <f>IF(D169=0, "-", D167/D169)</f>
        <v>0</v>
      </c>
      <c r="F167" s="81">
        <v>2</v>
      </c>
      <c r="G167" s="34">
        <f>IF(F169=0, "-", F167/F169)</f>
        <v>1</v>
      </c>
      <c r="H167" s="65">
        <v>3</v>
      </c>
      <c r="I167" s="9">
        <f>IF(H169=0, "-", H167/H169)</f>
        <v>0.42857142857142855</v>
      </c>
      <c r="J167" s="8" t="str">
        <f>IF(D167=0, "-", IF((B167-D167)/D167&lt;10, (B167-D167)/D167, "&gt;999%"))</f>
        <v>-</v>
      </c>
      <c r="K167" s="9">
        <f>IF(H167=0, "-", IF((F167-H167)/H167&lt;10, (F167-H167)/H167, "&gt;999%"))</f>
        <v>-0.33333333333333331</v>
      </c>
    </row>
    <row r="168" spans="1:11" x14ac:dyDescent="0.2">
      <c r="A168" s="2"/>
      <c r="B168" s="68"/>
      <c r="C168" s="33"/>
      <c r="D168" s="68"/>
      <c r="E168" s="6"/>
      <c r="F168" s="82"/>
      <c r="G168" s="33"/>
      <c r="H168" s="68"/>
      <c r="I168" s="6"/>
      <c r="J168" s="5"/>
      <c r="K168" s="6"/>
    </row>
    <row r="169" spans="1:11" s="43" customFormat="1" x14ac:dyDescent="0.2">
      <c r="A169" s="162" t="s">
        <v>425</v>
      </c>
      <c r="B169" s="71">
        <f>SUM(B164:B168)</f>
        <v>1</v>
      </c>
      <c r="C169" s="40">
        <f>B169/796</f>
        <v>1.2562814070351759E-3</v>
      </c>
      <c r="D169" s="71">
        <f>SUM(D164:D168)</f>
        <v>1</v>
      </c>
      <c r="E169" s="41">
        <f>D169/577</f>
        <v>1.7331022530329288E-3</v>
      </c>
      <c r="F169" s="77">
        <f>SUM(F164:F168)</f>
        <v>2</v>
      </c>
      <c r="G169" s="42">
        <f>F169/7731</f>
        <v>2.5869874531108522E-4</v>
      </c>
      <c r="H169" s="71">
        <f>SUM(H164:H168)</f>
        <v>7</v>
      </c>
      <c r="I169" s="41">
        <f>H169/8609</f>
        <v>8.1310256708096173E-4</v>
      </c>
      <c r="J169" s="37">
        <f>IF(D169=0, "-", IF((B169-D169)/D169&lt;10, (B169-D169)/D169, "&gt;999%"))</f>
        <v>0</v>
      </c>
      <c r="K169" s="38">
        <f>IF(H169=0, "-", IF((F169-H169)/H169&lt;10, (F169-H169)/H169, "&gt;999%"))</f>
        <v>-0.7142857142857143</v>
      </c>
    </row>
    <row r="170" spans="1:11" x14ac:dyDescent="0.2">
      <c r="B170" s="83"/>
      <c r="D170" s="83"/>
      <c r="F170" s="83"/>
      <c r="H170" s="83"/>
    </row>
    <row r="171" spans="1:11" x14ac:dyDescent="0.2">
      <c r="A171" s="163" t="s">
        <v>128</v>
      </c>
      <c r="B171" s="61" t="s">
        <v>12</v>
      </c>
      <c r="C171" s="62" t="s">
        <v>13</v>
      </c>
      <c r="D171" s="61" t="s">
        <v>12</v>
      </c>
      <c r="E171" s="63" t="s">
        <v>13</v>
      </c>
      <c r="F171" s="62" t="s">
        <v>12</v>
      </c>
      <c r="G171" s="62" t="s">
        <v>13</v>
      </c>
      <c r="H171" s="61" t="s">
        <v>12</v>
      </c>
      <c r="I171" s="63" t="s">
        <v>13</v>
      </c>
      <c r="J171" s="61"/>
      <c r="K171" s="63"/>
    </row>
    <row r="172" spans="1:11" x14ac:dyDescent="0.2">
      <c r="A172" s="7" t="s">
        <v>255</v>
      </c>
      <c r="B172" s="65">
        <v>0</v>
      </c>
      <c r="C172" s="34" t="str">
        <f>IF(B174=0, "-", B172/B174)</f>
        <v>-</v>
      </c>
      <c r="D172" s="65">
        <v>0</v>
      </c>
      <c r="E172" s="9" t="str">
        <f>IF(D174=0, "-", D172/D174)</f>
        <v>-</v>
      </c>
      <c r="F172" s="81">
        <v>1</v>
      </c>
      <c r="G172" s="34">
        <f>IF(F174=0, "-", F172/F174)</f>
        <v>1</v>
      </c>
      <c r="H172" s="65">
        <v>0</v>
      </c>
      <c r="I172" s="9" t="str">
        <f>IF(H174=0, "-", H172/H174)</f>
        <v>-</v>
      </c>
      <c r="J172" s="8" t="str">
        <f>IF(D172=0, "-", IF((B172-D172)/D172&lt;10, (B172-D172)/D172, "&gt;999%"))</f>
        <v>-</v>
      </c>
      <c r="K172" s="9" t="str">
        <f>IF(H172=0, "-", IF((F172-H172)/H172&lt;10, (F172-H172)/H172, "&gt;999%"))</f>
        <v>-</v>
      </c>
    </row>
    <row r="173" spans="1:11" x14ac:dyDescent="0.2">
      <c r="A173" s="2"/>
      <c r="B173" s="68"/>
      <c r="C173" s="33"/>
      <c r="D173" s="68"/>
      <c r="E173" s="6"/>
      <c r="F173" s="82"/>
      <c r="G173" s="33"/>
      <c r="H173" s="68"/>
      <c r="I173" s="6"/>
      <c r="J173" s="5"/>
      <c r="K173" s="6"/>
    </row>
    <row r="174" spans="1:11" s="43" customFormat="1" x14ac:dyDescent="0.2">
      <c r="A174" s="162" t="s">
        <v>424</v>
      </c>
      <c r="B174" s="71">
        <f>SUM(B172:B173)</f>
        <v>0</v>
      </c>
      <c r="C174" s="40">
        <f>B174/796</f>
        <v>0</v>
      </c>
      <c r="D174" s="71">
        <f>SUM(D172:D173)</f>
        <v>0</v>
      </c>
      <c r="E174" s="41">
        <f>D174/577</f>
        <v>0</v>
      </c>
      <c r="F174" s="77">
        <f>SUM(F172:F173)</f>
        <v>1</v>
      </c>
      <c r="G174" s="42">
        <f>F174/7731</f>
        <v>1.2934937265554261E-4</v>
      </c>
      <c r="H174" s="71">
        <f>SUM(H172:H173)</f>
        <v>0</v>
      </c>
      <c r="I174" s="41">
        <f>H174/8609</f>
        <v>0</v>
      </c>
      <c r="J174" s="37" t="str">
        <f>IF(D174=0, "-", IF((B174-D174)/D174&lt;10, (B174-D174)/D174, "&gt;999%"))</f>
        <v>-</v>
      </c>
      <c r="K174" s="38" t="str">
        <f>IF(H174=0, "-", IF((F174-H174)/H174&lt;10, (F174-H174)/H174, "&gt;999%"))</f>
        <v>-</v>
      </c>
    </row>
    <row r="175" spans="1:11" x14ac:dyDescent="0.2">
      <c r="B175" s="83"/>
      <c r="D175" s="83"/>
      <c r="F175" s="83"/>
      <c r="H175" s="83"/>
    </row>
    <row r="176" spans="1:11" s="43" customFormat="1" x14ac:dyDescent="0.2">
      <c r="A176" s="162" t="s">
        <v>423</v>
      </c>
      <c r="B176" s="71">
        <v>2</v>
      </c>
      <c r="C176" s="40">
        <f>B176/796</f>
        <v>2.5125628140703518E-3</v>
      </c>
      <c r="D176" s="71">
        <v>2</v>
      </c>
      <c r="E176" s="41">
        <f>D176/577</f>
        <v>3.4662045060658577E-3</v>
      </c>
      <c r="F176" s="77">
        <v>26</v>
      </c>
      <c r="G176" s="42">
        <f>F176/7731</f>
        <v>3.363083689044108E-3</v>
      </c>
      <c r="H176" s="71">
        <v>37</v>
      </c>
      <c r="I176" s="41">
        <f>H176/8609</f>
        <v>4.2978278545707984E-3</v>
      </c>
      <c r="J176" s="37">
        <f>IF(D176=0, "-", IF((B176-D176)/D176&lt;10, (B176-D176)/D176, "&gt;999%"))</f>
        <v>0</v>
      </c>
      <c r="K176" s="38">
        <f>IF(H176=0, "-", IF((F176-H176)/H176&lt;10, (F176-H176)/H176, "&gt;999%"))</f>
        <v>-0.29729729729729731</v>
      </c>
    </row>
    <row r="177" spans="1:11" x14ac:dyDescent="0.2">
      <c r="B177" s="83"/>
      <c r="D177" s="83"/>
      <c r="F177" s="83"/>
      <c r="H177" s="83"/>
    </row>
    <row r="178" spans="1:11" x14ac:dyDescent="0.2">
      <c r="A178" s="27" t="s">
        <v>421</v>
      </c>
      <c r="B178" s="71">
        <f>B182-B180</f>
        <v>95</v>
      </c>
      <c r="C178" s="40">
        <f>B178/796</f>
        <v>0.11934673366834171</v>
      </c>
      <c r="D178" s="71">
        <f>D182-D180</f>
        <v>112</v>
      </c>
      <c r="E178" s="41">
        <f>D178/577</f>
        <v>0.19410745233968804</v>
      </c>
      <c r="F178" s="77">
        <f>F182-F180</f>
        <v>1361</v>
      </c>
      <c r="G178" s="42">
        <f>F178/7731</f>
        <v>0.17604449618419352</v>
      </c>
      <c r="H178" s="71">
        <f>H182-H180</f>
        <v>1796</v>
      </c>
      <c r="I178" s="41">
        <f>H178/8609</f>
        <v>0.2086188872110582</v>
      </c>
      <c r="J178" s="37">
        <f>IF(D178=0, "-", IF((B178-D178)/D178&lt;10, (B178-D178)/D178, "&gt;999%"))</f>
        <v>-0.15178571428571427</v>
      </c>
      <c r="K178" s="38">
        <f>IF(H178=0, "-", IF((F178-H178)/H178&lt;10, (F178-H178)/H178, "&gt;999%"))</f>
        <v>-0.24220489977728285</v>
      </c>
    </row>
    <row r="179" spans="1:11" x14ac:dyDescent="0.2">
      <c r="A179" s="27"/>
      <c r="B179" s="71"/>
      <c r="C179" s="40"/>
      <c r="D179" s="71"/>
      <c r="E179" s="41"/>
      <c r="F179" s="77"/>
      <c r="G179" s="42"/>
      <c r="H179" s="71"/>
      <c r="I179" s="41"/>
      <c r="J179" s="37"/>
      <c r="K179" s="38"/>
    </row>
    <row r="180" spans="1:11" x14ac:dyDescent="0.2">
      <c r="A180" s="27" t="s">
        <v>422</v>
      </c>
      <c r="B180" s="71">
        <v>4</v>
      </c>
      <c r="C180" s="40">
        <f>B180/796</f>
        <v>5.0251256281407036E-3</v>
      </c>
      <c r="D180" s="71">
        <v>2</v>
      </c>
      <c r="E180" s="41">
        <f>D180/577</f>
        <v>3.4662045060658577E-3</v>
      </c>
      <c r="F180" s="77">
        <v>61</v>
      </c>
      <c r="G180" s="42">
        <f>F180/7731</f>
        <v>7.8903117319880992E-3</v>
      </c>
      <c r="H180" s="71">
        <v>52</v>
      </c>
      <c r="I180" s="41">
        <f>H180/8609</f>
        <v>6.0401904983157159E-3</v>
      </c>
      <c r="J180" s="37">
        <f>IF(D180=0, "-", IF((B180-D180)/D180&lt;10, (B180-D180)/D180, "&gt;999%"))</f>
        <v>1</v>
      </c>
      <c r="K180" s="38">
        <f>IF(H180=0, "-", IF((F180-H180)/H180&lt;10, (F180-H180)/H180, "&gt;999%"))</f>
        <v>0.17307692307692307</v>
      </c>
    </row>
    <row r="181" spans="1:11" x14ac:dyDescent="0.2">
      <c r="A181" s="27"/>
      <c r="B181" s="71"/>
      <c r="C181" s="40"/>
      <c r="D181" s="71"/>
      <c r="E181" s="41"/>
      <c r="F181" s="77"/>
      <c r="G181" s="42"/>
      <c r="H181" s="71"/>
      <c r="I181" s="41"/>
      <c r="J181" s="37"/>
      <c r="K181" s="38"/>
    </row>
    <row r="182" spans="1:11" x14ac:dyDescent="0.2">
      <c r="A182" s="27" t="s">
        <v>420</v>
      </c>
      <c r="B182" s="71">
        <v>99</v>
      </c>
      <c r="C182" s="40">
        <f>B182/796</f>
        <v>0.12437185929648241</v>
      </c>
      <c r="D182" s="71">
        <v>114</v>
      </c>
      <c r="E182" s="41">
        <f>D182/577</f>
        <v>0.1975736568457539</v>
      </c>
      <c r="F182" s="77">
        <v>1422</v>
      </c>
      <c r="G182" s="42">
        <f>F182/7731</f>
        <v>0.18393480791618161</v>
      </c>
      <c r="H182" s="71">
        <v>1848</v>
      </c>
      <c r="I182" s="41">
        <f>H182/8609</f>
        <v>0.21465907770937392</v>
      </c>
      <c r="J182" s="37">
        <f>IF(D182=0, "-", IF((B182-D182)/D182&lt;10, (B182-D182)/D182, "&gt;999%"))</f>
        <v>-0.13157894736842105</v>
      </c>
      <c r="K182" s="38">
        <f>IF(H182=0, "-", IF((F182-H182)/H182&lt;10, (F182-H182)/H182, "&gt;999%"))</f>
        <v>-0.23051948051948051</v>
      </c>
    </row>
  </sheetData>
  <mergeCells count="58">
    <mergeCell ref="B1:K1"/>
    <mergeCell ref="B2:K2"/>
    <mergeCell ref="B152:E152"/>
    <mergeCell ref="F152:I152"/>
    <mergeCell ref="J152:K152"/>
    <mergeCell ref="B153:C153"/>
    <mergeCell ref="D153:E153"/>
    <mergeCell ref="F153:G153"/>
    <mergeCell ref="H153:I153"/>
    <mergeCell ref="B130:E130"/>
    <mergeCell ref="F130:I130"/>
    <mergeCell ref="J130:K130"/>
    <mergeCell ref="B131:C131"/>
    <mergeCell ref="D131:E131"/>
    <mergeCell ref="F131:G131"/>
    <mergeCell ref="H131:I131"/>
    <mergeCell ref="B121:E121"/>
    <mergeCell ref="F121:I121"/>
    <mergeCell ref="J121:K121"/>
    <mergeCell ref="B122:C122"/>
    <mergeCell ref="D122:E122"/>
    <mergeCell ref="F122:G122"/>
    <mergeCell ref="H122:I122"/>
    <mergeCell ref="B104:E104"/>
    <mergeCell ref="F104:I104"/>
    <mergeCell ref="J104:K104"/>
    <mergeCell ref="B105:C105"/>
    <mergeCell ref="D105:E105"/>
    <mergeCell ref="F105:G105"/>
    <mergeCell ref="H105:I105"/>
    <mergeCell ref="B78:E78"/>
    <mergeCell ref="F78:I78"/>
    <mergeCell ref="J78:K78"/>
    <mergeCell ref="B79:C79"/>
    <mergeCell ref="D79:E79"/>
    <mergeCell ref="F79:G79"/>
    <mergeCell ref="H79:I79"/>
    <mergeCell ref="B42:E42"/>
    <mergeCell ref="F42:I42"/>
    <mergeCell ref="J42:K42"/>
    <mergeCell ref="B43:C43"/>
    <mergeCell ref="D43:E43"/>
    <mergeCell ref="F43:G43"/>
    <mergeCell ref="H43:I43"/>
    <mergeCell ref="B15:E15"/>
    <mergeCell ref="F15:I15"/>
    <mergeCell ref="J15:K15"/>
    <mergeCell ref="B16:C16"/>
    <mergeCell ref="D16:E16"/>
    <mergeCell ref="F16:G16"/>
    <mergeCell ref="H16:I16"/>
    <mergeCell ref="B4:E4"/>
    <mergeCell ref="F4:I4"/>
    <mergeCell ref="J4:K4"/>
    <mergeCell ref="B5:C5"/>
    <mergeCell ref="D5:E5"/>
    <mergeCell ref="F5:G5"/>
    <mergeCell ref="H5:I5"/>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2" manualBreakCount="2">
    <brk id="62" max="16383" man="1"/>
    <brk id="120"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K33"/>
  <sheetViews>
    <sheetView tabSelected="1" zoomScaleNormal="100"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472</v>
      </c>
      <c r="C1" s="198"/>
      <c r="D1" s="198"/>
      <c r="E1" s="199"/>
      <c r="F1" s="199"/>
      <c r="G1" s="199"/>
      <c r="H1" s="199"/>
      <c r="I1" s="199"/>
      <c r="J1" s="199"/>
      <c r="K1" s="199"/>
    </row>
    <row r="2" spans="1:11" s="52" customFormat="1" ht="20.25" x14ac:dyDescent="0.3">
      <c r="A2" s="4" t="s">
        <v>88</v>
      </c>
      <c r="B2" s="202" t="s">
        <v>78</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31</v>
      </c>
      <c r="B7" s="65">
        <v>0</v>
      </c>
      <c r="C7" s="39">
        <f>IF(B33=0, "-", B7/B33)</f>
        <v>0</v>
      </c>
      <c r="D7" s="65">
        <v>1</v>
      </c>
      <c r="E7" s="21">
        <f>IF(D33=0, "-", D7/D33)</f>
        <v>8.771929824561403E-3</v>
      </c>
      <c r="F7" s="81">
        <v>1</v>
      </c>
      <c r="G7" s="39">
        <f>IF(F33=0, "-", F7/F33)</f>
        <v>7.0323488045007034E-4</v>
      </c>
      <c r="H7" s="65">
        <v>5</v>
      </c>
      <c r="I7" s="21">
        <f>IF(H33=0, "-", H7/H33)</f>
        <v>2.7056277056277055E-3</v>
      </c>
      <c r="J7" s="20">
        <f t="shared" ref="J7:J31" si="0">IF(D7=0, "-", IF((B7-D7)/D7&lt;10, (B7-D7)/D7, "&gt;999%"))</f>
        <v>-1</v>
      </c>
      <c r="K7" s="21">
        <f t="shared" ref="K7:K31" si="1">IF(H7=0, "-", IF((F7-H7)/H7&lt;10, (F7-H7)/H7, "&gt;999%"))</f>
        <v>-0.8</v>
      </c>
    </row>
    <row r="8" spans="1:11" x14ac:dyDescent="0.2">
      <c r="A8" s="7" t="s">
        <v>32</v>
      </c>
      <c r="B8" s="65">
        <v>0</v>
      </c>
      <c r="C8" s="39">
        <f>IF(B33=0, "-", B8/B33)</f>
        <v>0</v>
      </c>
      <c r="D8" s="65">
        <v>0</v>
      </c>
      <c r="E8" s="21">
        <f>IF(D33=0, "-", D8/D33)</f>
        <v>0</v>
      </c>
      <c r="F8" s="81">
        <v>17</v>
      </c>
      <c r="G8" s="39">
        <f>IF(F33=0, "-", F8/F33)</f>
        <v>1.1954992967651195E-2</v>
      </c>
      <c r="H8" s="65">
        <v>22</v>
      </c>
      <c r="I8" s="21">
        <f>IF(H33=0, "-", H8/H33)</f>
        <v>1.1904761904761904E-2</v>
      </c>
      <c r="J8" s="20" t="str">
        <f t="shared" si="0"/>
        <v>-</v>
      </c>
      <c r="K8" s="21">
        <f t="shared" si="1"/>
        <v>-0.22727272727272727</v>
      </c>
    </row>
    <row r="9" spans="1:11" x14ac:dyDescent="0.2">
      <c r="A9" s="7" t="s">
        <v>33</v>
      </c>
      <c r="B9" s="65">
        <v>0</v>
      </c>
      <c r="C9" s="39">
        <f>IF(B33=0, "-", B9/B33)</f>
        <v>0</v>
      </c>
      <c r="D9" s="65">
        <v>0</v>
      </c>
      <c r="E9" s="21">
        <f>IF(D33=0, "-", D9/D33)</f>
        <v>0</v>
      </c>
      <c r="F9" s="81">
        <v>0</v>
      </c>
      <c r="G9" s="39">
        <f>IF(F33=0, "-", F9/F33)</f>
        <v>0</v>
      </c>
      <c r="H9" s="65">
        <v>1</v>
      </c>
      <c r="I9" s="21">
        <f>IF(H33=0, "-", H9/H33)</f>
        <v>5.4112554112554113E-4</v>
      </c>
      <c r="J9" s="20" t="str">
        <f t="shared" si="0"/>
        <v>-</v>
      </c>
      <c r="K9" s="21">
        <f t="shared" si="1"/>
        <v>-1</v>
      </c>
    </row>
    <row r="10" spans="1:11" x14ac:dyDescent="0.2">
      <c r="A10" s="7" t="s">
        <v>35</v>
      </c>
      <c r="B10" s="65">
        <v>0</v>
      </c>
      <c r="C10" s="39">
        <f>IF(B33=0, "-", B10/B33)</f>
        <v>0</v>
      </c>
      <c r="D10" s="65">
        <v>0</v>
      </c>
      <c r="E10" s="21">
        <f>IF(D33=0, "-", D10/D33)</f>
        <v>0</v>
      </c>
      <c r="F10" s="81">
        <v>1</v>
      </c>
      <c r="G10" s="39">
        <f>IF(F33=0, "-", F10/F33)</f>
        <v>7.0323488045007034E-4</v>
      </c>
      <c r="H10" s="65">
        <v>0</v>
      </c>
      <c r="I10" s="21">
        <f>IF(H33=0, "-", H10/H33)</f>
        <v>0</v>
      </c>
      <c r="J10" s="20" t="str">
        <f t="shared" si="0"/>
        <v>-</v>
      </c>
      <c r="K10" s="21" t="str">
        <f t="shared" si="1"/>
        <v>-</v>
      </c>
    </row>
    <row r="11" spans="1:11" x14ac:dyDescent="0.2">
      <c r="A11" s="7" t="s">
        <v>36</v>
      </c>
      <c r="B11" s="65">
        <v>1</v>
      </c>
      <c r="C11" s="39">
        <f>IF(B33=0, "-", B11/B33)</f>
        <v>1.0101010101010102E-2</v>
      </c>
      <c r="D11" s="65">
        <v>1</v>
      </c>
      <c r="E11" s="21">
        <f>IF(D33=0, "-", D11/D33)</f>
        <v>8.771929824561403E-3</v>
      </c>
      <c r="F11" s="81">
        <v>1</v>
      </c>
      <c r="G11" s="39">
        <f>IF(F33=0, "-", F11/F33)</f>
        <v>7.0323488045007034E-4</v>
      </c>
      <c r="H11" s="65">
        <v>3</v>
      </c>
      <c r="I11" s="21">
        <f>IF(H33=0, "-", H11/H33)</f>
        <v>1.6233766233766235E-3</v>
      </c>
      <c r="J11" s="20">
        <f t="shared" si="0"/>
        <v>0</v>
      </c>
      <c r="K11" s="21">
        <f t="shared" si="1"/>
        <v>-0.66666666666666663</v>
      </c>
    </row>
    <row r="12" spans="1:11" x14ac:dyDescent="0.2">
      <c r="A12" s="7" t="s">
        <v>38</v>
      </c>
      <c r="B12" s="65">
        <v>1</v>
      </c>
      <c r="C12" s="39">
        <f>IF(B33=0, "-", B12/B33)</f>
        <v>1.0101010101010102E-2</v>
      </c>
      <c r="D12" s="65">
        <v>0</v>
      </c>
      <c r="E12" s="21">
        <f>IF(D33=0, "-", D12/D33)</f>
        <v>0</v>
      </c>
      <c r="F12" s="81">
        <v>21</v>
      </c>
      <c r="G12" s="39">
        <f>IF(F33=0, "-", F12/F33)</f>
        <v>1.4767932489451477E-2</v>
      </c>
      <c r="H12" s="65">
        <v>25</v>
      </c>
      <c r="I12" s="21">
        <f>IF(H33=0, "-", H12/H33)</f>
        <v>1.3528138528138528E-2</v>
      </c>
      <c r="J12" s="20" t="str">
        <f t="shared" si="0"/>
        <v>-</v>
      </c>
      <c r="K12" s="21">
        <f t="shared" si="1"/>
        <v>-0.16</v>
      </c>
    </row>
    <row r="13" spans="1:11" x14ac:dyDescent="0.2">
      <c r="A13" s="7" t="s">
        <v>43</v>
      </c>
      <c r="B13" s="65">
        <v>0</v>
      </c>
      <c r="C13" s="39">
        <f>IF(B33=0, "-", B13/B33)</f>
        <v>0</v>
      </c>
      <c r="D13" s="65">
        <v>17</v>
      </c>
      <c r="E13" s="21">
        <f>IF(D33=0, "-", D13/D33)</f>
        <v>0.14912280701754385</v>
      </c>
      <c r="F13" s="81">
        <v>33</v>
      </c>
      <c r="G13" s="39">
        <f>IF(F33=0, "-", F13/F33)</f>
        <v>2.3206751054852322E-2</v>
      </c>
      <c r="H13" s="65">
        <v>64</v>
      </c>
      <c r="I13" s="21">
        <f>IF(H33=0, "-", H13/H33)</f>
        <v>3.4632034632034632E-2</v>
      </c>
      <c r="J13" s="20">
        <f t="shared" si="0"/>
        <v>-1</v>
      </c>
      <c r="K13" s="21">
        <f t="shared" si="1"/>
        <v>-0.484375</v>
      </c>
    </row>
    <row r="14" spans="1:11" x14ac:dyDescent="0.2">
      <c r="A14" s="7" t="s">
        <v>44</v>
      </c>
      <c r="B14" s="65">
        <v>8</v>
      </c>
      <c r="C14" s="39">
        <f>IF(B33=0, "-", B14/B33)</f>
        <v>8.0808080808080815E-2</v>
      </c>
      <c r="D14" s="65">
        <v>1</v>
      </c>
      <c r="E14" s="21">
        <f>IF(D33=0, "-", D14/D33)</f>
        <v>8.771929824561403E-3</v>
      </c>
      <c r="F14" s="81">
        <v>65</v>
      </c>
      <c r="G14" s="39">
        <f>IF(F33=0, "-", F14/F33)</f>
        <v>4.5710267229254573E-2</v>
      </c>
      <c r="H14" s="65">
        <v>72</v>
      </c>
      <c r="I14" s="21">
        <f>IF(H33=0, "-", H14/H33)</f>
        <v>3.896103896103896E-2</v>
      </c>
      <c r="J14" s="20">
        <f t="shared" si="0"/>
        <v>7</v>
      </c>
      <c r="K14" s="21">
        <f t="shared" si="1"/>
        <v>-9.7222222222222224E-2</v>
      </c>
    </row>
    <row r="15" spans="1:11" x14ac:dyDescent="0.2">
      <c r="A15" s="7" t="s">
        <v>45</v>
      </c>
      <c r="B15" s="65">
        <v>7</v>
      </c>
      <c r="C15" s="39">
        <f>IF(B33=0, "-", B15/B33)</f>
        <v>7.0707070707070704E-2</v>
      </c>
      <c r="D15" s="65">
        <v>10</v>
      </c>
      <c r="E15" s="21">
        <f>IF(D33=0, "-", D15/D33)</f>
        <v>8.771929824561403E-2</v>
      </c>
      <c r="F15" s="81">
        <v>115</v>
      </c>
      <c r="G15" s="39">
        <f>IF(F33=0, "-", F15/F33)</f>
        <v>8.0872011251758094E-2</v>
      </c>
      <c r="H15" s="65">
        <v>243</v>
      </c>
      <c r="I15" s="21">
        <f>IF(H33=0, "-", H15/H33)</f>
        <v>0.1314935064935065</v>
      </c>
      <c r="J15" s="20">
        <f t="shared" si="0"/>
        <v>-0.3</v>
      </c>
      <c r="K15" s="21">
        <f t="shared" si="1"/>
        <v>-0.52674897119341568</v>
      </c>
    </row>
    <row r="16" spans="1:11" x14ac:dyDescent="0.2">
      <c r="A16" s="7" t="s">
        <v>51</v>
      </c>
      <c r="B16" s="65">
        <v>17</v>
      </c>
      <c r="C16" s="39">
        <f>IF(B33=0, "-", B16/B33)</f>
        <v>0.17171717171717171</v>
      </c>
      <c r="D16" s="65">
        <v>17</v>
      </c>
      <c r="E16" s="21">
        <f>IF(D33=0, "-", D16/D33)</f>
        <v>0.14912280701754385</v>
      </c>
      <c r="F16" s="81">
        <v>244</v>
      </c>
      <c r="G16" s="39">
        <f>IF(F33=0, "-", F16/F33)</f>
        <v>0.17158931082981715</v>
      </c>
      <c r="H16" s="65">
        <v>345</v>
      </c>
      <c r="I16" s="21">
        <f>IF(H33=0, "-", H16/H33)</f>
        <v>0.18668831168831168</v>
      </c>
      <c r="J16" s="20">
        <f t="shared" si="0"/>
        <v>0</v>
      </c>
      <c r="K16" s="21">
        <f t="shared" si="1"/>
        <v>-0.29275362318840581</v>
      </c>
    </row>
    <row r="17" spans="1:11" x14ac:dyDescent="0.2">
      <c r="A17" s="7" t="s">
        <v>53</v>
      </c>
      <c r="B17" s="65">
        <v>0</v>
      </c>
      <c r="C17" s="39">
        <f>IF(B33=0, "-", B17/B33)</f>
        <v>0</v>
      </c>
      <c r="D17" s="65">
        <v>1</v>
      </c>
      <c r="E17" s="21">
        <f>IF(D33=0, "-", D17/D33)</f>
        <v>8.771929824561403E-3</v>
      </c>
      <c r="F17" s="81">
        <v>7</v>
      </c>
      <c r="G17" s="39">
        <f>IF(F33=0, "-", F17/F33)</f>
        <v>4.9226441631504926E-3</v>
      </c>
      <c r="H17" s="65">
        <v>5</v>
      </c>
      <c r="I17" s="21">
        <f>IF(H33=0, "-", H17/H33)</f>
        <v>2.7056277056277055E-3</v>
      </c>
      <c r="J17" s="20">
        <f t="shared" si="0"/>
        <v>-1</v>
      </c>
      <c r="K17" s="21">
        <f t="shared" si="1"/>
        <v>0.4</v>
      </c>
    </row>
    <row r="18" spans="1:11" x14ac:dyDescent="0.2">
      <c r="A18" s="7" t="s">
        <v>54</v>
      </c>
      <c r="B18" s="65">
        <v>2</v>
      </c>
      <c r="C18" s="39">
        <f>IF(B33=0, "-", B18/B33)</f>
        <v>2.0202020202020204E-2</v>
      </c>
      <c r="D18" s="65">
        <v>0</v>
      </c>
      <c r="E18" s="21">
        <f>IF(D33=0, "-", D18/D33)</f>
        <v>0</v>
      </c>
      <c r="F18" s="81">
        <v>10</v>
      </c>
      <c r="G18" s="39">
        <f>IF(F33=0, "-", F18/F33)</f>
        <v>7.0323488045007029E-3</v>
      </c>
      <c r="H18" s="65">
        <v>3</v>
      </c>
      <c r="I18" s="21">
        <f>IF(H33=0, "-", H18/H33)</f>
        <v>1.6233766233766235E-3</v>
      </c>
      <c r="J18" s="20" t="str">
        <f t="shared" si="0"/>
        <v>-</v>
      </c>
      <c r="K18" s="21">
        <f t="shared" si="1"/>
        <v>2.3333333333333335</v>
      </c>
    </row>
    <row r="19" spans="1:11" x14ac:dyDescent="0.2">
      <c r="A19" s="7" t="s">
        <v>56</v>
      </c>
      <c r="B19" s="65">
        <v>15</v>
      </c>
      <c r="C19" s="39">
        <f>IF(B33=0, "-", B19/B33)</f>
        <v>0.15151515151515152</v>
      </c>
      <c r="D19" s="65">
        <v>4</v>
      </c>
      <c r="E19" s="21">
        <f>IF(D33=0, "-", D19/D33)</f>
        <v>3.5087719298245612E-2</v>
      </c>
      <c r="F19" s="81">
        <v>156</v>
      </c>
      <c r="G19" s="39">
        <f>IF(F33=0, "-", F19/F33)</f>
        <v>0.10970464135021098</v>
      </c>
      <c r="H19" s="65">
        <v>206</v>
      </c>
      <c r="I19" s="21">
        <f>IF(H33=0, "-", H19/H33)</f>
        <v>0.11147186147186147</v>
      </c>
      <c r="J19" s="20">
        <f t="shared" si="0"/>
        <v>2.75</v>
      </c>
      <c r="K19" s="21">
        <f t="shared" si="1"/>
        <v>-0.24271844660194175</v>
      </c>
    </row>
    <row r="20" spans="1:11" x14ac:dyDescent="0.2">
      <c r="A20" s="7" t="s">
        <v>57</v>
      </c>
      <c r="B20" s="65">
        <v>1</v>
      </c>
      <c r="C20" s="39">
        <f>IF(B33=0, "-", B20/B33)</f>
        <v>1.0101010101010102E-2</v>
      </c>
      <c r="D20" s="65">
        <v>1</v>
      </c>
      <c r="E20" s="21">
        <f>IF(D33=0, "-", D20/D33)</f>
        <v>8.771929824561403E-3</v>
      </c>
      <c r="F20" s="81">
        <v>17</v>
      </c>
      <c r="G20" s="39">
        <f>IF(F33=0, "-", F20/F33)</f>
        <v>1.1954992967651195E-2</v>
      </c>
      <c r="H20" s="65">
        <v>13</v>
      </c>
      <c r="I20" s="21">
        <f>IF(H33=0, "-", H20/H33)</f>
        <v>7.034632034632035E-3</v>
      </c>
      <c r="J20" s="20">
        <f t="shared" si="0"/>
        <v>0</v>
      </c>
      <c r="K20" s="21">
        <f t="shared" si="1"/>
        <v>0.30769230769230771</v>
      </c>
    </row>
    <row r="21" spans="1:11" x14ac:dyDescent="0.2">
      <c r="A21" s="7" t="s">
        <v>59</v>
      </c>
      <c r="B21" s="65">
        <v>0</v>
      </c>
      <c r="C21" s="39">
        <f>IF(B33=0, "-", B21/B33)</f>
        <v>0</v>
      </c>
      <c r="D21" s="65">
        <v>0</v>
      </c>
      <c r="E21" s="21">
        <f>IF(D33=0, "-", D21/D33)</f>
        <v>0</v>
      </c>
      <c r="F21" s="81">
        <v>0</v>
      </c>
      <c r="G21" s="39">
        <f>IF(F33=0, "-", F21/F33)</f>
        <v>0</v>
      </c>
      <c r="H21" s="65">
        <v>1</v>
      </c>
      <c r="I21" s="21">
        <f>IF(H33=0, "-", H21/H33)</f>
        <v>5.4112554112554113E-4</v>
      </c>
      <c r="J21" s="20" t="str">
        <f t="shared" si="0"/>
        <v>-</v>
      </c>
      <c r="K21" s="21">
        <f t="shared" si="1"/>
        <v>-1</v>
      </c>
    </row>
    <row r="22" spans="1:11" x14ac:dyDescent="0.2">
      <c r="A22" s="7" t="s">
        <v>60</v>
      </c>
      <c r="B22" s="65">
        <v>2</v>
      </c>
      <c r="C22" s="39">
        <f>IF(B33=0, "-", B22/B33)</f>
        <v>2.0202020202020204E-2</v>
      </c>
      <c r="D22" s="65">
        <v>0</v>
      </c>
      <c r="E22" s="21">
        <f>IF(D33=0, "-", D22/D33)</f>
        <v>0</v>
      </c>
      <c r="F22" s="81">
        <v>44</v>
      </c>
      <c r="G22" s="39">
        <f>IF(F33=0, "-", F22/F33)</f>
        <v>3.0942334739803096E-2</v>
      </c>
      <c r="H22" s="65">
        <v>0</v>
      </c>
      <c r="I22" s="21">
        <f>IF(H33=0, "-", H22/H33)</f>
        <v>0</v>
      </c>
      <c r="J22" s="20" t="str">
        <f t="shared" si="0"/>
        <v>-</v>
      </c>
      <c r="K22" s="21" t="str">
        <f t="shared" si="1"/>
        <v>-</v>
      </c>
    </row>
    <row r="23" spans="1:11" x14ac:dyDescent="0.2">
      <c r="A23" s="7" t="s">
        <v>61</v>
      </c>
      <c r="B23" s="65">
        <v>0</v>
      </c>
      <c r="C23" s="39">
        <f>IF(B33=0, "-", B23/B33)</f>
        <v>0</v>
      </c>
      <c r="D23" s="65">
        <v>0</v>
      </c>
      <c r="E23" s="21">
        <f>IF(D33=0, "-", D23/D33)</f>
        <v>0</v>
      </c>
      <c r="F23" s="81">
        <v>3</v>
      </c>
      <c r="G23" s="39">
        <f>IF(F33=0, "-", F23/F33)</f>
        <v>2.1097046413502108E-3</v>
      </c>
      <c r="H23" s="65">
        <v>2</v>
      </c>
      <c r="I23" s="21">
        <f>IF(H33=0, "-", H23/H33)</f>
        <v>1.0822510822510823E-3</v>
      </c>
      <c r="J23" s="20" t="str">
        <f t="shared" si="0"/>
        <v>-</v>
      </c>
      <c r="K23" s="21">
        <f t="shared" si="1"/>
        <v>0.5</v>
      </c>
    </row>
    <row r="24" spans="1:11" x14ac:dyDescent="0.2">
      <c r="A24" s="7" t="s">
        <v>62</v>
      </c>
      <c r="B24" s="65">
        <v>1</v>
      </c>
      <c r="C24" s="39">
        <f>IF(B33=0, "-", B24/B33)</f>
        <v>1.0101010101010102E-2</v>
      </c>
      <c r="D24" s="65">
        <v>0</v>
      </c>
      <c r="E24" s="21">
        <f>IF(D33=0, "-", D24/D33)</f>
        <v>0</v>
      </c>
      <c r="F24" s="81">
        <v>12</v>
      </c>
      <c r="G24" s="39">
        <f>IF(F33=0, "-", F24/F33)</f>
        <v>8.4388185654008432E-3</v>
      </c>
      <c r="H24" s="65">
        <v>30</v>
      </c>
      <c r="I24" s="21">
        <f>IF(H33=0, "-", H24/H33)</f>
        <v>1.6233766233766232E-2</v>
      </c>
      <c r="J24" s="20" t="str">
        <f t="shared" si="0"/>
        <v>-</v>
      </c>
      <c r="K24" s="21">
        <f t="shared" si="1"/>
        <v>-0.6</v>
      </c>
    </row>
    <row r="25" spans="1:11" x14ac:dyDescent="0.2">
      <c r="A25" s="7" t="s">
        <v>63</v>
      </c>
      <c r="B25" s="65">
        <v>0</v>
      </c>
      <c r="C25" s="39">
        <f>IF(B33=0, "-", B25/B33)</f>
        <v>0</v>
      </c>
      <c r="D25" s="65">
        <v>0</v>
      </c>
      <c r="E25" s="21">
        <f>IF(D33=0, "-", D25/D33)</f>
        <v>0</v>
      </c>
      <c r="F25" s="81">
        <v>4</v>
      </c>
      <c r="G25" s="39">
        <f>IF(F33=0, "-", F25/F33)</f>
        <v>2.8129395218002813E-3</v>
      </c>
      <c r="H25" s="65">
        <v>2</v>
      </c>
      <c r="I25" s="21">
        <f>IF(H33=0, "-", H25/H33)</f>
        <v>1.0822510822510823E-3</v>
      </c>
      <c r="J25" s="20" t="str">
        <f t="shared" si="0"/>
        <v>-</v>
      </c>
      <c r="K25" s="21">
        <f t="shared" si="1"/>
        <v>1</v>
      </c>
    </row>
    <row r="26" spans="1:11" x14ac:dyDescent="0.2">
      <c r="A26" s="7" t="s">
        <v>66</v>
      </c>
      <c r="B26" s="65">
        <v>0</v>
      </c>
      <c r="C26" s="39">
        <f>IF(B33=0, "-", B26/B33)</f>
        <v>0</v>
      </c>
      <c r="D26" s="65">
        <v>0</v>
      </c>
      <c r="E26" s="21">
        <f>IF(D33=0, "-", D26/D33)</f>
        <v>0</v>
      </c>
      <c r="F26" s="81">
        <v>0</v>
      </c>
      <c r="G26" s="39">
        <f>IF(F33=0, "-", F26/F33)</f>
        <v>0</v>
      </c>
      <c r="H26" s="65">
        <v>1</v>
      </c>
      <c r="I26" s="21">
        <f>IF(H33=0, "-", H26/H33)</f>
        <v>5.4112554112554113E-4</v>
      </c>
      <c r="J26" s="20" t="str">
        <f t="shared" si="0"/>
        <v>-</v>
      </c>
      <c r="K26" s="21">
        <f t="shared" si="1"/>
        <v>-1</v>
      </c>
    </row>
    <row r="27" spans="1:11" x14ac:dyDescent="0.2">
      <c r="A27" s="7" t="s">
        <v>67</v>
      </c>
      <c r="B27" s="65">
        <v>0</v>
      </c>
      <c r="C27" s="39">
        <f>IF(B33=0, "-", B27/B33)</f>
        <v>0</v>
      </c>
      <c r="D27" s="65">
        <v>1</v>
      </c>
      <c r="E27" s="21">
        <f>IF(D33=0, "-", D27/D33)</f>
        <v>8.771929824561403E-3</v>
      </c>
      <c r="F27" s="81">
        <v>1</v>
      </c>
      <c r="G27" s="39">
        <f>IF(F33=0, "-", F27/F33)</f>
        <v>7.0323488045007034E-4</v>
      </c>
      <c r="H27" s="65">
        <v>3</v>
      </c>
      <c r="I27" s="21">
        <f>IF(H33=0, "-", H27/H33)</f>
        <v>1.6233766233766235E-3</v>
      </c>
      <c r="J27" s="20">
        <f t="shared" si="0"/>
        <v>-1</v>
      </c>
      <c r="K27" s="21">
        <f t="shared" si="1"/>
        <v>-0.66666666666666663</v>
      </c>
    </row>
    <row r="28" spans="1:11" x14ac:dyDescent="0.2">
      <c r="A28" s="7" t="s">
        <v>69</v>
      </c>
      <c r="B28" s="65">
        <v>1</v>
      </c>
      <c r="C28" s="39">
        <f>IF(B33=0, "-", B28/B33)</f>
        <v>1.0101010101010102E-2</v>
      </c>
      <c r="D28" s="65">
        <v>1</v>
      </c>
      <c r="E28" s="21">
        <f>IF(D33=0, "-", D28/D33)</f>
        <v>8.771929824561403E-3</v>
      </c>
      <c r="F28" s="81">
        <v>22</v>
      </c>
      <c r="G28" s="39">
        <f>IF(F33=0, "-", F28/F33)</f>
        <v>1.5471167369901548E-2</v>
      </c>
      <c r="H28" s="65">
        <v>12</v>
      </c>
      <c r="I28" s="21">
        <f>IF(H33=0, "-", H28/H33)</f>
        <v>6.4935064935064939E-3</v>
      </c>
      <c r="J28" s="20">
        <f t="shared" si="0"/>
        <v>0</v>
      </c>
      <c r="K28" s="21">
        <f t="shared" si="1"/>
        <v>0.83333333333333337</v>
      </c>
    </row>
    <row r="29" spans="1:11" x14ac:dyDescent="0.2">
      <c r="A29" s="7" t="s">
        <v>70</v>
      </c>
      <c r="B29" s="65">
        <v>7</v>
      </c>
      <c r="C29" s="39">
        <f>IF(B33=0, "-", B29/B33)</f>
        <v>7.0707070707070704E-2</v>
      </c>
      <c r="D29" s="65">
        <v>10</v>
      </c>
      <c r="E29" s="21">
        <f>IF(D33=0, "-", D29/D33)</f>
        <v>8.771929824561403E-2</v>
      </c>
      <c r="F29" s="81">
        <v>118</v>
      </c>
      <c r="G29" s="39">
        <f>IF(F33=0, "-", F29/F33)</f>
        <v>8.2981715893108293E-2</v>
      </c>
      <c r="H29" s="65">
        <v>85</v>
      </c>
      <c r="I29" s="21">
        <f>IF(H33=0, "-", H29/H33)</f>
        <v>4.5995670995670992E-2</v>
      </c>
      <c r="J29" s="20">
        <f t="shared" si="0"/>
        <v>-0.3</v>
      </c>
      <c r="K29" s="21">
        <f t="shared" si="1"/>
        <v>0.38823529411764707</v>
      </c>
    </row>
    <row r="30" spans="1:11" x14ac:dyDescent="0.2">
      <c r="A30" s="7" t="s">
        <v>71</v>
      </c>
      <c r="B30" s="65">
        <v>34</v>
      </c>
      <c r="C30" s="39">
        <f>IF(B33=0, "-", B30/B33)</f>
        <v>0.34343434343434343</v>
      </c>
      <c r="D30" s="65">
        <v>48</v>
      </c>
      <c r="E30" s="21">
        <f>IF(D33=0, "-", D30/D33)</f>
        <v>0.42105263157894735</v>
      </c>
      <c r="F30" s="81">
        <v>489</v>
      </c>
      <c r="G30" s="39">
        <f>IF(F33=0, "-", F30/F33)</f>
        <v>0.34388185654008441</v>
      </c>
      <c r="H30" s="65">
        <v>643</v>
      </c>
      <c r="I30" s="21">
        <f>IF(H33=0, "-", H30/H33)</f>
        <v>0.34794372294372294</v>
      </c>
      <c r="J30" s="20">
        <f t="shared" si="0"/>
        <v>-0.29166666666666669</v>
      </c>
      <c r="K30" s="21">
        <f t="shared" si="1"/>
        <v>-0.23950233281493002</v>
      </c>
    </row>
    <row r="31" spans="1:11" x14ac:dyDescent="0.2">
      <c r="A31" s="7" t="s">
        <v>73</v>
      </c>
      <c r="B31" s="65">
        <v>2</v>
      </c>
      <c r="C31" s="39">
        <f>IF(B33=0, "-", B31/B33)</f>
        <v>2.0202020202020204E-2</v>
      </c>
      <c r="D31" s="65">
        <v>1</v>
      </c>
      <c r="E31" s="21">
        <f>IF(D33=0, "-", D31/D33)</f>
        <v>8.771929824561403E-3</v>
      </c>
      <c r="F31" s="81">
        <v>41</v>
      </c>
      <c r="G31" s="39">
        <f>IF(F33=0, "-", F31/F33)</f>
        <v>2.8832630098452883E-2</v>
      </c>
      <c r="H31" s="65">
        <v>62</v>
      </c>
      <c r="I31" s="21">
        <f>IF(H33=0, "-", H31/H33)</f>
        <v>3.3549783549783552E-2</v>
      </c>
      <c r="J31" s="20">
        <f t="shared" si="0"/>
        <v>1</v>
      </c>
      <c r="K31" s="21">
        <f t="shared" si="1"/>
        <v>-0.33870967741935482</v>
      </c>
    </row>
    <row r="32" spans="1:11" x14ac:dyDescent="0.2">
      <c r="A32" s="2"/>
      <c r="B32" s="68"/>
      <c r="C32" s="33"/>
      <c r="D32" s="68"/>
      <c r="E32" s="6"/>
      <c r="F32" s="82"/>
      <c r="G32" s="33"/>
      <c r="H32" s="68"/>
      <c r="I32" s="6"/>
      <c r="J32" s="5"/>
      <c r="K32" s="6"/>
    </row>
    <row r="33" spans="1:11" s="43" customFormat="1" x14ac:dyDescent="0.2">
      <c r="A33" s="162" t="s">
        <v>420</v>
      </c>
      <c r="B33" s="71">
        <f>SUM(B7:B32)</f>
        <v>99</v>
      </c>
      <c r="C33" s="40">
        <v>1</v>
      </c>
      <c r="D33" s="71">
        <f>SUM(D7:D32)</f>
        <v>114</v>
      </c>
      <c r="E33" s="41">
        <v>1</v>
      </c>
      <c r="F33" s="77">
        <f>SUM(F7:F32)</f>
        <v>1422</v>
      </c>
      <c r="G33" s="42">
        <v>1</v>
      </c>
      <c r="H33" s="71">
        <f>SUM(H7:H32)</f>
        <v>1848</v>
      </c>
      <c r="I33" s="41">
        <v>1</v>
      </c>
      <c r="J33" s="37">
        <f>IF(D33=0, "-", (B33-D33)/D33)</f>
        <v>-0.13157894736842105</v>
      </c>
      <c r="K33" s="38">
        <f>IF(H33=0, "-", (F33-H33)/H33)</f>
        <v>-0.23051948051948051</v>
      </c>
    </row>
  </sheetData>
  <mergeCells count="9">
    <mergeCell ref="B1:K1"/>
    <mergeCell ref="B2:K2"/>
    <mergeCell ref="B4:E4"/>
    <mergeCell ref="F4:I4"/>
    <mergeCell ref="J4:K4"/>
    <mergeCell ref="B5:C5"/>
    <mergeCell ref="D5:E5"/>
    <mergeCell ref="F5:G5"/>
    <mergeCell ref="H5:I5"/>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K167"/>
  <sheetViews>
    <sheetView tabSelected="1" zoomScaleNormal="100" workbookViewId="0">
      <selection activeCell="M1" sqref="M1"/>
    </sheetView>
  </sheetViews>
  <sheetFormatPr defaultRowHeight="12.75" x14ac:dyDescent="0.2"/>
  <cols>
    <col min="1" max="1" width="30.710937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88</v>
      </c>
      <c r="B2" s="202" t="s">
        <v>78</v>
      </c>
      <c r="C2" s="198"/>
      <c r="D2" s="198"/>
      <c r="E2" s="203"/>
      <c r="F2" s="203"/>
      <c r="G2" s="203"/>
      <c r="H2" s="203"/>
      <c r="I2" s="203"/>
      <c r="J2" s="203"/>
      <c r="K2" s="203"/>
    </row>
    <row r="4" spans="1:11" ht="15.75" x14ac:dyDescent="0.25">
      <c r="A4" s="164" t="s">
        <v>99</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99</v>
      </c>
      <c r="B6" s="61" t="s">
        <v>12</v>
      </c>
      <c r="C6" s="62" t="s">
        <v>13</v>
      </c>
      <c r="D6" s="61" t="s">
        <v>12</v>
      </c>
      <c r="E6" s="63" t="s">
        <v>13</v>
      </c>
      <c r="F6" s="62" t="s">
        <v>12</v>
      </c>
      <c r="G6" s="62" t="s">
        <v>13</v>
      </c>
      <c r="H6" s="61" t="s">
        <v>12</v>
      </c>
      <c r="I6" s="63" t="s">
        <v>13</v>
      </c>
      <c r="J6" s="61"/>
      <c r="K6" s="63"/>
    </row>
    <row r="7" spans="1:11" x14ac:dyDescent="0.2">
      <c r="A7" s="7" t="s">
        <v>256</v>
      </c>
      <c r="B7" s="65">
        <v>0</v>
      </c>
      <c r="C7" s="34">
        <f>IF(B18=0, "-", B7/B18)</f>
        <v>0</v>
      </c>
      <c r="D7" s="65">
        <v>1</v>
      </c>
      <c r="E7" s="9">
        <f>IF(D18=0, "-", D7/D18)</f>
        <v>0.16666666666666666</v>
      </c>
      <c r="F7" s="81">
        <v>0</v>
      </c>
      <c r="G7" s="34">
        <f>IF(F18=0, "-", F7/F18)</f>
        <v>0</v>
      </c>
      <c r="H7" s="65">
        <v>3</v>
      </c>
      <c r="I7" s="9">
        <f>IF(H18=0, "-", H7/H18)</f>
        <v>1.4563106796116505E-2</v>
      </c>
      <c r="J7" s="8">
        <f t="shared" ref="J7:J16" si="0">IF(D7=0, "-", IF((B7-D7)/D7&lt;10, (B7-D7)/D7, "&gt;999%"))</f>
        <v>-1</v>
      </c>
      <c r="K7" s="9">
        <f t="shared" ref="K7:K16" si="1">IF(H7=0, "-", IF((F7-H7)/H7&lt;10, (F7-H7)/H7, "&gt;999%"))</f>
        <v>-1</v>
      </c>
    </row>
    <row r="8" spans="1:11" x14ac:dyDescent="0.2">
      <c r="A8" s="7" t="s">
        <v>257</v>
      </c>
      <c r="B8" s="65">
        <v>2</v>
      </c>
      <c r="C8" s="34">
        <f>IF(B18=0, "-", B8/B18)</f>
        <v>8.3333333333333329E-2</v>
      </c>
      <c r="D8" s="65">
        <v>0</v>
      </c>
      <c r="E8" s="9">
        <f>IF(D18=0, "-", D8/D18)</f>
        <v>0</v>
      </c>
      <c r="F8" s="81">
        <v>6</v>
      </c>
      <c r="G8" s="34">
        <f>IF(F18=0, "-", F8/F18)</f>
        <v>2.5862068965517241E-2</v>
      </c>
      <c r="H8" s="65">
        <v>0</v>
      </c>
      <c r="I8" s="9">
        <f>IF(H18=0, "-", H8/H18)</f>
        <v>0</v>
      </c>
      <c r="J8" s="8" t="str">
        <f t="shared" si="0"/>
        <v>-</v>
      </c>
      <c r="K8" s="9" t="str">
        <f t="shared" si="1"/>
        <v>-</v>
      </c>
    </row>
    <row r="9" spans="1:11" x14ac:dyDescent="0.2">
      <c r="A9" s="7" t="s">
        <v>258</v>
      </c>
      <c r="B9" s="65">
        <v>0</v>
      </c>
      <c r="C9" s="34">
        <f>IF(B18=0, "-", B9/B18)</f>
        <v>0</v>
      </c>
      <c r="D9" s="65">
        <v>0</v>
      </c>
      <c r="E9" s="9">
        <f>IF(D18=0, "-", D9/D18)</f>
        <v>0</v>
      </c>
      <c r="F9" s="81">
        <v>20</v>
      </c>
      <c r="G9" s="34">
        <f>IF(F18=0, "-", F9/F18)</f>
        <v>8.6206896551724144E-2</v>
      </c>
      <c r="H9" s="65">
        <v>63</v>
      </c>
      <c r="I9" s="9">
        <f>IF(H18=0, "-", H9/H18)</f>
        <v>0.30582524271844658</v>
      </c>
      <c r="J9" s="8" t="str">
        <f t="shared" si="0"/>
        <v>-</v>
      </c>
      <c r="K9" s="9">
        <f t="shared" si="1"/>
        <v>-0.68253968253968256</v>
      </c>
    </row>
    <row r="10" spans="1:11" x14ac:dyDescent="0.2">
      <c r="A10" s="7" t="s">
        <v>259</v>
      </c>
      <c r="B10" s="65">
        <v>1</v>
      </c>
      <c r="C10" s="34">
        <f>IF(B18=0, "-", B10/B18)</f>
        <v>4.1666666666666664E-2</v>
      </c>
      <c r="D10" s="65">
        <v>2</v>
      </c>
      <c r="E10" s="9">
        <f>IF(D18=0, "-", D10/D18)</f>
        <v>0.33333333333333331</v>
      </c>
      <c r="F10" s="81">
        <v>31</v>
      </c>
      <c r="G10" s="34">
        <f>IF(F18=0, "-", F10/F18)</f>
        <v>0.1336206896551724</v>
      </c>
      <c r="H10" s="65">
        <v>9</v>
      </c>
      <c r="I10" s="9">
        <f>IF(H18=0, "-", H10/H18)</f>
        <v>4.3689320388349516E-2</v>
      </c>
      <c r="J10" s="8">
        <f t="shared" si="0"/>
        <v>-0.5</v>
      </c>
      <c r="K10" s="9">
        <f t="shared" si="1"/>
        <v>2.4444444444444446</v>
      </c>
    </row>
    <row r="11" spans="1:11" x14ac:dyDescent="0.2">
      <c r="A11" s="7" t="s">
        <v>260</v>
      </c>
      <c r="B11" s="65">
        <v>11</v>
      </c>
      <c r="C11" s="34">
        <f>IF(B18=0, "-", B11/B18)</f>
        <v>0.45833333333333331</v>
      </c>
      <c r="D11" s="65">
        <v>1</v>
      </c>
      <c r="E11" s="9">
        <f>IF(D18=0, "-", D11/D18)</f>
        <v>0.16666666666666666</v>
      </c>
      <c r="F11" s="81">
        <v>96</v>
      </c>
      <c r="G11" s="34">
        <f>IF(F18=0, "-", F11/F18)</f>
        <v>0.41379310344827586</v>
      </c>
      <c r="H11" s="65">
        <v>96</v>
      </c>
      <c r="I11" s="9">
        <f>IF(H18=0, "-", H11/H18)</f>
        <v>0.46601941747572817</v>
      </c>
      <c r="J11" s="8" t="str">
        <f t="shared" si="0"/>
        <v>&gt;999%</v>
      </c>
      <c r="K11" s="9">
        <f t="shared" si="1"/>
        <v>0</v>
      </c>
    </row>
    <row r="12" spans="1:11" x14ac:dyDescent="0.2">
      <c r="A12" s="7" t="s">
        <v>261</v>
      </c>
      <c r="B12" s="65">
        <v>0</v>
      </c>
      <c r="C12" s="34">
        <f>IF(B18=0, "-", B12/B18)</f>
        <v>0</v>
      </c>
      <c r="D12" s="65">
        <v>0</v>
      </c>
      <c r="E12" s="9">
        <f>IF(D18=0, "-", D12/D18)</f>
        <v>0</v>
      </c>
      <c r="F12" s="81">
        <v>9</v>
      </c>
      <c r="G12" s="34">
        <f>IF(F18=0, "-", F12/F18)</f>
        <v>3.8793103448275863E-2</v>
      </c>
      <c r="H12" s="65">
        <v>2</v>
      </c>
      <c r="I12" s="9">
        <f>IF(H18=0, "-", H12/H18)</f>
        <v>9.7087378640776691E-3</v>
      </c>
      <c r="J12" s="8" t="str">
        <f t="shared" si="0"/>
        <v>-</v>
      </c>
      <c r="K12" s="9">
        <f t="shared" si="1"/>
        <v>3.5</v>
      </c>
    </row>
    <row r="13" spans="1:11" x14ac:dyDescent="0.2">
      <c r="A13" s="7" t="s">
        <v>262</v>
      </c>
      <c r="B13" s="65">
        <v>1</v>
      </c>
      <c r="C13" s="34">
        <f>IF(B18=0, "-", B13/B18)</f>
        <v>4.1666666666666664E-2</v>
      </c>
      <c r="D13" s="65">
        <v>0</v>
      </c>
      <c r="E13" s="9">
        <f>IF(D18=0, "-", D13/D18)</f>
        <v>0</v>
      </c>
      <c r="F13" s="81">
        <v>8</v>
      </c>
      <c r="G13" s="34">
        <f>IF(F18=0, "-", F13/F18)</f>
        <v>3.4482758620689655E-2</v>
      </c>
      <c r="H13" s="65">
        <v>16</v>
      </c>
      <c r="I13" s="9">
        <f>IF(H18=0, "-", H13/H18)</f>
        <v>7.7669902912621352E-2</v>
      </c>
      <c r="J13" s="8" t="str">
        <f t="shared" si="0"/>
        <v>-</v>
      </c>
      <c r="K13" s="9">
        <f t="shared" si="1"/>
        <v>-0.5</v>
      </c>
    </row>
    <row r="14" spans="1:11" x14ac:dyDescent="0.2">
      <c r="A14" s="7" t="s">
        <v>263</v>
      </c>
      <c r="B14" s="65">
        <v>1</v>
      </c>
      <c r="C14" s="34">
        <f>IF(B18=0, "-", B14/B18)</f>
        <v>4.1666666666666664E-2</v>
      </c>
      <c r="D14" s="65">
        <v>2</v>
      </c>
      <c r="E14" s="9">
        <f>IF(D18=0, "-", D14/D18)</f>
        <v>0.33333333333333331</v>
      </c>
      <c r="F14" s="81">
        <v>34</v>
      </c>
      <c r="G14" s="34">
        <f>IF(F18=0, "-", F14/F18)</f>
        <v>0.14655172413793102</v>
      </c>
      <c r="H14" s="65">
        <v>17</v>
      </c>
      <c r="I14" s="9">
        <f>IF(H18=0, "-", H14/H18)</f>
        <v>8.2524271844660199E-2</v>
      </c>
      <c r="J14" s="8">
        <f t="shared" si="0"/>
        <v>-0.5</v>
      </c>
      <c r="K14" s="9">
        <f t="shared" si="1"/>
        <v>1</v>
      </c>
    </row>
    <row r="15" spans="1:11" x14ac:dyDescent="0.2">
      <c r="A15" s="7" t="s">
        <v>264</v>
      </c>
      <c r="B15" s="65">
        <v>7</v>
      </c>
      <c r="C15" s="34">
        <f>IF(B18=0, "-", B15/B18)</f>
        <v>0.29166666666666669</v>
      </c>
      <c r="D15" s="65">
        <v>0</v>
      </c>
      <c r="E15" s="9">
        <f>IF(D18=0, "-", D15/D18)</f>
        <v>0</v>
      </c>
      <c r="F15" s="81">
        <v>10</v>
      </c>
      <c r="G15" s="34">
        <f>IF(F18=0, "-", F15/F18)</f>
        <v>4.3103448275862072E-2</v>
      </c>
      <c r="H15" s="65">
        <v>0</v>
      </c>
      <c r="I15" s="9">
        <f>IF(H18=0, "-", H15/H18)</f>
        <v>0</v>
      </c>
      <c r="J15" s="8" t="str">
        <f t="shared" si="0"/>
        <v>-</v>
      </c>
      <c r="K15" s="9" t="str">
        <f t="shared" si="1"/>
        <v>-</v>
      </c>
    </row>
    <row r="16" spans="1:11" x14ac:dyDescent="0.2">
      <c r="A16" s="7" t="s">
        <v>265</v>
      </c>
      <c r="B16" s="65">
        <v>1</v>
      </c>
      <c r="C16" s="34">
        <f>IF(B18=0, "-", B16/B18)</f>
        <v>4.1666666666666664E-2</v>
      </c>
      <c r="D16" s="65">
        <v>0</v>
      </c>
      <c r="E16" s="9">
        <f>IF(D18=0, "-", D16/D18)</f>
        <v>0</v>
      </c>
      <c r="F16" s="81">
        <v>18</v>
      </c>
      <c r="G16" s="34">
        <f>IF(F18=0, "-", F16/F18)</f>
        <v>7.7586206896551727E-2</v>
      </c>
      <c r="H16" s="65">
        <v>0</v>
      </c>
      <c r="I16" s="9">
        <f>IF(H18=0, "-", H16/H18)</f>
        <v>0</v>
      </c>
      <c r="J16" s="8" t="str">
        <f t="shared" si="0"/>
        <v>-</v>
      </c>
      <c r="K16" s="9" t="str">
        <f t="shared" si="1"/>
        <v>-</v>
      </c>
    </row>
    <row r="17" spans="1:11" x14ac:dyDescent="0.2">
      <c r="A17" s="2"/>
      <c r="B17" s="68"/>
      <c r="C17" s="33"/>
      <c r="D17" s="68"/>
      <c r="E17" s="6"/>
      <c r="F17" s="82"/>
      <c r="G17" s="33"/>
      <c r="H17" s="68"/>
      <c r="I17" s="6"/>
      <c r="J17" s="5"/>
      <c r="K17" s="6"/>
    </row>
    <row r="18" spans="1:11" s="43" customFormat="1" x14ac:dyDescent="0.2">
      <c r="A18" s="162" t="s">
        <v>460</v>
      </c>
      <c r="B18" s="71">
        <f>SUM(B7:B17)</f>
        <v>24</v>
      </c>
      <c r="C18" s="40">
        <f>B18/796</f>
        <v>3.015075376884422E-2</v>
      </c>
      <c r="D18" s="71">
        <f>SUM(D7:D17)</f>
        <v>6</v>
      </c>
      <c r="E18" s="41">
        <f>D18/577</f>
        <v>1.0398613518197574E-2</v>
      </c>
      <c r="F18" s="77">
        <f>SUM(F7:F17)</f>
        <v>232</v>
      </c>
      <c r="G18" s="42">
        <f>F18/7731</f>
        <v>3.0009054456085888E-2</v>
      </c>
      <c r="H18" s="71">
        <f>SUM(H7:H17)</f>
        <v>206</v>
      </c>
      <c r="I18" s="41">
        <f>H18/8609</f>
        <v>2.3928446974096875E-2</v>
      </c>
      <c r="J18" s="37">
        <f>IF(D18=0, "-", IF((B18-D18)/D18&lt;10, (B18-D18)/D18, "&gt;999%"))</f>
        <v>3</v>
      </c>
      <c r="K18" s="38">
        <f>IF(H18=0, "-", IF((F18-H18)/H18&lt;10, (F18-H18)/H18, "&gt;999%"))</f>
        <v>0.12621359223300971</v>
      </c>
    </row>
    <row r="19" spans="1:11" x14ac:dyDescent="0.2">
      <c r="B19" s="83"/>
      <c r="D19" s="83"/>
      <c r="F19" s="83"/>
      <c r="H19" s="83"/>
    </row>
    <row r="20" spans="1:11" s="43" customFormat="1" x14ac:dyDescent="0.2">
      <c r="A20" s="162" t="s">
        <v>460</v>
      </c>
      <c r="B20" s="71">
        <v>24</v>
      </c>
      <c r="C20" s="40">
        <f>B20/796</f>
        <v>3.015075376884422E-2</v>
      </c>
      <c r="D20" s="71">
        <v>6</v>
      </c>
      <c r="E20" s="41">
        <f>D20/577</f>
        <v>1.0398613518197574E-2</v>
      </c>
      <c r="F20" s="77">
        <v>232</v>
      </c>
      <c r="G20" s="42">
        <f>F20/7731</f>
        <v>3.0009054456085888E-2</v>
      </c>
      <c r="H20" s="71">
        <v>206</v>
      </c>
      <c r="I20" s="41">
        <f>H20/8609</f>
        <v>2.3928446974096875E-2</v>
      </c>
      <c r="J20" s="37">
        <f>IF(D20=0, "-", IF((B20-D20)/D20&lt;10, (B20-D20)/D20, "&gt;999%"))</f>
        <v>3</v>
      </c>
      <c r="K20" s="38">
        <f>IF(H20=0, "-", IF((F20-H20)/H20&lt;10, (F20-H20)/H20, "&gt;999%"))</f>
        <v>0.12621359223300971</v>
      </c>
    </row>
    <row r="21" spans="1:11" x14ac:dyDescent="0.2">
      <c r="B21" s="83"/>
      <c r="D21" s="83"/>
      <c r="F21" s="83"/>
      <c r="H21" s="83"/>
    </row>
    <row r="22" spans="1:11" ht="15.75" x14ac:dyDescent="0.25">
      <c r="A22" s="164" t="s">
        <v>100</v>
      </c>
      <c r="B22" s="196" t="s">
        <v>1</v>
      </c>
      <c r="C22" s="200"/>
      <c r="D22" s="200"/>
      <c r="E22" s="197"/>
      <c r="F22" s="196" t="s">
        <v>14</v>
      </c>
      <c r="G22" s="200"/>
      <c r="H22" s="200"/>
      <c r="I22" s="197"/>
      <c r="J22" s="196" t="s">
        <v>15</v>
      </c>
      <c r="K22" s="197"/>
    </row>
    <row r="23" spans="1:11" x14ac:dyDescent="0.2">
      <c r="A23" s="22"/>
      <c r="B23" s="196">
        <f>VALUE(RIGHT($B$2, 4))</f>
        <v>2020</v>
      </c>
      <c r="C23" s="197"/>
      <c r="D23" s="196">
        <f>B23-1</f>
        <v>2019</v>
      </c>
      <c r="E23" s="204"/>
      <c r="F23" s="196">
        <f>B23</f>
        <v>2020</v>
      </c>
      <c r="G23" s="204"/>
      <c r="H23" s="196">
        <f>D23</f>
        <v>2019</v>
      </c>
      <c r="I23" s="204"/>
      <c r="J23" s="140" t="s">
        <v>4</v>
      </c>
      <c r="K23" s="141" t="s">
        <v>2</v>
      </c>
    </row>
    <row r="24" spans="1:11" x14ac:dyDescent="0.2">
      <c r="A24" s="163" t="s">
        <v>129</v>
      </c>
      <c r="B24" s="61" t="s">
        <v>12</v>
      </c>
      <c r="C24" s="62" t="s">
        <v>13</v>
      </c>
      <c r="D24" s="61" t="s">
        <v>12</v>
      </c>
      <c r="E24" s="63" t="s">
        <v>13</v>
      </c>
      <c r="F24" s="62" t="s">
        <v>12</v>
      </c>
      <c r="G24" s="62" t="s">
        <v>13</v>
      </c>
      <c r="H24" s="61" t="s">
        <v>12</v>
      </c>
      <c r="I24" s="63" t="s">
        <v>13</v>
      </c>
      <c r="J24" s="61"/>
      <c r="K24" s="63"/>
    </row>
    <row r="25" spans="1:11" x14ac:dyDescent="0.2">
      <c r="A25" s="7" t="s">
        <v>266</v>
      </c>
      <c r="B25" s="65">
        <v>0</v>
      </c>
      <c r="C25" s="34">
        <f>IF(B42=0, "-", B25/B42)</f>
        <v>0</v>
      </c>
      <c r="D25" s="65">
        <v>0</v>
      </c>
      <c r="E25" s="9">
        <f>IF(D42=0, "-", D25/D42)</f>
        <v>0</v>
      </c>
      <c r="F25" s="81">
        <v>1</v>
      </c>
      <c r="G25" s="34">
        <f>IF(F42=0, "-", F25/F42)</f>
        <v>1.366120218579235E-3</v>
      </c>
      <c r="H25" s="65">
        <v>0</v>
      </c>
      <c r="I25" s="9">
        <f>IF(H42=0, "-", H25/H42)</f>
        <v>0</v>
      </c>
      <c r="J25" s="8" t="str">
        <f t="shared" ref="J25:J40" si="2">IF(D25=0, "-", IF((B25-D25)/D25&lt;10, (B25-D25)/D25, "&gt;999%"))</f>
        <v>-</v>
      </c>
      <c r="K25" s="9" t="str">
        <f t="shared" ref="K25:K40" si="3">IF(H25=0, "-", IF((F25-H25)/H25&lt;10, (F25-H25)/H25, "&gt;999%"))</f>
        <v>-</v>
      </c>
    </row>
    <row r="26" spans="1:11" x14ac:dyDescent="0.2">
      <c r="A26" s="7" t="s">
        <v>267</v>
      </c>
      <c r="B26" s="65">
        <v>4</v>
      </c>
      <c r="C26" s="34">
        <f>IF(B42=0, "-", B26/B42)</f>
        <v>5.8823529411764705E-2</v>
      </c>
      <c r="D26" s="65">
        <v>1</v>
      </c>
      <c r="E26" s="9">
        <f>IF(D42=0, "-", D26/D42)</f>
        <v>2.4390243902439025E-2</v>
      </c>
      <c r="F26" s="81">
        <v>41</v>
      </c>
      <c r="G26" s="34">
        <f>IF(F42=0, "-", F26/F42)</f>
        <v>5.6010928961748634E-2</v>
      </c>
      <c r="H26" s="65">
        <v>40</v>
      </c>
      <c r="I26" s="9">
        <f>IF(H42=0, "-", H26/H42)</f>
        <v>5.3475935828877004E-2</v>
      </c>
      <c r="J26" s="8">
        <f t="shared" si="2"/>
        <v>3</v>
      </c>
      <c r="K26" s="9">
        <f t="shared" si="3"/>
        <v>2.5000000000000001E-2</v>
      </c>
    </row>
    <row r="27" spans="1:11" x14ac:dyDescent="0.2">
      <c r="A27" s="7" t="s">
        <v>268</v>
      </c>
      <c r="B27" s="65">
        <v>7</v>
      </c>
      <c r="C27" s="34">
        <f>IF(B42=0, "-", B27/B42)</f>
        <v>0.10294117647058823</v>
      </c>
      <c r="D27" s="65">
        <v>5</v>
      </c>
      <c r="E27" s="9">
        <f>IF(D42=0, "-", D27/D42)</f>
        <v>0.12195121951219512</v>
      </c>
      <c r="F27" s="81">
        <v>64</v>
      </c>
      <c r="G27" s="34">
        <f>IF(F42=0, "-", F27/F42)</f>
        <v>8.7431693989071038E-2</v>
      </c>
      <c r="H27" s="65">
        <v>92</v>
      </c>
      <c r="I27" s="9">
        <f>IF(H42=0, "-", H27/H42)</f>
        <v>0.12299465240641712</v>
      </c>
      <c r="J27" s="8">
        <f t="shared" si="2"/>
        <v>0.4</v>
      </c>
      <c r="K27" s="9">
        <f t="shared" si="3"/>
        <v>-0.30434782608695654</v>
      </c>
    </row>
    <row r="28" spans="1:11" x14ac:dyDescent="0.2">
      <c r="A28" s="7" t="s">
        <v>269</v>
      </c>
      <c r="B28" s="65">
        <v>0</v>
      </c>
      <c r="C28" s="34">
        <f>IF(B42=0, "-", B28/B42)</f>
        <v>0</v>
      </c>
      <c r="D28" s="65">
        <v>0</v>
      </c>
      <c r="E28" s="9">
        <f>IF(D42=0, "-", D28/D42)</f>
        <v>0</v>
      </c>
      <c r="F28" s="81">
        <v>10</v>
      </c>
      <c r="G28" s="34">
        <f>IF(F42=0, "-", F28/F42)</f>
        <v>1.3661202185792349E-2</v>
      </c>
      <c r="H28" s="65">
        <v>8</v>
      </c>
      <c r="I28" s="9">
        <f>IF(H42=0, "-", H28/H42)</f>
        <v>1.06951871657754E-2</v>
      </c>
      <c r="J28" s="8" t="str">
        <f t="shared" si="2"/>
        <v>-</v>
      </c>
      <c r="K28" s="9">
        <f t="shared" si="3"/>
        <v>0.25</v>
      </c>
    </row>
    <row r="29" spans="1:11" x14ac:dyDescent="0.2">
      <c r="A29" s="7" t="s">
        <v>270</v>
      </c>
      <c r="B29" s="65">
        <v>0</v>
      </c>
      <c r="C29" s="34">
        <f>IF(B42=0, "-", B29/B42)</f>
        <v>0</v>
      </c>
      <c r="D29" s="65">
        <v>0</v>
      </c>
      <c r="E29" s="9">
        <f>IF(D42=0, "-", D29/D42)</f>
        <v>0</v>
      </c>
      <c r="F29" s="81">
        <v>0</v>
      </c>
      <c r="G29" s="34">
        <f>IF(F42=0, "-", F29/F42)</f>
        <v>0</v>
      </c>
      <c r="H29" s="65">
        <v>1</v>
      </c>
      <c r="I29" s="9">
        <f>IF(H42=0, "-", H29/H42)</f>
        <v>1.3368983957219251E-3</v>
      </c>
      <c r="J29" s="8" t="str">
        <f t="shared" si="2"/>
        <v>-</v>
      </c>
      <c r="K29" s="9">
        <f t="shared" si="3"/>
        <v>-1</v>
      </c>
    </row>
    <row r="30" spans="1:11" x14ac:dyDescent="0.2">
      <c r="A30" s="7" t="s">
        <v>271</v>
      </c>
      <c r="B30" s="65">
        <v>5</v>
      </c>
      <c r="C30" s="34">
        <f>IF(B42=0, "-", B30/B42)</f>
        <v>7.3529411764705885E-2</v>
      </c>
      <c r="D30" s="65">
        <v>3</v>
      </c>
      <c r="E30" s="9">
        <f>IF(D42=0, "-", D30/D42)</f>
        <v>7.3170731707317069E-2</v>
      </c>
      <c r="F30" s="81">
        <v>75</v>
      </c>
      <c r="G30" s="34">
        <f>IF(F42=0, "-", F30/F42)</f>
        <v>0.10245901639344263</v>
      </c>
      <c r="H30" s="65">
        <v>6</v>
      </c>
      <c r="I30" s="9">
        <f>IF(H42=0, "-", H30/H42)</f>
        <v>8.0213903743315516E-3</v>
      </c>
      <c r="J30" s="8">
        <f t="shared" si="2"/>
        <v>0.66666666666666663</v>
      </c>
      <c r="K30" s="9" t="str">
        <f t="shared" si="3"/>
        <v>&gt;999%</v>
      </c>
    </row>
    <row r="31" spans="1:11" x14ac:dyDescent="0.2">
      <c r="A31" s="7" t="s">
        <v>272</v>
      </c>
      <c r="B31" s="65">
        <v>4</v>
      </c>
      <c r="C31" s="34">
        <f>IF(B42=0, "-", B31/B42)</f>
        <v>5.8823529411764705E-2</v>
      </c>
      <c r="D31" s="65">
        <v>0</v>
      </c>
      <c r="E31" s="9">
        <f>IF(D42=0, "-", D31/D42)</f>
        <v>0</v>
      </c>
      <c r="F31" s="81">
        <v>56</v>
      </c>
      <c r="G31" s="34">
        <f>IF(F42=0, "-", F31/F42)</f>
        <v>7.650273224043716E-2</v>
      </c>
      <c r="H31" s="65">
        <v>0</v>
      </c>
      <c r="I31" s="9">
        <f>IF(H42=0, "-", H31/H42)</f>
        <v>0</v>
      </c>
      <c r="J31" s="8" t="str">
        <f t="shared" si="2"/>
        <v>-</v>
      </c>
      <c r="K31" s="9" t="str">
        <f t="shared" si="3"/>
        <v>-</v>
      </c>
    </row>
    <row r="32" spans="1:11" x14ac:dyDescent="0.2">
      <c r="A32" s="7" t="s">
        <v>273</v>
      </c>
      <c r="B32" s="65">
        <v>4</v>
      </c>
      <c r="C32" s="34">
        <f>IF(B42=0, "-", B32/B42)</f>
        <v>5.8823529411764705E-2</v>
      </c>
      <c r="D32" s="65">
        <v>0</v>
      </c>
      <c r="E32" s="9">
        <f>IF(D42=0, "-", D32/D42)</f>
        <v>0</v>
      </c>
      <c r="F32" s="81">
        <v>22</v>
      </c>
      <c r="G32" s="34">
        <f>IF(F42=0, "-", F32/F42)</f>
        <v>3.0054644808743168E-2</v>
      </c>
      <c r="H32" s="65">
        <v>0</v>
      </c>
      <c r="I32" s="9">
        <f>IF(H42=0, "-", H32/H42)</f>
        <v>0</v>
      </c>
      <c r="J32" s="8" t="str">
        <f t="shared" si="2"/>
        <v>-</v>
      </c>
      <c r="K32" s="9" t="str">
        <f t="shared" si="3"/>
        <v>-</v>
      </c>
    </row>
    <row r="33" spans="1:11" x14ac:dyDescent="0.2">
      <c r="A33" s="7" t="s">
        <v>274</v>
      </c>
      <c r="B33" s="65">
        <v>8</v>
      </c>
      <c r="C33" s="34">
        <f>IF(B42=0, "-", B33/B42)</f>
        <v>0.11764705882352941</v>
      </c>
      <c r="D33" s="65">
        <v>17</v>
      </c>
      <c r="E33" s="9">
        <f>IF(D42=0, "-", D33/D42)</f>
        <v>0.41463414634146339</v>
      </c>
      <c r="F33" s="81">
        <v>150</v>
      </c>
      <c r="G33" s="34">
        <f>IF(F42=0, "-", F33/F42)</f>
        <v>0.20491803278688525</v>
      </c>
      <c r="H33" s="65">
        <v>235</v>
      </c>
      <c r="I33" s="9">
        <f>IF(H42=0, "-", H33/H42)</f>
        <v>0.31417112299465239</v>
      </c>
      <c r="J33" s="8">
        <f t="shared" si="2"/>
        <v>-0.52941176470588236</v>
      </c>
      <c r="K33" s="9">
        <f t="shared" si="3"/>
        <v>-0.36170212765957449</v>
      </c>
    </row>
    <row r="34" spans="1:11" x14ac:dyDescent="0.2">
      <c r="A34" s="7" t="s">
        <v>275</v>
      </c>
      <c r="B34" s="65">
        <v>8</v>
      </c>
      <c r="C34" s="34">
        <f>IF(B42=0, "-", B34/B42)</f>
        <v>0.11764705882352941</v>
      </c>
      <c r="D34" s="65">
        <v>1</v>
      </c>
      <c r="E34" s="9">
        <f>IF(D42=0, "-", D34/D42)</f>
        <v>2.4390243902439025E-2</v>
      </c>
      <c r="F34" s="81">
        <v>52</v>
      </c>
      <c r="G34" s="34">
        <f>IF(F42=0, "-", F34/F42)</f>
        <v>7.1038251366120214E-2</v>
      </c>
      <c r="H34" s="65">
        <v>66</v>
      </c>
      <c r="I34" s="9">
        <f>IF(H42=0, "-", H34/H42)</f>
        <v>8.8235294117647065E-2</v>
      </c>
      <c r="J34" s="8">
        <f t="shared" si="2"/>
        <v>7</v>
      </c>
      <c r="K34" s="9">
        <f t="shared" si="3"/>
        <v>-0.21212121212121213</v>
      </c>
    </row>
    <row r="35" spans="1:11" x14ac:dyDescent="0.2">
      <c r="A35" s="7" t="s">
        <v>276</v>
      </c>
      <c r="B35" s="65">
        <v>10</v>
      </c>
      <c r="C35" s="34">
        <f>IF(B42=0, "-", B35/B42)</f>
        <v>0.14705882352941177</v>
      </c>
      <c r="D35" s="65">
        <v>1</v>
      </c>
      <c r="E35" s="9">
        <f>IF(D42=0, "-", D35/D42)</f>
        <v>2.4390243902439025E-2</v>
      </c>
      <c r="F35" s="81">
        <v>43</v>
      </c>
      <c r="G35" s="34">
        <f>IF(F42=0, "-", F35/F42)</f>
        <v>5.8743169398907107E-2</v>
      </c>
      <c r="H35" s="65">
        <v>40</v>
      </c>
      <c r="I35" s="9">
        <f>IF(H42=0, "-", H35/H42)</f>
        <v>5.3475935828877004E-2</v>
      </c>
      <c r="J35" s="8">
        <f t="shared" si="2"/>
        <v>9</v>
      </c>
      <c r="K35" s="9">
        <f t="shared" si="3"/>
        <v>7.4999999999999997E-2</v>
      </c>
    </row>
    <row r="36" spans="1:11" x14ac:dyDescent="0.2">
      <c r="A36" s="7" t="s">
        <v>277</v>
      </c>
      <c r="B36" s="65">
        <v>3</v>
      </c>
      <c r="C36" s="34">
        <f>IF(B42=0, "-", B36/B42)</f>
        <v>4.4117647058823532E-2</v>
      </c>
      <c r="D36" s="65">
        <v>5</v>
      </c>
      <c r="E36" s="9">
        <f>IF(D42=0, "-", D36/D42)</f>
        <v>0.12195121951219512</v>
      </c>
      <c r="F36" s="81">
        <v>49</v>
      </c>
      <c r="G36" s="34">
        <f>IF(F42=0, "-", F36/F42)</f>
        <v>6.6939890710382519E-2</v>
      </c>
      <c r="H36" s="65">
        <v>65</v>
      </c>
      <c r="I36" s="9">
        <f>IF(H42=0, "-", H36/H42)</f>
        <v>8.6898395721925134E-2</v>
      </c>
      <c r="J36" s="8">
        <f t="shared" si="2"/>
        <v>-0.4</v>
      </c>
      <c r="K36" s="9">
        <f t="shared" si="3"/>
        <v>-0.24615384615384617</v>
      </c>
    </row>
    <row r="37" spans="1:11" x14ac:dyDescent="0.2">
      <c r="A37" s="7" t="s">
        <v>278</v>
      </c>
      <c r="B37" s="65">
        <v>1</v>
      </c>
      <c r="C37" s="34">
        <f>IF(B42=0, "-", B37/B42)</f>
        <v>1.4705882352941176E-2</v>
      </c>
      <c r="D37" s="65">
        <v>1</v>
      </c>
      <c r="E37" s="9">
        <f>IF(D42=0, "-", D37/D42)</f>
        <v>2.4390243902439025E-2</v>
      </c>
      <c r="F37" s="81">
        <v>8</v>
      </c>
      <c r="G37" s="34">
        <f>IF(F42=0, "-", F37/F42)</f>
        <v>1.092896174863388E-2</v>
      </c>
      <c r="H37" s="65">
        <v>6</v>
      </c>
      <c r="I37" s="9">
        <f>IF(H42=0, "-", H37/H42)</f>
        <v>8.0213903743315516E-3</v>
      </c>
      <c r="J37" s="8">
        <f t="shared" si="2"/>
        <v>0</v>
      </c>
      <c r="K37" s="9">
        <f t="shared" si="3"/>
        <v>0.33333333333333331</v>
      </c>
    </row>
    <row r="38" spans="1:11" x14ac:dyDescent="0.2">
      <c r="A38" s="7" t="s">
        <v>279</v>
      </c>
      <c r="B38" s="65">
        <v>4</v>
      </c>
      <c r="C38" s="34">
        <f>IF(B42=0, "-", B38/B42)</f>
        <v>5.8823529411764705E-2</v>
      </c>
      <c r="D38" s="65">
        <v>1</v>
      </c>
      <c r="E38" s="9">
        <f>IF(D42=0, "-", D38/D42)</f>
        <v>2.4390243902439025E-2</v>
      </c>
      <c r="F38" s="81">
        <v>64</v>
      </c>
      <c r="G38" s="34">
        <f>IF(F42=0, "-", F38/F42)</f>
        <v>8.7431693989071038E-2</v>
      </c>
      <c r="H38" s="65">
        <v>58</v>
      </c>
      <c r="I38" s="9">
        <f>IF(H42=0, "-", H38/H42)</f>
        <v>7.7540106951871662E-2</v>
      </c>
      <c r="J38" s="8">
        <f t="shared" si="2"/>
        <v>3</v>
      </c>
      <c r="K38" s="9">
        <f t="shared" si="3"/>
        <v>0.10344827586206896</v>
      </c>
    </row>
    <row r="39" spans="1:11" x14ac:dyDescent="0.2">
      <c r="A39" s="7" t="s">
        <v>280</v>
      </c>
      <c r="B39" s="65">
        <v>9</v>
      </c>
      <c r="C39" s="34">
        <f>IF(B42=0, "-", B39/B42)</f>
        <v>0.13235294117647059</v>
      </c>
      <c r="D39" s="65">
        <v>6</v>
      </c>
      <c r="E39" s="9">
        <f>IF(D42=0, "-", D39/D42)</f>
        <v>0.14634146341463414</v>
      </c>
      <c r="F39" s="81">
        <v>92</v>
      </c>
      <c r="G39" s="34">
        <f>IF(F42=0, "-", F39/F42)</f>
        <v>0.12568306010928962</v>
      </c>
      <c r="H39" s="65">
        <v>131</v>
      </c>
      <c r="I39" s="9">
        <f>IF(H42=0, "-", H39/H42)</f>
        <v>0.1751336898395722</v>
      </c>
      <c r="J39" s="8">
        <f t="shared" si="2"/>
        <v>0.5</v>
      </c>
      <c r="K39" s="9">
        <f t="shared" si="3"/>
        <v>-0.29770992366412213</v>
      </c>
    </row>
    <row r="40" spans="1:11" x14ac:dyDescent="0.2">
      <c r="A40" s="7" t="s">
        <v>281</v>
      </c>
      <c r="B40" s="65">
        <v>1</v>
      </c>
      <c r="C40" s="34">
        <f>IF(B42=0, "-", B40/B42)</f>
        <v>1.4705882352941176E-2</v>
      </c>
      <c r="D40" s="65">
        <v>0</v>
      </c>
      <c r="E40" s="9">
        <f>IF(D42=0, "-", D40/D42)</f>
        <v>0</v>
      </c>
      <c r="F40" s="81">
        <v>5</v>
      </c>
      <c r="G40" s="34">
        <f>IF(F42=0, "-", F40/F42)</f>
        <v>6.8306010928961746E-3</v>
      </c>
      <c r="H40" s="65">
        <v>0</v>
      </c>
      <c r="I40" s="9">
        <f>IF(H42=0, "-", H40/H42)</f>
        <v>0</v>
      </c>
      <c r="J40" s="8" t="str">
        <f t="shared" si="2"/>
        <v>-</v>
      </c>
      <c r="K40" s="9" t="str">
        <f t="shared" si="3"/>
        <v>-</v>
      </c>
    </row>
    <row r="41" spans="1:11" x14ac:dyDescent="0.2">
      <c r="A41" s="2"/>
      <c r="B41" s="68"/>
      <c r="C41" s="33"/>
      <c r="D41" s="68"/>
      <c r="E41" s="6"/>
      <c r="F41" s="82"/>
      <c r="G41" s="33"/>
      <c r="H41" s="68"/>
      <c r="I41" s="6"/>
      <c r="J41" s="5"/>
      <c r="K41" s="6"/>
    </row>
    <row r="42" spans="1:11" s="43" customFormat="1" x14ac:dyDescent="0.2">
      <c r="A42" s="162" t="s">
        <v>459</v>
      </c>
      <c r="B42" s="71">
        <f>SUM(B25:B41)</f>
        <v>68</v>
      </c>
      <c r="C42" s="40">
        <f>B42/796</f>
        <v>8.5427135678391955E-2</v>
      </c>
      <c r="D42" s="71">
        <f>SUM(D25:D41)</f>
        <v>41</v>
      </c>
      <c r="E42" s="41">
        <f>D42/577</f>
        <v>7.1057192374350084E-2</v>
      </c>
      <c r="F42" s="77">
        <f>SUM(F25:F41)</f>
        <v>732</v>
      </c>
      <c r="G42" s="42">
        <f>F42/7731</f>
        <v>9.4683740783857204E-2</v>
      </c>
      <c r="H42" s="71">
        <f>SUM(H25:H41)</f>
        <v>748</v>
      </c>
      <c r="I42" s="41">
        <f>H42/8609</f>
        <v>8.6885817168079915E-2</v>
      </c>
      <c r="J42" s="37">
        <f>IF(D42=0, "-", IF((B42-D42)/D42&lt;10, (B42-D42)/D42, "&gt;999%"))</f>
        <v>0.65853658536585369</v>
      </c>
      <c r="K42" s="38">
        <f>IF(H42=0, "-", IF((F42-H42)/H42&lt;10, (F42-H42)/H42, "&gt;999%"))</f>
        <v>-2.1390374331550801E-2</v>
      </c>
    </row>
    <row r="43" spans="1:11" x14ac:dyDescent="0.2">
      <c r="B43" s="83"/>
      <c r="D43" s="83"/>
      <c r="F43" s="83"/>
      <c r="H43" s="83"/>
    </row>
    <row r="44" spans="1:11" x14ac:dyDescent="0.2">
      <c r="A44" s="163" t="s">
        <v>130</v>
      </c>
      <c r="B44" s="61" t="s">
        <v>12</v>
      </c>
      <c r="C44" s="62" t="s">
        <v>13</v>
      </c>
      <c r="D44" s="61" t="s">
        <v>12</v>
      </c>
      <c r="E44" s="63" t="s">
        <v>13</v>
      </c>
      <c r="F44" s="62" t="s">
        <v>12</v>
      </c>
      <c r="G44" s="62" t="s">
        <v>13</v>
      </c>
      <c r="H44" s="61" t="s">
        <v>12</v>
      </c>
      <c r="I44" s="63" t="s">
        <v>13</v>
      </c>
      <c r="J44" s="61"/>
      <c r="K44" s="63"/>
    </row>
    <row r="45" spans="1:11" x14ac:dyDescent="0.2">
      <c r="A45" s="7" t="s">
        <v>282</v>
      </c>
      <c r="B45" s="65">
        <v>0</v>
      </c>
      <c r="C45" s="34">
        <f>IF(B53=0, "-", B45/B53)</f>
        <v>0</v>
      </c>
      <c r="D45" s="65">
        <v>0</v>
      </c>
      <c r="E45" s="9">
        <f>IF(D53=0, "-", D45/D53)</f>
        <v>0</v>
      </c>
      <c r="F45" s="81">
        <v>1</v>
      </c>
      <c r="G45" s="34">
        <f>IF(F53=0, "-", F45/F53)</f>
        <v>3.5714285714285712E-2</v>
      </c>
      <c r="H45" s="65">
        <v>1</v>
      </c>
      <c r="I45" s="9">
        <f>IF(H53=0, "-", H45/H53)</f>
        <v>4.3478260869565216E-2</v>
      </c>
      <c r="J45" s="8" t="str">
        <f t="shared" ref="J45:J51" si="4">IF(D45=0, "-", IF((B45-D45)/D45&lt;10, (B45-D45)/D45, "&gt;999%"))</f>
        <v>-</v>
      </c>
      <c r="K45" s="9">
        <f t="shared" ref="K45:K51" si="5">IF(H45=0, "-", IF((F45-H45)/H45&lt;10, (F45-H45)/H45, "&gt;999%"))</f>
        <v>0</v>
      </c>
    </row>
    <row r="46" spans="1:11" x14ac:dyDescent="0.2">
      <c r="A46" s="7" t="s">
        <v>283</v>
      </c>
      <c r="B46" s="65">
        <v>0</v>
      </c>
      <c r="C46" s="34">
        <f>IF(B53=0, "-", B46/B53)</f>
        <v>0</v>
      </c>
      <c r="D46" s="65">
        <v>1</v>
      </c>
      <c r="E46" s="9">
        <f>IF(D53=0, "-", D46/D53)</f>
        <v>0.33333333333333331</v>
      </c>
      <c r="F46" s="81">
        <v>3</v>
      </c>
      <c r="G46" s="34">
        <f>IF(F53=0, "-", F46/F53)</f>
        <v>0.10714285714285714</v>
      </c>
      <c r="H46" s="65">
        <v>2</v>
      </c>
      <c r="I46" s="9">
        <f>IF(H53=0, "-", H46/H53)</f>
        <v>8.6956521739130432E-2</v>
      </c>
      <c r="J46" s="8">
        <f t="shared" si="4"/>
        <v>-1</v>
      </c>
      <c r="K46" s="9">
        <f t="shared" si="5"/>
        <v>0.5</v>
      </c>
    </row>
    <row r="47" spans="1:11" x14ac:dyDescent="0.2">
      <c r="A47" s="7" t="s">
        <v>284</v>
      </c>
      <c r="B47" s="65">
        <v>1</v>
      </c>
      <c r="C47" s="34">
        <f>IF(B53=0, "-", B47/B53)</f>
        <v>0.33333333333333331</v>
      </c>
      <c r="D47" s="65">
        <v>0</v>
      </c>
      <c r="E47" s="9">
        <f>IF(D53=0, "-", D47/D53)</f>
        <v>0</v>
      </c>
      <c r="F47" s="81">
        <v>10</v>
      </c>
      <c r="G47" s="34">
        <f>IF(F53=0, "-", F47/F53)</f>
        <v>0.35714285714285715</v>
      </c>
      <c r="H47" s="65">
        <v>3</v>
      </c>
      <c r="I47" s="9">
        <f>IF(H53=0, "-", H47/H53)</f>
        <v>0.13043478260869565</v>
      </c>
      <c r="J47" s="8" t="str">
        <f t="shared" si="4"/>
        <v>-</v>
      </c>
      <c r="K47" s="9">
        <f t="shared" si="5"/>
        <v>2.3333333333333335</v>
      </c>
    </row>
    <row r="48" spans="1:11" x14ac:dyDescent="0.2">
      <c r="A48" s="7" t="s">
        <v>285</v>
      </c>
      <c r="B48" s="65">
        <v>0</v>
      </c>
      <c r="C48" s="34">
        <f>IF(B53=0, "-", B48/B53)</f>
        <v>0</v>
      </c>
      <c r="D48" s="65">
        <v>0</v>
      </c>
      <c r="E48" s="9">
        <f>IF(D53=0, "-", D48/D53)</f>
        <v>0</v>
      </c>
      <c r="F48" s="81">
        <v>1</v>
      </c>
      <c r="G48" s="34">
        <f>IF(F53=0, "-", F48/F53)</f>
        <v>3.5714285714285712E-2</v>
      </c>
      <c r="H48" s="65">
        <v>1</v>
      </c>
      <c r="I48" s="9">
        <f>IF(H53=0, "-", H48/H53)</f>
        <v>4.3478260869565216E-2</v>
      </c>
      <c r="J48" s="8" t="str">
        <f t="shared" si="4"/>
        <v>-</v>
      </c>
      <c r="K48" s="9">
        <f t="shared" si="5"/>
        <v>0</v>
      </c>
    </row>
    <row r="49" spans="1:11" x14ac:dyDescent="0.2">
      <c r="A49" s="7" t="s">
        <v>286</v>
      </c>
      <c r="B49" s="65">
        <v>1</v>
      </c>
      <c r="C49" s="34">
        <f>IF(B53=0, "-", B49/B53)</f>
        <v>0.33333333333333331</v>
      </c>
      <c r="D49" s="65">
        <v>2</v>
      </c>
      <c r="E49" s="9">
        <f>IF(D53=0, "-", D49/D53)</f>
        <v>0.66666666666666663</v>
      </c>
      <c r="F49" s="81">
        <v>7</v>
      </c>
      <c r="G49" s="34">
        <f>IF(F53=0, "-", F49/F53)</f>
        <v>0.25</v>
      </c>
      <c r="H49" s="65">
        <v>13</v>
      </c>
      <c r="I49" s="9">
        <f>IF(H53=0, "-", H49/H53)</f>
        <v>0.56521739130434778</v>
      </c>
      <c r="J49" s="8">
        <f t="shared" si="4"/>
        <v>-0.5</v>
      </c>
      <c r="K49" s="9">
        <f t="shared" si="5"/>
        <v>-0.46153846153846156</v>
      </c>
    </row>
    <row r="50" spans="1:11" x14ac:dyDescent="0.2">
      <c r="A50" s="7" t="s">
        <v>287</v>
      </c>
      <c r="B50" s="65">
        <v>1</v>
      </c>
      <c r="C50" s="34">
        <f>IF(B53=0, "-", B50/B53)</f>
        <v>0.33333333333333331</v>
      </c>
      <c r="D50" s="65">
        <v>0</v>
      </c>
      <c r="E50" s="9">
        <f>IF(D53=0, "-", D50/D53)</f>
        <v>0</v>
      </c>
      <c r="F50" s="81">
        <v>6</v>
      </c>
      <c r="G50" s="34">
        <f>IF(F53=0, "-", F50/F53)</f>
        <v>0.21428571428571427</v>
      </c>
      <c r="H50" s="65">
        <v>2</v>
      </c>
      <c r="I50" s="9">
        <f>IF(H53=0, "-", H50/H53)</f>
        <v>8.6956521739130432E-2</v>
      </c>
      <c r="J50" s="8" t="str">
        <f t="shared" si="4"/>
        <v>-</v>
      </c>
      <c r="K50" s="9">
        <f t="shared" si="5"/>
        <v>2</v>
      </c>
    </row>
    <row r="51" spans="1:11" x14ac:dyDescent="0.2">
      <c r="A51" s="7" t="s">
        <v>288</v>
      </c>
      <c r="B51" s="65">
        <v>0</v>
      </c>
      <c r="C51" s="34">
        <f>IF(B53=0, "-", B51/B53)</f>
        <v>0</v>
      </c>
      <c r="D51" s="65">
        <v>0</v>
      </c>
      <c r="E51" s="9">
        <f>IF(D53=0, "-", D51/D53)</f>
        <v>0</v>
      </c>
      <c r="F51" s="81">
        <v>0</v>
      </c>
      <c r="G51" s="34">
        <f>IF(F53=0, "-", F51/F53)</f>
        <v>0</v>
      </c>
      <c r="H51" s="65">
        <v>1</v>
      </c>
      <c r="I51" s="9">
        <f>IF(H53=0, "-", H51/H53)</f>
        <v>4.3478260869565216E-2</v>
      </c>
      <c r="J51" s="8" t="str">
        <f t="shared" si="4"/>
        <v>-</v>
      </c>
      <c r="K51" s="9">
        <f t="shared" si="5"/>
        <v>-1</v>
      </c>
    </row>
    <row r="52" spans="1:11" x14ac:dyDescent="0.2">
      <c r="A52" s="2"/>
      <c r="B52" s="68"/>
      <c r="C52" s="33"/>
      <c r="D52" s="68"/>
      <c r="E52" s="6"/>
      <c r="F52" s="82"/>
      <c r="G52" s="33"/>
      <c r="H52" s="68"/>
      <c r="I52" s="6"/>
      <c r="J52" s="5"/>
      <c r="K52" s="6"/>
    </row>
    <row r="53" spans="1:11" s="43" customFormat="1" x14ac:dyDescent="0.2">
      <c r="A53" s="162" t="s">
        <v>458</v>
      </c>
      <c r="B53" s="71">
        <f>SUM(B45:B52)</f>
        <v>3</v>
      </c>
      <c r="C53" s="40">
        <f>B53/796</f>
        <v>3.7688442211055275E-3</v>
      </c>
      <c r="D53" s="71">
        <f>SUM(D45:D52)</f>
        <v>3</v>
      </c>
      <c r="E53" s="41">
        <f>D53/577</f>
        <v>5.1993067590987872E-3</v>
      </c>
      <c r="F53" s="77">
        <f>SUM(F45:F52)</f>
        <v>28</v>
      </c>
      <c r="G53" s="42">
        <f>F53/7731</f>
        <v>3.6217824343551933E-3</v>
      </c>
      <c r="H53" s="71">
        <f>SUM(H45:H52)</f>
        <v>23</v>
      </c>
      <c r="I53" s="41">
        <f>H53/8609</f>
        <v>2.6716227204088743E-3</v>
      </c>
      <c r="J53" s="37">
        <f>IF(D53=0, "-", IF((B53-D53)/D53&lt;10, (B53-D53)/D53, "&gt;999%"))</f>
        <v>0</v>
      </c>
      <c r="K53" s="38">
        <f>IF(H53=0, "-", IF((F53-H53)/H53&lt;10, (F53-H53)/H53, "&gt;999%"))</f>
        <v>0.21739130434782608</v>
      </c>
    </row>
    <row r="54" spans="1:11" x14ac:dyDescent="0.2">
      <c r="B54" s="83"/>
      <c r="D54" s="83"/>
      <c r="F54" s="83"/>
      <c r="H54" s="83"/>
    </row>
    <row r="55" spans="1:11" s="43" customFormat="1" x14ac:dyDescent="0.2">
      <c r="A55" s="162" t="s">
        <v>457</v>
      </c>
      <c r="B55" s="71">
        <v>71</v>
      </c>
      <c r="C55" s="40">
        <f>B55/796</f>
        <v>8.9195979899497485E-2</v>
      </c>
      <c r="D55" s="71">
        <v>44</v>
      </c>
      <c r="E55" s="41">
        <f>D55/577</f>
        <v>7.6256499133448868E-2</v>
      </c>
      <c r="F55" s="77">
        <v>760</v>
      </c>
      <c r="G55" s="42">
        <f>F55/7731</f>
        <v>9.8305523218212398E-2</v>
      </c>
      <c r="H55" s="71">
        <v>771</v>
      </c>
      <c r="I55" s="41">
        <f>H55/8609</f>
        <v>8.9557439888488785E-2</v>
      </c>
      <c r="J55" s="37">
        <f>IF(D55=0, "-", IF((B55-D55)/D55&lt;10, (B55-D55)/D55, "&gt;999%"))</f>
        <v>0.61363636363636365</v>
      </c>
      <c r="K55" s="38">
        <f>IF(H55=0, "-", IF((F55-H55)/H55&lt;10, (F55-H55)/H55, "&gt;999%"))</f>
        <v>-1.4267185473411154E-2</v>
      </c>
    </row>
    <row r="56" spans="1:11" x14ac:dyDescent="0.2">
      <c r="B56" s="83"/>
      <c r="D56" s="83"/>
      <c r="F56" s="83"/>
      <c r="H56" s="83"/>
    </row>
    <row r="57" spans="1:11" ht="15.75" x14ac:dyDescent="0.25">
      <c r="A57" s="164" t="s">
        <v>101</v>
      </c>
      <c r="B57" s="196" t="s">
        <v>1</v>
      </c>
      <c r="C57" s="200"/>
      <c r="D57" s="200"/>
      <c r="E57" s="197"/>
      <c r="F57" s="196" t="s">
        <v>14</v>
      </c>
      <c r="G57" s="200"/>
      <c r="H57" s="200"/>
      <c r="I57" s="197"/>
      <c r="J57" s="196" t="s">
        <v>15</v>
      </c>
      <c r="K57" s="197"/>
    </row>
    <row r="58" spans="1:11" x14ac:dyDescent="0.2">
      <c r="A58" s="22"/>
      <c r="B58" s="196">
        <f>VALUE(RIGHT($B$2, 4))</f>
        <v>2020</v>
      </c>
      <c r="C58" s="197"/>
      <c r="D58" s="196">
        <f>B58-1</f>
        <v>2019</v>
      </c>
      <c r="E58" s="204"/>
      <c r="F58" s="196">
        <f>B58</f>
        <v>2020</v>
      </c>
      <c r="G58" s="204"/>
      <c r="H58" s="196">
        <f>D58</f>
        <v>2019</v>
      </c>
      <c r="I58" s="204"/>
      <c r="J58" s="140" t="s">
        <v>4</v>
      </c>
      <c r="K58" s="141" t="s">
        <v>2</v>
      </c>
    </row>
    <row r="59" spans="1:11" x14ac:dyDescent="0.2">
      <c r="A59" s="163" t="s">
        <v>131</v>
      </c>
      <c r="B59" s="61" t="s">
        <v>12</v>
      </c>
      <c r="C59" s="62" t="s">
        <v>13</v>
      </c>
      <c r="D59" s="61" t="s">
        <v>12</v>
      </c>
      <c r="E59" s="63" t="s">
        <v>13</v>
      </c>
      <c r="F59" s="62" t="s">
        <v>12</v>
      </c>
      <c r="G59" s="62" t="s">
        <v>13</v>
      </c>
      <c r="H59" s="61" t="s">
        <v>12</v>
      </c>
      <c r="I59" s="63" t="s">
        <v>13</v>
      </c>
      <c r="J59" s="61"/>
      <c r="K59" s="63"/>
    </row>
    <row r="60" spans="1:11" x14ac:dyDescent="0.2">
      <c r="A60" s="7" t="s">
        <v>289</v>
      </c>
      <c r="B60" s="65">
        <v>1</v>
      </c>
      <c r="C60" s="34">
        <f>IF(B80=0, "-", B60/B80)</f>
        <v>1.3888888888888888E-2</v>
      </c>
      <c r="D60" s="65">
        <v>0</v>
      </c>
      <c r="E60" s="9">
        <f>IF(D80=0, "-", D60/D80)</f>
        <v>0</v>
      </c>
      <c r="F60" s="81">
        <v>1</v>
      </c>
      <c r="G60" s="34">
        <f>IF(F80=0, "-", F60/F80)</f>
        <v>9.6525096525096527E-4</v>
      </c>
      <c r="H60" s="65">
        <v>0</v>
      </c>
      <c r="I60" s="9">
        <f>IF(H80=0, "-", H60/H80)</f>
        <v>0</v>
      </c>
      <c r="J60" s="8" t="str">
        <f t="shared" ref="J60:J78" si="6">IF(D60=0, "-", IF((B60-D60)/D60&lt;10, (B60-D60)/D60, "&gt;999%"))</f>
        <v>-</v>
      </c>
      <c r="K60" s="9" t="str">
        <f t="shared" ref="K60:K78" si="7">IF(H60=0, "-", IF((F60-H60)/H60&lt;10, (F60-H60)/H60, "&gt;999%"))</f>
        <v>-</v>
      </c>
    </row>
    <row r="61" spans="1:11" x14ac:dyDescent="0.2">
      <c r="A61" s="7" t="s">
        <v>290</v>
      </c>
      <c r="B61" s="65">
        <v>1</v>
      </c>
      <c r="C61" s="34">
        <f>IF(B80=0, "-", B61/B80)</f>
        <v>1.3888888888888888E-2</v>
      </c>
      <c r="D61" s="65">
        <v>2</v>
      </c>
      <c r="E61" s="9">
        <f>IF(D80=0, "-", D61/D80)</f>
        <v>2.7777777777777776E-2</v>
      </c>
      <c r="F61" s="81">
        <v>6</v>
      </c>
      <c r="G61" s="34">
        <f>IF(F80=0, "-", F61/F80)</f>
        <v>5.7915057915057912E-3</v>
      </c>
      <c r="H61" s="65">
        <v>11</v>
      </c>
      <c r="I61" s="9">
        <f>IF(H80=0, "-", H61/H80)</f>
        <v>8.9869281045751627E-3</v>
      </c>
      <c r="J61" s="8">
        <f t="shared" si="6"/>
        <v>-0.5</v>
      </c>
      <c r="K61" s="9">
        <f t="shared" si="7"/>
        <v>-0.45454545454545453</v>
      </c>
    </row>
    <row r="62" spans="1:11" x14ac:dyDescent="0.2">
      <c r="A62" s="7" t="s">
        <v>291</v>
      </c>
      <c r="B62" s="65">
        <v>0</v>
      </c>
      <c r="C62" s="34">
        <f>IF(B80=0, "-", B62/B80)</f>
        <v>0</v>
      </c>
      <c r="D62" s="65">
        <v>1</v>
      </c>
      <c r="E62" s="9">
        <f>IF(D80=0, "-", D62/D80)</f>
        <v>1.3888888888888888E-2</v>
      </c>
      <c r="F62" s="81">
        <v>14</v>
      </c>
      <c r="G62" s="34">
        <f>IF(F80=0, "-", F62/F80)</f>
        <v>1.3513513513513514E-2</v>
      </c>
      <c r="H62" s="65">
        <v>32</v>
      </c>
      <c r="I62" s="9">
        <f>IF(H80=0, "-", H62/H80)</f>
        <v>2.6143790849673203E-2</v>
      </c>
      <c r="J62" s="8">
        <f t="shared" si="6"/>
        <v>-1</v>
      </c>
      <c r="K62" s="9">
        <f t="shared" si="7"/>
        <v>-0.5625</v>
      </c>
    </row>
    <row r="63" spans="1:11" x14ac:dyDescent="0.2">
      <c r="A63" s="7" t="s">
        <v>292</v>
      </c>
      <c r="B63" s="65">
        <v>8</v>
      </c>
      <c r="C63" s="34">
        <f>IF(B80=0, "-", B63/B80)</f>
        <v>0.1111111111111111</v>
      </c>
      <c r="D63" s="65">
        <v>2</v>
      </c>
      <c r="E63" s="9">
        <f>IF(D80=0, "-", D63/D80)</f>
        <v>2.7777777777777776E-2</v>
      </c>
      <c r="F63" s="81">
        <v>64</v>
      </c>
      <c r="G63" s="34">
        <f>IF(F80=0, "-", F63/F80)</f>
        <v>6.1776061776061778E-2</v>
      </c>
      <c r="H63" s="65">
        <v>64</v>
      </c>
      <c r="I63" s="9">
        <f>IF(H80=0, "-", H63/H80)</f>
        <v>5.2287581699346407E-2</v>
      </c>
      <c r="J63" s="8">
        <f t="shared" si="6"/>
        <v>3</v>
      </c>
      <c r="K63" s="9">
        <f t="shared" si="7"/>
        <v>0</v>
      </c>
    </row>
    <row r="64" spans="1:11" x14ac:dyDescent="0.2">
      <c r="A64" s="7" t="s">
        <v>293</v>
      </c>
      <c r="B64" s="65">
        <v>5</v>
      </c>
      <c r="C64" s="34">
        <f>IF(B80=0, "-", B64/B80)</f>
        <v>6.9444444444444448E-2</v>
      </c>
      <c r="D64" s="65">
        <v>5</v>
      </c>
      <c r="E64" s="9">
        <f>IF(D80=0, "-", D64/D80)</f>
        <v>6.9444444444444448E-2</v>
      </c>
      <c r="F64" s="81">
        <v>61</v>
      </c>
      <c r="G64" s="34">
        <f>IF(F80=0, "-", F64/F80)</f>
        <v>5.8880308880308881E-2</v>
      </c>
      <c r="H64" s="65">
        <v>112</v>
      </c>
      <c r="I64" s="9">
        <f>IF(H80=0, "-", H64/H80)</f>
        <v>9.1503267973856203E-2</v>
      </c>
      <c r="J64" s="8">
        <f t="shared" si="6"/>
        <v>0</v>
      </c>
      <c r="K64" s="9">
        <f t="shared" si="7"/>
        <v>-0.45535714285714285</v>
      </c>
    </row>
    <row r="65" spans="1:11" x14ac:dyDescent="0.2">
      <c r="A65" s="7" t="s">
        <v>294</v>
      </c>
      <c r="B65" s="65">
        <v>0</v>
      </c>
      <c r="C65" s="34">
        <f>IF(B80=0, "-", B65/B80)</f>
        <v>0</v>
      </c>
      <c r="D65" s="65">
        <v>0</v>
      </c>
      <c r="E65" s="9">
        <f>IF(D80=0, "-", D65/D80)</f>
        <v>0</v>
      </c>
      <c r="F65" s="81">
        <v>2</v>
      </c>
      <c r="G65" s="34">
        <f>IF(F80=0, "-", F65/F80)</f>
        <v>1.9305019305019305E-3</v>
      </c>
      <c r="H65" s="65">
        <v>3</v>
      </c>
      <c r="I65" s="9">
        <f>IF(H80=0, "-", H65/H80)</f>
        <v>2.4509803921568627E-3</v>
      </c>
      <c r="J65" s="8" t="str">
        <f t="shared" si="6"/>
        <v>-</v>
      </c>
      <c r="K65" s="9">
        <f t="shared" si="7"/>
        <v>-0.33333333333333331</v>
      </c>
    </row>
    <row r="66" spans="1:11" x14ac:dyDescent="0.2">
      <c r="A66" s="7" t="s">
        <v>295</v>
      </c>
      <c r="B66" s="65">
        <v>0</v>
      </c>
      <c r="C66" s="34">
        <f>IF(B80=0, "-", B66/B80)</f>
        <v>0</v>
      </c>
      <c r="D66" s="65">
        <v>3</v>
      </c>
      <c r="E66" s="9">
        <f>IF(D80=0, "-", D66/D80)</f>
        <v>4.1666666666666664E-2</v>
      </c>
      <c r="F66" s="81">
        <v>34</v>
      </c>
      <c r="G66" s="34">
        <f>IF(F80=0, "-", F66/F80)</f>
        <v>3.2818532818532815E-2</v>
      </c>
      <c r="H66" s="65">
        <v>53</v>
      </c>
      <c r="I66" s="9">
        <f>IF(H80=0, "-", H66/H80)</f>
        <v>4.3300653594771241E-2</v>
      </c>
      <c r="J66" s="8">
        <f t="shared" si="6"/>
        <v>-1</v>
      </c>
      <c r="K66" s="9">
        <f t="shared" si="7"/>
        <v>-0.35849056603773582</v>
      </c>
    </row>
    <row r="67" spans="1:11" x14ac:dyDescent="0.2">
      <c r="A67" s="7" t="s">
        <v>296</v>
      </c>
      <c r="B67" s="65">
        <v>16</v>
      </c>
      <c r="C67" s="34">
        <f>IF(B80=0, "-", B67/B80)</f>
        <v>0.22222222222222221</v>
      </c>
      <c r="D67" s="65">
        <v>17</v>
      </c>
      <c r="E67" s="9">
        <f>IF(D80=0, "-", D67/D80)</f>
        <v>0.2361111111111111</v>
      </c>
      <c r="F67" s="81">
        <v>163</v>
      </c>
      <c r="G67" s="34">
        <f>IF(F80=0, "-", F67/F80)</f>
        <v>0.15733590733590733</v>
      </c>
      <c r="H67" s="65">
        <v>140</v>
      </c>
      <c r="I67" s="9">
        <f>IF(H80=0, "-", H67/H80)</f>
        <v>0.11437908496732026</v>
      </c>
      <c r="J67" s="8">
        <f t="shared" si="6"/>
        <v>-5.8823529411764705E-2</v>
      </c>
      <c r="K67" s="9">
        <f t="shared" si="7"/>
        <v>0.16428571428571428</v>
      </c>
    </row>
    <row r="68" spans="1:11" x14ac:dyDescent="0.2">
      <c r="A68" s="7" t="s">
        <v>297</v>
      </c>
      <c r="B68" s="65">
        <v>0</v>
      </c>
      <c r="C68" s="34">
        <f>IF(B80=0, "-", B68/B80)</f>
        <v>0</v>
      </c>
      <c r="D68" s="65">
        <v>0</v>
      </c>
      <c r="E68" s="9">
        <f>IF(D80=0, "-", D68/D80)</f>
        <v>0</v>
      </c>
      <c r="F68" s="81">
        <v>8</v>
      </c>
      <c r="G68" s="34">
        <f>IF(F80=0, "-", F68/F80)</f>
        <v>7.7220077220077222E-3</v>
      </c>
      <c r="H68" s="65">
        <v>0</v>
      </c>
      <c r="I68" s="9">
        <f>IF(H80=0, "-", H68/H80)</f>
        <v>0</v>
      </c>
      <c r="J68" s="8" t="str">
        <f t="shared" si="6"/>
        <v>-</v>
      </c>
      <c r="K68" s="9" t="str">
        <f t="shared" si="7"/>
        <v>-</v>
      </c>
    </row>
    <row r="69" spans="1:11" x14ac:dyDescent="0.2">
      <c r="A69" s="7" t="s">
        <v>298</v>
      </c>
      <c r="B69" s="65">
        <v>10</v>
      </c>
      <c r="C69" s="34">
        <f>IF(B80=0, "-", B69/B80)</f>
        <v>0.1388888888888889</v>
      </c>
      <c r="D69" s="65">
        <v>3</v>
      </c>
      <c r="E69" s="9">
        <f>IF(D80=0, "-", D69/D80)</f>
        <v>4.1666666666666664E-2</v>
      </c>
      <c r="F69" s="81">
        <v>141</v>
      </c>
      <c r="G69" s="34">
        <f>IF(F80=0, "-", F69/F80)</f>
        <v>0.13610038610038611</v>
      </c>
      <c r="H69" s="65">
        <v>298</v>
      </c>
      <c r="I69" s="9">
        <f>IF(H80=0, "-", H69/H80)</f>
        <v>0.24346405228758169</v>
      </c>
      <c r="J69" s="8">
        <f t="shared" si="6"/>
        <v>2.3333333333333335</v>
      </c>
      <c r="K69" s="9">
        <f t="shared" si="7"/>
        <v>-0.52684563758389258</v>
      </c>
    </row>
    <row r="70" spans="1:11" x14ac:dyDescent="0.2">
      <c r="A70" s="7" t="s">
        <v>299</v>
      </c>
      <c r="B70" s="65">
        <v>4</v>
      </c>
      <c r="C70" s="34">
        <f>IF(B80=0, "-", B70/B80)</f>
        <v>5.5555555555555552E-2</v>
      </c>
      <c r="D70" s="65">
        <v>5</v>
      </c>
      <c r="E70" s="9">
        <f>IF(D80=0, "-", D70/D80)</f>
        <v>6.9444444444444448E-2</v>
      </c>
      <c r="F70" s="81">
        <v>92</v>
      </c>
      <c r="G70" s="34">
        <f>IF(F80=0, "-", F70/F80)</f>
        <v>8.8803088803088806E-2</v>
      </c>
      <c r="H70" s="65">
        <v>84</v>
      </c>
      <c r="I70" s="9">
        <f>IF(H80=0, "-", H70/H80)</f>
        <v>6.8627450980392163E-2</v>
      </c>
      <c r="J70" s="8">
        <f t="shared" si="6"/>
        <v>-0.2</v>
      </c>
      <c r="K70" s="9">
        <f t="shared" si="7"/>
        <v>9.5238095238095233E-2</v>
      </c>
    </row>
    <row r="71" spans="1:11" x14ac:dyDescent="0.2">
      <c r="A71" s="7" t="s">
        <v>300</v>
      </c>
      <c r="B71" s="65">
        <v>0</v>
      </c>
      <c r="C71" s="34">
        <f>IF(B80=0, "-", B71/B80)</f>
        <v>0</v>
      </c>
      <c r="D71" s="65">
        <v>1</v>
      </c>
      <c r="E71" s="9">
        <f>IF(D80=0, "-", D71/D80)</f>
        <v>1.3888888888888888E-2</v>
      </c>
      <c r="F71" s="81">
        <v>0</v>
      </c>
      <c r="G71" s="34">
        <f>IF(F80=0, "-", F71/F80)</f>
        <v>0</v>
      </c>
      <c r="H71" s="65">
        <v>7</v>
      </c>
      <c r="I71" s="9">
        <f>IF(H80=0, "-", H71/H80)</f>
        <v>5.7189542483660127E-3</v>
      </c>
      <c r="J71" s="8">
        <f t="shared" si="6"/>
        <v>-1</v>
      </c>
      <c r="K71" s="9">
        <f t="shared" si="7"/>
        <v>-1</v>
      </c>
    </row>
    <row r="72" spans="1:11" x14ac:dyDescent="0.2">
      <c r="A72" s="7" t="s">
        <v>301</v>
      </c>
      <c r="B72" s="65">
        <v>0</v>
      </c>
      <c r="C72" s="34">
        <f>IF(B80=0, "-", B72/B80)</f>
        <v>0</v>
      </c>
      <c r="D72" s="65">
        <v>0</v>
      </c>
      <c r="E72" s="9">
        <f>IF(D80=0, "-", D72/D80)</f>
        <v>0</v>
      </c>
      <c r="F72" s="81">
        <v>1</v>
      </c>
      <c r="G72" s="34">
        <f>IF(F80=0, "-", F72/F80)</f>
        <v>9.6525096525096527E-4</v>
      </c>
      <c r="H72" s="65">
        <v>0</v>
      </c>
      <c r="I72" s="9">
        <f>IF(H80=0, "-", H72/H80)</f>
        <v>0</v>
      </c>
      <c r="J72" s="8" t="str">
        <f t="shared" si="6"/>
        <v>-</v>
      </c>
      <c r="K72" s="9" t="str">
        <f t="shared" si="7"/>
        <v>-</v>
      </c>
    </row>
    <row r="73" spans="1:11" x14ac:dyDescent="0.2">
      <c r="A73" s="7" t="s">
        <v>302</v>
      </c>
      <c r="B73" s="65">
        <v>0</v>
      </c>
      <c r="C73" s="34">
        <f>IF(B80=0, "-", B73/B80)</f>
        <v>0</v>
      </c>
      <c r="D73" s="65">
        <v>0</v>
      </c>
      <c r="E73" s="9">
        <f>IF(D80=0, "-", D73/D80)</f>
        <v>0</v>
      </c>
      <c r="F73" s="81">
        <v>3</v>
      </c>
      <c r="G73" s="34">
        <f>IF(F80=0, "-", F73/F80)</f>
        <v>2.8957528957528956E-3</v>
      </c>
      <c r="H73" s="65">
        <v>0</v>
      </c>
      <c r="I73" s="9">
        <f>IF(H80=0, "-", H73/H80)</f>
        <v>0</v>
      </c>
      <c r="J73" s="8" t="str">
        <f t="shared" si="6"/>
        <v>-</v>
      </c>
      <c r="K73" s="9" t="str">
        <f t="shared" si="7"/>
        <v>-</v>
      </c>
    </row>
    <row r="74" spans="1:11" x14ac:dyDescent="0.2">
      <c r="A74" s="7" t="s">
        <v>303</v>
      </c>
      <c r="B74" s="65">
        <v>8</v>
      </c>
      <c r="C74" s="34">
        <f>IF(B80=0, "-", B74/B80)</f>
        <v>0.1111111111111111</v>
      </c>
      <c r="D74" s="65">
        <v>10</v>
      </c>
      <c r="E74" s="9">
        <f>IF(D80=0, "-", D74/D80)</f>
        <v>0.1388888888888889</v>
      </c>
      <c r="F74" s="81">
        <v>82</v>
      </c>
      <c r="G74" s="34">
        <f>IF(F80=0, "-", F74/F80)</f>
        <v>7.9150579150579145E-2</v>
      </c>
      <c r="H74" s="65">
        <v>96</v>
      </c>
      <c r="I74" s="9">
        <f>IF(H80=0, "-", H74/H80)</f>
        <v>7.8431372549019607E-2</v>
      </c>
      <c r="J74" s="8">
        <f t="shared" si="6"/>
        <v>-0.2</v>
      </c>
      <c r="K74" s="9">
        <f t="shared" si="7"/>
        <v>-0.14583333333333334</v>
      </c>
    </row>
    <row r="75" spans="1:11" x14ac:dyDescent="0.2">
      <c r="A75" s="7" t="s">
        <v>304</v>
      </c>
      <c r="B75" s="65">
        <v>0</v>
      </c>
      <c r="C75" s="34">
        <f>IF(B80=0, "-", B75/B80)</f>
        <v>0</v>
      </c>
      <c r="D75" s="65">
        <v>0</v>
      </c>
      <c r="E75" s="9">
        <f>IF(D80=0, "-", D75/D80)</f>
        <v>0</v>
      </c>
      <c r="F75" s="81">
        <v>0</v>
      </c>
      <c r="G75" s="34">
        <f>IF(F80=0, "-", F75/F80)</f>
        <v>0</v>
      </c>
      <c r="H75" s="65">
        <v>6</v>
      </c>
      <c r="I75" s="9">
        <f>IF(H80=0, "-", H75/H80)</f>
        <v>4.9019607843137254E-3</v>
      </c>
      <c r="J75" s="8" t="str">
        <f t="shared" si="6"/>
        <v>-</v>
      </c>
      <c r="K75" s="9">
        <f t="shared" si="7"/>
        <v>-1</v>
      </c>
    </row>
    <row r="76" spans="1:11" x14ac:dyDescent="0.2">
      <c r="A76" s="7" t="s">
        <v>305</v>
      </c>
      <c r="B76" s="65">
        <v>19</v>
      </c>
      <c r="C76" s="34">
        <f>IF(B80=0, "-", B76/B80)</f>
        <v>0.2638888888888889</v>
      </c>
      <c r="D76" s="65">
        <v>23</v>
      </c>
      <c r="E76" s="9">
        <f>IF(D80=0, "-", D76/D80)</f>
        <v>0.31944444444444442</v>
      </c>
      <c r="F76" s="81">
        <v>348</v>
      </c>
      <c r="G76" s="34">
        <f>IF(F80=0, "-", F76/F80)</f>
        <v>0.3359073359073359</v>
      </c>
      <c r="H76" s="65">
        <v>301</v>
      </c>
      <c r="I76" s="9">
        <f>IF(H80=0, "-", H76/H80)</f>
        <v>0.24591503267973855</v>
      </c>
      <c r="J76" s="8">
        <f t="shared" si="6"/>
        <v>-0.17391304347826086</v>
      </c>
      <c r="K76" s="9">
        <f t="shared" si="7"/>
        <v>0.15614617940199335</v>
      </c>
    </row>
    <row r="77" spans="1:11" x14ac:dyDescent="0.2">
      <c r="A77" s="7" t="s">
        <v>306</v>
      </c>
      <c r="B77" s="65">
        <v>0</v>
      </c>
      <c r="C77" s="34">
        <f>IF(B80=0, "-", B77/B80)</f>
        <v>0</v>
      </c>
      <c r="D77" s="65">
        <v>0</v>
      </c>
      <c r="E77" s="9">
        <f>IF(D80=0, "-", D77/D80)</f>
        <v>0</v>
      </c>
      <c r="F77" s="81">
        <v>0</v>
      </c>
      <c r="G77" s="34">
        <f>IF(F80=0, "-", F77/F80)</f>
        <v>0</v>
      </c>
      <c r="H77" s="65">
        <v>1</v>
      </c>
      <c r="I77" s="9">
        <f>IF(H80=0, "-", H77/H80)</f>
        <v>8.1699346405228761E-4</v>
      </c>
      <c r="J77" s="8" t="str">
        <f t="shared" si="6"/>
        <v>-</v>
      </c>
      <c r="K77" s="9">
        <f t="shared" si="7"/>
        <v>-1</v>
      </c>
    </row>
    <row r="78" spans="1:11" x14ac:dyDescent="0.2">
      <c r="A78" s="7" t="s">
        <v>307</v>
      </c>
      <c r="B78" s="65">
        <v>0</v>
      </c>
      <c r="C78" s="34">
        <f>IF(B80=0, "-", B78/B80)</f>
        <v>0</v>
      </c>
      <c r="D78" s="65">
        <v>0</v>
      </c>
      <c r="E78" s="9">
        <f>IF(D80=0, "-", D78/D80)</f>
        <v>0</v>
      </c>
      <c r="F78" s="81">
        <v>16</v>
      </c>
      <c r="G78" s="34">
        <f>IF(F80=0, "-", F78/F80)</f>
        <v>1.5444015444015444E-2</v>
      </c>
      <c r="H78" s="65">
        <v>16</v>
      </c>
      <c r="I78" s="9">
        <f>IF(H80=0, "-", H78/H80)</f>
        <v>1.3071895424836602E-2</v>
      </c>
      <c r="J78" s="8" t="str">
        <f t="shared" si="6"/>
        <v>-</v>
      </c>
      <c r="K78" s="9">
        <f t="shared" si="7"/>
        <v>0</v>
      </c>
    </row>
    <row r="79" spans="1:11" x14ac:dyDescent="0.2">
      <c r="A79" s="2"/>
      <c r="B79" s="68"/>
      <c r="C79" s="33"/>
      <c r="D79" s="68"/>
      <c r="E79" s="6"/>
      <c r="F79" s="82"/>
      <c r="G79" s="33"/>
      <c r="H79" s="68"/>
      <c r="I79" s="6"/>
      <c r="J79" s="5"/>
      <c r="K79" s="6"/>
    </row>
    <row r="80" spans="1:11" s="43" customFormat="1" x14ac:dyDescent="0.2">
      <c r="A80" s="162" t="s">
        <v>456</v>
      </c>
      <c r="B80" s="71">
        <f>SUM(B60:B79)</f>
        <v>72</v>
      </c>
      <c r="C80" s="40">
        <f>B80/796</f>
        <v>9.0452261306532666E-2</v>
      </c>
      <c r="D80" s="71">
        <f>SUM(D60:D79)</f>
        <v>72</v>
      </c>
      <c r="E80" s="41">
        <f>D80/577</f>
        <v>0.12478336221837089</v>
      </c>
      <c r="F80" s="77">
        <f>SUM(F60:F79)</f>
        <v>1036</v>
      </c>
      <c r="G80" s="42">
        <f>F80/7731</f>
        <v>0.13400595007114216</v>
      </c>
      <c r="H80" s="71">
        <f>SUM(H60:H79)</f>
        <v>1224</v>
      </c>
      <c r="I80" s="41">
        <f>H80/8609</f>
        <v>0.14217679172958531</v>
      </c>
      <c r="J80" s="37">
        <f>IF(D80=0, "-", IF((B80-D80)/D80&lt;10, (B80-D80)/D80, "&gt;999%"))</f>
        <v>0</v>
      </c>
      <c r="K80" s="38">
        <f>IF(H80=0, "-", IF((F80-H80)/H80&lt;10, (F80-H80)/H80, "&gt;999%"))</f>
        <v>-0.15359477124183007</v>
      </c>
    </row>
    <row r="81" spans="1:11" x14ac:dyDescent="0.2">
      <c r="B81" s="83"/>
      <c r="D81" s="83"/>
      <c r="F81" s="83"/>
      <c r="H81" s="83"/>
    </row>
    <row r="82" spans="1:11" x14ac:dyDescent="0.2">
      <c r="A82" s="163" t="s">
        <v>132</v>
      </c>
      <c r="B82" s="61" t="s">
        <v>12</v>
      </c>
      <c r="C82" s="62" t="s">
        <v>13</v>
      </c>
      <c r="D82" s="61" t="s">
        <v>12</v>
      </c>
      <c r="E82" s="63" t="s">
        <v>13</v>
      </c>
      <c r="F82" s="62" t="s">
        <v>12</v>
      </c>
      <c r="G82" s="62" t="s">
        <v>13</v>
      </c>
      <c r="H82" s="61" t="s">
        <v>12</v>
      </c>
      <c r="I82" s="63" t="s">
        <v>13</v>
      </c>
      <c r="J82" s="61"/>
      <c r="K82" s="63"/>
    </row>
    <row r="83" spans="1:11" x14ac:dyDescent="0.2">
      <c r="A83" s="7" t="s">
        <v>308</v>
      </c>
      <c r="B83" s="65">
        <v>0</v>
      </c>
      <c r="C83" s="34">
        <f>IF(B95=0, "-", B83/B95)</f>
        <v>0</v>
      </c>
      <c r="D83" s="65">
        <v>1</v>
      </c>
      <c r="E83" s="9">
        <f>IF(D95=0, "-", D83/D95)</f>
        <v>0.5</v>
      </c>
      <c r="F83" s="81">
        <v>0</v>
      </c>
      <c r="G83" s="34">
        <f>IF(F95=0, "-", F83/F95)</f>
        <v>0</v>
      </c>
      <c r="H83" s="65">
        <v>1</v>
      </c>
      <c r="I83" s="9">
        <f>IF(H95=0, "-", H83/H95)</f>
        <v>2.4390243902439025E-2</v>
      </c>
      <c r="J83" s="8">
        <f t="shared" ref="J83:J93" si="8">IF(D83=0, "-", IF((B83-D83)/D83&lt;10, (B83-D83)/D83, "&gt;999%"))</f>
        <v>-1</v>
      </c>
      <c r="K83" s="9">
        <f t="shared" ref="K83:K93" si="9">IF(H83=0, "-", IF((F83-H83)/H83&lt;10, (F83-H83)/H83, "&gt;999%"))</f>
        <v>-1</v>
      </c>
    </row>
    <row r="84" spans="1:11" x14ac:dyDescent="0.2">
      <c r="A84" s="7" t="s">
        <v>309</v>
      </c>
      <c r="B84" s="65">
        <v>0</v>
      </c>
      <c r="C84" s="34">
        <f>IF(B95=0, "-", B84/B95)</f>
        <v>0</v>
      </c>
      <c r="D84" s="65">
        <v>0</v>
      </c>
      <c r="E84" s="9">
        <f>IF(D95=0, "-", D84/D95)</f>
        <v>0</v>
      </c>
      <c r="F84" s="81">
        <v>8</v>
      </c>
      <c r="G84" s="34">
        <f>IF(F95=0, "-", F84/F95)</f>
        <v>0.21621621621621623</v>
      </c>
      <c r="H84" s="65">
        <v>2</v>
      </c>
      <c r="I84" s="9">
        <f>IF(H95=0, "-", H84/H95)</f>
        <v>4.878048780487805E-2</v>
      </c>
      <c r="J84" s="8" t="str">
        <f t="shared" si="8"/>
        <v>-</v>
      </c>
      <c r="K84" s="9">
        <f t="shared" si="9"/>
        <v>3</v>
      </c>
    </row>
    <row r="85" spans="1:11" x14ac:dyDescent="0.2">
      <c r="A85" s="7" t="s">
        <v>310</v>
      </c>
      <c r="B85" s="65">
        <v>0</v>
      </c>
      <c r="C85" s="34">
        <f>IF(B95=0, "-", B85/B95)</f>
        <v>0</v>
      </c>
      <c r="D85" s="65">
        <v>0</v>
      </c>
      <c r="E85" s="9">
        <f>IF(D95=0, "-", D85/D95)</f>
        <v>0</v>
      </c>
      <c r="F85" s="81">
        <v>1</v>
      </c>
      <c r="G85" s="34">
        <f>IF(F95=0, "-", F85/F95)</f>
        <v>2.7027027027027029E-2</v>
      </c>
      <c r="H85" s="65">
        <v>2</v>
      </c>
      <c r="I85" s="9">
        <f>IF(H95=0, "-", H85/H95)</f>
        <v>4.878048780487805E-2</v>
      </c>
      <c r="J85" s="8" t="str">
        <f t="shared" si="8"/>
        <v>-</v>
      </c>
      <c r="K85" s="9">
        <f t="shared" si="9"/>
        <v>-0.5</v>
      </c>
    </row>
    <row r="86" spans="1:11" x14ac:dyDescent="0.2">
      <c r="A86" s="7" t="s">
        <v>311</v>
      </c>
      <c r="B86" s="65">
        <v>0</v>
      </c>
      <c r="C86" s="34">
        <f>IF(B95=0, "-", B86/B95)</f>
        <v>0</v>
      </c>
      <c r="D86" s="65">
        <v>0</v>
      </c>
      <c r="E86" s="9">
        <f>IF(D95=0, "-", D86/D95)</f>
        <v>0</v>
      </c>
      <c r="F86" s="81">
        <v>1</v>
      </c>
      <c r="G86" s="34">
        <f>IF(F95=0, "-", F86/F95)</f>
        <v>2.7027027027027029E-2</v>
      </c>
      <c r="H86" s="65">
        <v>2</v>
      </c>
      <c r="I86" s="9">
        <f>IF(H95=0, "-", H86/H95)</f>
        <v>4.878048780487805E-2</v>
      </c>
      <c r="J86" s="8" t="str">
        <f t="shared" si="8"/>
        <v>-</v>
      </c>
      <c r="K86" s="9">
        <f t="shared" si="9"/>
        <v>-0.5</v>
      </c>
    </row>
    <row r="87" spans="1:11" x14ac:dyDescent="0.2">
      <c r="A87" s="7" t="s">
        <v>312</v>
      </c>
      <c r="B87" s="65">
        <v>0</v>
      </c>
      <c r="C87" s="34">
        <f>IF(B95=0, "-", B87/B95)</f>
        <v>0</v>
      </c>
      <c r="D87" s="65">
        <v>0</v>
      </c>
      <c r="E87" s="9">
        <f>IF(D95=0, "-", D87/D95)</f>
        <v>0</v>
      </c>
      <c r="F87" s="81">
        <v>1</v>
      </c>
      <c r="G87" s="34">
        <f>IF(F95=0, "-", F87/F95)</f>
        <v>2.7027027027027029E-2</v>
      </c>
      <c r="H87" s="65">
        <v>2</v>
      </c>
      <c r="I87" s="9">
        <f>IF(H95=0, "-", H87/H95)</f>
        <v>4.878048780487805E-2</v>
      </c>
      <c r="J87" s="8" t="str">
        <f t="shared" si="8"/>
        <v>-</v>
      </c>
      <c r="K87" s="9">
        <f t="shared" si="9"/>
        <v>-0.5</v>
      </c>
    </row>
    <row r="88" spans="1:11" x14ac:dyDescent="0.2">
      <c r="A88" s="7" t="s">
        <v>313</v>
      </c>
      <c r="B88" s="65">
        <v>2</v>
      </c>
      <c r="C88" s="34">
        <f>IF(B95=0, "-", B88/B95)</f>
        <v>1</v>
      </c>
      <c r="D88" s="65">
        <v>1</v>
      </c>
      <c r="E88" s="9">
        <f>IF(D95=0, "-", D88/D95)</f>
        <v>0.5</v>
      </c>
      <c r="F88" s="81">
        <v>16</v>
      </c>
      <c r="G88" s="34">
        <f>IF(F95=0, "-", F88/F95)</f>
        <v>0.43243243243243246</v>
      </c>
      <c r="H88" s="65">
        <v>26</v>
      </c>
      <c r="I88" s="9">
        <f>IF(H95=0, "-", H88/H95)</f>
        <v>0.63414634146341464</v>
      </c>
      <c r="J88" s="8">
        <f t="shared" si="8"/>
        <v>1</v>
      </c>
      <c r="K88" s="9">
        <f t="shared" si="9"/>
        <v>-0.38461538461538464</v>
      </c>
    </row>
    <row r="89" spans="1:11" x14ac:dyDescent="0.2">
      <c r="A89" s="7" t="s">
        <v>314</v>
      </c>
      <c r="B89" s="65">
        <v>0</v>
      </c>
      <c r="C89" s="34">
        <f>IF(B95=0, "-", B89/B95)</f>
        <v>0</v>
      </c>
      <c r="D89" s="65">
        <v>0</v>
      </c>
      <c r="E89" s="9">
        <f>IF(D95=0, "-", D89/D95)</f>
        <v>0</v>
      </c>
      <c r="F89" s="81">
        <v>1</v>
      </c>
      <c r="G89" s="34">
        <f>IF(F95=0, "-", F89/F95)</f>
        <v>2.7027027027027029E-2</v>
      </c>
      <c r="H89" s="65">
        <v>0</v>
      </c>
      <c r="I89" s="9">
        <f>IF(H95=0, "-", H89/H95)</f>
        <v>0</v>
      </c>
      <c r="J89" s="8" t="str">
        <f t="shared" si="8"/>
        <v>-</v>
      </c>
      <c r="K89" s="9" t="str">
        <f t="shared" si="9"/>
        <v>-</v>
      </c>
    </row>
    <row r="90" spans="1:11" x14ac:dyDescent="0.2">
      <c r="A90" s="7" t="s">
        <v>315</v>
      </c>
      <c r="B90" s="65">
        <v>0</v>
      </c>
      <c r="C90" s="34">
        <f>IF(B95=0, "-", B90/B95)</f>
        <v>0</v>
      </c>
      <c r="D90" s="65">
        <v>0</v>
      </c>
      <c r="E90" s="9">
        <f>IF(D95=0, "-", D90/D95)</f>
        <v>0</v>
      </c>
      <c r="F90" s="81">
        <v>1</v>
      </c>
      <c r="G90" s="34">
        <f>IF(F95=0, "-", F90/F95)</f>
        <v>2.7027027027027029E-2</v>
      </c>
      <c r="H90" s="65">
        <v>3</v>
      </c>
      <c r="I90" s="9">
        <f>IF(H95=0, "-", H90/H95)</f>
        <v>7.3170731707317069E-2</v>
      </c>
      <c r="J90" s="8" t="str">
        <f t="shared" si="8"/>
        <v>-</v>
      </c>
      <c r="K90" s="9">
        <f t="shared" si="9"/>
        <v>-0.66666666666666663</v>
      </c>
    </row>
    <row r="91" spans="1:11" x14ac:dyDescent="0.2">
      <c r="A91" s="7" t="s">
        <v>316</v>
      </c>
      <c r="B91" s="65">
        <v>0</v>
      </c>
      <c r="C91" s="34">
        <f>IF(B95=0, "-", B91/B95)</f>
        <v>0</v>
      </c>
      <c r="D91" s="65">
        <v>0</v>
      </c>
      <c r="E91" s="9">
        <f>IF(D95=0, "-", D91/D95)</f>
        <v>0</v>
      </c>
      <c r="F91" s="81">
        <v>5</v>
      </c>
      <c r="G91" s="34">
        <f>IF(F95=0, "-", F91/F95)</f>
        <v>0.13513513513513514</v>
      </c>
      <c r="H91" s="65">
        <v>2</v>
      </c>
      <c r="I91" s="9">
        <f>IF(H95=0, "-", H91/H95)</f>
        <v>4.878048780487805E-2</v>
      </c>
      <c r="J91" s="8" t="str">
        <f t="shared" si="8"/>
        <v>-</v>
      </c>
      <c r="K91" s="9">
        <f t="shared" si="9"/>
        <v>1.5</v>
      </c>
    </row>
    <row r="92" spans="1:11" x14ac:dyDescent="0.2">
      <c r="A92" s="7" t="s">
        <v>317</v>
      </c>
      <c r="B92" s="65">
        <v>0</v>
      </c>
      <c r="C92" s="34">
        <f>IF(B95=0, "-", B92/B95)</f>
        <v>0</v>
      </c>
      <c r="D92" s="65">
        <v>0</v>
      </c>
      <c r="E92" s="9">
        <f>IF(D95=0, "-", D92/D95)</f>
        <v>0</v>
      </c>
      <c r="F92" s="81">
        <v>2</v>
      </c>
      <c r="G92" s="34">
        <f>IF(F95=0, "-", F92/F95)</f>
        <v>5.4054054054054057E-2</v>
      </c>
      <c r="H92" s="65">
        <v>1</v>
      </c>
      <c r="I92" s="9">
        <f>IF(H95=0, "-", H92/H95)</f>
        <v>2.4390243902439025E-2</v>
      </c>
      <c r="J92" s="8" t="str">
        <f t="shared" si="8"/>
        <v>-</v>
      </c>
      <c r="K92" s="9">
        <f t="shared" si="9"/>
        <v>1</v>
      </c>
    </row>
    <row r="93" spans="1:11" x14ac:dyDescent="0.2">
      <c r="A93" s="7" t="s">
        <v>318</v>
      </c>
      <c r="B93" s="65">
        <v>0</v>
      </c>
      <c r="C93" s="34">
        <f>IF(B95=0, "-", B93/B95)</f>
        <v>0</v>
      </c>
      <c r="D93" s="65">
        <v>0</v>
      </c>
      <c r="E93" s="9">
        <f>IF(D95=0, "-", D93/D95)</f>
        <v>0</v>
      </c>
      <c r="F93" s="81">
        <v>1</v>
      </c>
      <c r="G93" s="34">
        <f>IF(F95=0, "-", F93/F95)</f>
        <v>2.7027027027027029E-2</v>
      </c>
      <c r="H93" s="65">
        <v>0</v>
      </c>
      <c r="I93" s="9">
        <f>IF(H95=0, "-", H93/H95)</f>
        <v>0</v>
      </c>
      <c r="J93" s="8" t="str">
        <f t="shared" si="8"/>
        <v>-</v>
      </c>
      <c r="K93" s="9" t="str">
        <f t="shared" si="9"/>
        <v>-</v>
      </c>
    </row>
    <row r="94" spans="1:11" x14ac:dyDescent="0.2">
      <c r="A94" s="2"/>
      <c r="B94" s="68"/>
      <c r="C94" s="33"/>
      <c r="D94" s="68"/>
      <c r="E94" s="6"/>
      <c r="F94" s="82"/>
      <c r="G94" s="33"/>
      <c r="H94" s="68"/>
      <c r="I94" s="6"/>
      <c r="J94" s="5"/>
      <c r="K94" s="6"/>
    </row>
    <row r="95" spans="1:11" s="43" customFormat="1" x14ac:dyDescent="0.2">
      <c r="A95" s="162" t="s">
        <v>455</v>
      </c>
      <c r="B95" s="71">
        <f>SUM(B83:B94)</f>
        <v>2</v>
      </c>
      <c r="C95" s="40">
        <f>B95/796</f>
        <v>2.5125628140703518E-3</v>
      </c>
      <c r="D95" s="71">
        <f>SUM(D83:D94)</f>
        <v>2</v>
      </c>
      <c r="E95" s="41">
        <f>D95/577</f>
        <v>3.4662045060658577E-3</v>
      </c>
      <c r="F95" s="77">
        <f>SUM(F83:F94)</f>
        <v>37</v>
      </c>
      <c r="G95" s="42">
        <f>F95/7731</f>
        <v>4.7859267882550769E-3</v>
      </c>
      <c r="H95" s="71">
        <f>SUM(H83:H94)</f>
        <v>41</v>
      </c>
      <c r="I95" s="41">
        <f>H95/8609</f>
        <v>4.7624578929027763E-3</v>
      </c>
      <c r="J95" s="37">
        <f>IF(D95=0, "-", IF((B95-D95)/D95&lt;10, (B95-D95)/D95, "&gt;999%"))</f>
        <v>0</v>
      </c>
      <c r="K95" s="38">
        <f>IF(H95=0, "-", IF((F95-H95)/H95&lt;10, (F95-H95)/H95, "&gt;999%"))</f>
        <v>-9.7560975609756101E-2</v>
      </c>
    </row>
    <row r="96" spans="1:11" x14ac:dyDescent="0.2">
      <c r="B96" s="83"/>
      <c r="D96" s="83"/>
      <c r="F96" s="83"/>
      <c r="H96" s="83"/>
    </row>
    <row r="97" spans="1:11" s="43" customFormat="1" x14ac:dyDescent="0.2">
      <c r="A97" s="162" t="s">
        <v>454</v>
      </c>
      <c r="B97" s="71">
        <v>74</v>
      </c>
      <c r="C97" s="40">
        <f>B97/796</f>
        <v>9.2964824120603015E-2</v>
      </c>
      <c r="D97" s="71">
        <v>74</v>
      </c>
      <c r="E97" s="41">
        <f>D97/577</f>
        <v>0.12824956672443674</v>
      </c>
      <c r="F97" s="77">
        <v>1073</v>
      </c>
      <c r="G97" s="42">
        <f>F97/7731</f>
        <v>0.13879187685939723</v>
      </c>
      <c r="H97" s="71">
        <v>1265</v>
      </c>
      <c r="I97" s="41">
        <f>H97/8609</f>
        <v>0.14693924962248808</v>
      </c>
      <c r="J97" s="37">
        <f>IF(D97=0, "-", IF((B97-D97)/D97&lt;10, (B97-D97)/D97, "&gt;999%"))</f>
        <v>0</v>
      </c>
      <c r="K97" s="38">
        <f>IF(H97=0, "-", IF((F97-H97)/H97&lt;10, (F97-H97)/H97, "&gt;999%"))</f>
        <v>-0.15177865612648223</v>
      </c>
    </row>
    <row r="98" spans="1:11" x14ac:dyDescent="0.2">
      <c r="B98" s="83"/>
      <c r="D98" s="83"/>
      <c r="F98" s="83"/>
      <c r="H98" s="83"/>
    </row>
    <row r="99" spans="1:11" ht="15.75" x14ac:dyDescent="0.25">
      <c r="A99" s="164" t="s">
        <v>102</v>
      </c>
      <c r="B99" s="196" t="s">
        <v>1</v>
      </c>
      <c r="C99" s="200"/>
      <c r="D99" s="200"/>
      <c r="E99" s="197"/>
      <c r="F99" s="196" t="s">
        <v>14</v>
      </c>
      <c r="G99" s="200"/>
      <c r="H99" s="200"/>
      <c r="I99" s="197"/>
      <c r="J99" s="196" t="s">
        <v>15</v>
      </c>
      <c r="K99" s="197"/>
    </row>
    <row r="100" spans="1:11" x14ac:dyDescent="0.2">
      <c r="A100" s="22"/>
      <c r="B100" s="196">
        <f>VALUE(RIGHT($B$2, 4))</f>
        <v>2020</v>
      </c>
      <c r="C100" s="197"/>
      <c r="D100" s="196">
        <f>B100-1</f>
        <v>2019</v>
      </c>
      <c r="E100" s="204"/>
      <c r="F100" s="196">
        <f>B100</f>
        <v>2020</v>
      </c>
      <c r="G100" s="204"/>
      <c r="H100" s="196">
        <f>D100</f>
        <v>2019</v>
      </c>
      <c r="I100" s="204"/>
      <c r="J100" s="140" t="s">
        <v>4</v>
      </c>
      <c r="K100" s="141" t="s">
        <v>2</v>
      </c>
    </row>
    <row r="101" spans="1:11" x14ac:dyDescent="0.2">
      <c r="A101" s="163" t="s">
        <v>133</v>
      </c>
      <c r="B101" s="61" t="s">
        <v>12</v>
      </c>
      <c r="C101" s="62" t="s">
        <v>13</v>
      </c>
      <c r="D101" s="61" t="s">
        <v>12</v>
      </c>
      <c r="E101" s="63" t="s">
        <v>13</v>
      </c>
      <c r="F101" s="62" t="s">
        <v>12</v>
      </c>
      <c r="G101" s="62" t="s">
        <v>13</v>
      </c>
      <c r="H101" s="61" t="s">
        <v>12</v>
      </c>
      <c r="I101" s="63" t="s">
        <v>13</v>
      </c>
      <c r="J101" s="61"/>
      <c r="K101" s="63"/>
    </row>
    <row r="102" spans="1:11" x14ac:dyDescent="0.2">
      <c r="A102" s="7" t="s">
        <v>319</v>
      </c>
      <c r="B102" s="65">
        <v>1</v>
      </c>
      <c r="C102" s="34">
        <f>IF(B127=0, "-", B102/B127)</f>
        <v>7.2992700729927005E-3</v>
      </c>
      <c r="D102" s="65">
        <v>0</v>
      </c>
      <c r="E102" s="9">
        <f>IF(D127=0, "-", D102/D127)</f>
        <v>0</v>
      </c>
      <c r="F102" s="81">
        <v>4</v>
      </c>
      <c r="G102" s="34">
        <f>IF(F127=0, "-", F102/F127)</f>
        <v>3.8498556304138597E-3</v>
      </c>
      <c r="H102" s="65">
        <v>9</v>
      </c>
      <c r="I102" s="9">
        <f>IF(H127=0, "-", H102/H127)</f>
        <v>7.6013513513513518E-3</v>
      </c>
      <c r="J102" s="8" t="str">
        <f t="shared" ref="J102:J125" si="10">IF(D102=0, "-", IF((B102-D102)/D102&lt;10, (B102-D102)/D102, "&gt;999%"))</f>
        <v>-</v>
      </c>
      <c r="K102" s="9">
        <f t="shared" ref="K102:K125" si="11">IF(H102=0, "-", IF((F102-H102)/H102&lt;10, (F102-H102)/H102, "&gt;999%"))</f>
        <v>-0.55555555555555558</v>
      </c>
    </row>
    <row r="103" spans="1:11" x14ac:dyDescent="0.2">
      <c r="A103" s="7" t="s">
        <v>320</v>
      </c>
      <c r="B103" s="65">
        <v>6</v>
      </c>
      <c r="C103" s="34">
        <f>IF(B127=0, "-", B103/B127)</f>
        <v>4.3795620437956206E-2</v>
      </c>
      <c r="D103" s="65">
        <v>2</v>
      </c>
      <c r="E103" s="9">
        <f>IF(D127=0, "-", D103/D127)</f>
        <v>2.5974025974025976E-2</v>
      </c>
      <c r="F103" s="81">
        <v>34</v>
      </c>
      <c r="G103" s="34">
        <f>IF(F127=0, "-", F103/F127)</f>
        <v>3.2723772858517804E-2</v>
      </c>
      <c r="H103" s="65">
        <v>39</v>
      </c>
      <c r="I103" s="9">
        <f>IF(H127=0, "-", H103/H127)</f>
        <v>3.2939189189189186E-2</v>
      </c>
      <c r="J103" s="8">
        <f t="shared" si="10"/>
        <v>2</v>
      </c>
      <c r="K103" s="9">
        <f t="shared" si="11"/>
        <v>-0.12820512820512819</v>
      </c>
    </row>
    <row r="104" spans="1:11" x14ac:dyDescent="0.2">
      <c r="A104" s="7" t="s">
        <v>321</v>
      </c>
      <c r="B104" s="65">
        <v>0</v>
      </c>
      <c r="C104" s="34">
        <f>IF(B127=0, "-", B104/B127)</f>
        <v>0</v>
      </c>
      <c r="D104" s="65">
        <v>14</v>
      </c>
      <c r="E104" s="9">
        <f>IF(D127=0, "-", D104/D127)</f>
        <v>0.18181818181818182</v>
      </c>
      <c r="F104" s="81">
        <v>13</v>
      </c>
      <c r="G104" s="34">
        <f>IF(F127=0, "-", F104/F127)</f>
        <v>1.2512030798845043E-2</v>
      </c>
      <c r="H104" s="65">
        <v>35</v>
      </c>
      <c r="I104" s="9">
        <f>IF(H127=0, "-", H104/H127)</f>
        <v>2.9560810810810811E-2</v>
      </c>
      <c r="J104" s="8">
        <f t="shared" si="10"/>
        <v>-1</v>
      </c>
      <c r="K104" s="9">
        <f t="shared" si="11"/>
        <v>-0.62857142857142856</v>
      </c>
    </row>
    <row r="105" spans="1:11" x14ac:dyDescent="0.2">
      <c r="A105" s="7" t="s">
        <v>322</v>
      </c>
      <c r="B105" s="65">
        <v>0</v>
      </c>
      <c r="C105" s="34">
        <f>IF(B127=0, "-", B105/B127)</f>
        <v>0</v>
      </c>
      <c r="D105" s="65">
        <v>0</v>
      </c>
      <c r="E105" s="9">
        <f>IF(D127=0, "-", D105/D127)</f>
        <v>0</v>
      </c>
      <c r="F105" s="81">
        <v>0</v>
      </c>
      <c r="G105" s="34">
        <f>IF(F127=0, "-", F105/F127)</f>
        <v>0</v>
      </c>
      <c r="H105" s="65">
        <v>1</v>
      </c>
      <c r="I105" s="9">
        <f>IF(H127=0, "-", H105/H127)</f>
        <v>8.4459459459459464E-4</v>
      </c>
      <c r="J105" s="8" t="str">
        <f t="shared" si="10"/>
        <v>-</v>
      </c>
      <c r="K105" s="9">
        <f t="shared" si="11"/>
        <v>-1</v>
      </c>
    </row>
    <row r="106" spans="1:11" x14ac:dyDescent="0.2">
      <c r="A106" s="7" t="s">
        <v>323</v>
      </c>
      <c r="B106" s="65">
        <v>0</v>
      </c>
      <c r="C106" s="34">
        <f>IF(B127=0, "-", B106/B127)</f>
        <v>0</v>
      </c>
      <c r="D106" s="65">
        <v>0</v>
      </c>
      <c r="E106" s="9">
        <f>IF(D127=0, "-", D106/D127)</f>
        <v>0</v>
      </c>
      <c r="F106" s="81">
        <v>27</v>
      </c>
      <c r="G106" s="34">
        <f>IF(F127=0, "-", F106/F127)</f>
        <v>2.598652550529355E-2</v>
      </c>
      <c r="H106" s="65">
        <v>25</v>
      </c>
      <c r="I106" s="9">
        <f>IF(H127=0, "-", H106/H127)</f>
        <v>2.1114864864864864E-2</v>
      </c>
      <c r="J106" s="8" t="str">
        <f t="shared" si="10"/>
        <v>-</v>
      </c>
      <c r="K106" s="9">
        <f t="shared" si="11"/>
        <v>0.08</v>
      </c>
    </row>
    <row r="107" spans="1:11" x14ac:dyDescent="0.2">
      <c r="A107" s="7" t="s">
        <v>324</v>
      </c>
      <c r="B107" s="65">
        <v>6</v>
      </c>
      <c r="C107" s="34">
        <f>IF(B127=0, "-", B107/B127)</f>
        <v>4.3795620437956206E-2</v>
      </c>
      <c r="D107" s="65">
        <v>3</v>
      </c>
      <c r="E107" s="9">
        <f>IF(D127=0, "-", D107/D127)</f>
        <v>3.896103896103896E-2</v>
      </c>
      <c r="F107" s="81">
        <v>28</v>
      </c>
      <c r="G107" s="34">
        <f>IF(F127=0, "-", F107/F127)</f>
        <v>2.6948989412897015E-2</v>
      </c>
      <c r="H107" s="65">
        <v>36</v>
      </c>
      <c r="I107" s="9">
        <f>IF(H127=0, "-", H107/H127)</f>
        <v>3.0405405405405407E-2</v>
      </c>
      <c r="J107" s="8">
        <f t="shared" si="10"/>
        <v>1</v>
      </c>
      <c r="K107" s="9">
        <f t="shared" si="11"/>
        <v>-0.22222222222222221</v>
      </c>
    </row>
    <row r="108" spans="1:11" x14ac:dyDescent="0.2">
      <c r="A108" s="7" t="s">
        <v>325</v>
      </c>
      <c r="B108" s="65">
        <v>10</v>
      </c>
      <c r="C108" s="34">
        <f>IF(B127=0, "-", B108/B127)</f>
        <v>7.2992700729927001E-2</v>
      </c>
      <c r="D108" s="65">
        <v>6</v>
      </c>
      <c r="E108" s="9">
        <f>IF(D127=0, "-", D108/D127)</f>
        <v>7.792207792207792E-2</v>
      </c>
      <c r="F108" s="81">
        <v>64</v>
      </c>
      <c r="G108" s="34">
        <f>IF(F127=0, "-", F108/F127)</f>
        <v>6.1597690086621755E-2</v>
      </c>
      <c r="H108" s="65">
        <v>70</v>
      </c>
      <c r="I108" s="9">
        <f>IF(H127=0, "-", H108/H127)</f>
        <v>5.9121621621621621E-2</v>
      </c>
      <c r="J108" s="8">
        <f t="shared" si="10"/>
        <v>0.66666666666666663</v>
      </c>
      <c r="K108" s="9">
        <f t="shared" si="11"/>
        <v>-8.5714285714285715E-2</v>
      </c>
    </row>
    <row r="109" spans="1:11" x14ac:dyDescent="0.2">
      <c r="A109" s="7" t="s">
        <v>326</v>
      </c>
      <c r="B109" s="65">
        <v>1</v>
      </c>
      <c r="C109" s="34">
        <f>IF(B127=0, "-", B109/B127)</f>
        <v>7.2992700729927005E-3</v>
      </c>
      <c r="D109" s="65">
        <v>0</v>
      </c>
      <c r="E109" s="9">
        <f>IF(D127=0, "-", D109/D127)</f>
        <v>0</v>
      </c>
      <c r="F109" s="81">
        <v>7</v>
      </c>
      <c r="G109" s="34">
        <f>IF(F127=0, "-", F109/F127)</f>
        <v>6.7372473532242537E-3</v>
      </c>
      <c r="H109" s="65">
        <v>10</v>
      </c>
      <c r="I109" s="9">
        <f>IF(H127=0, "-", H109/H127)</f>
        <v>8.4459459459459464E-3</v>
      </c>
      <c r="J109" s="8" t="str">
        <f t="shared" si="10"/>
        <v>-</v>
      </c>
      <c r="K109" s="9">
        <f t="shared" si="11"/>
        <v>-0.3</v>
      </c>
    </row>
    <row r="110" spans="1:11" x14ac:dyDescent="0.2">
      <c r="A110" s="7" t="s">
        <v>327</v>
      </c>
      <c r="B110" s="65">
        <v>0</v>
      </c>
      <c r="C110" s="34">
        <f>IF(B127=0, "-", B110/B127)</f>
        <v>0</v>
      </c>
      <c r="D110" s="65">
        <v>0</v>
      </c>
      <c r="E110" s="9">
        <f>IF(D127=0, "-", D110/D127)</f>
        <v>0</v>
      </c>
      <c r="F110" s="81">
        <v>8</v>
      </c>
      <c r="G110" s="34">
        <f>IF(F127=0, "-", F110/F127)</f>
        <v>7.6997112608277194E-3</v>
      </c>
      <c r="H110" s="65">
        <v>7</v>
      </c>
      <c r="I110" s="9">
        <f>IF(H127=0, "-", H110/H127)</f>
        <v>5.9121621621621625E-3</v>
      </c>
      <c r="J110" s="8" t="str">
        <f t="shared" si="10"/>
        <v>-</v>
      </c>
      <c r="K110" s="9">
        <f t="shared" si="11"/>
        <v>0.14285714285714285</v>
      </c>
    </row>
    <row r="111" spans="1:11" x14ac:dyDescent="0.2">
      <c r="A111" s="7" t="s">
        <v>328</v>
      </c>
      <c r="B111" s="65">
        <v>6</v>
      </c>
      <c r="C111" s="34">
        <f>IF(B127=0, "-", B111/B127)</f>
        <v>4.3795620437956206E-2</v>
      </c>
      <c r="D111" s="65">
        <v>0</v>
      </c>
      <c r="E111" s="9">
        <f>IF(D127=0, "-", D111/D127)</f>
        <v>0</v>
      </c>
      <c r="F111" s="81">
        <v>19</v>
      </c>
      <c r="G111" s="34">
        <f>IF(F127=0, "-", F111/F127)</f>
        <v>1.8286814244465831E-2</v>
      </c>
      <c r="H111" s="65">
        <v>12</v>
      </c>
      <c r="I111" s="9">
        <f>IF(H127=0, "-", H111/H127)</f>
        <v>1.0135135135135136E-2</v>
      </c>
      <c r="J111" s="8" t="str">
        <f t="shared" si="10"/>
        <v>-</v>
      </c>
      <c r="K111" s="9">
        <f t="shared" si="11"/>
        <v>0.58333333333333337</v>
      </c>
    </row>
    <row r="112" spans="1:11" x14ac:dyDescent="0.2">
      <c r="A112" s="7" t="s">
        <v>329</v>
      </c>
      <c r="B112" s="65">
        <v>1</v>
      </c>
      <c r="C112" s="34">
        <f>IF(B127=0, "-", B112/B127)</f>
        <v>7.2992700729927005E-3</v>
      </c>
      <c r="D112" s="65">
        <v>0</v>
      </c>
      <c r="E112" s="9">
        <f>IF(D127=0, "-", D112/D127)</f>
        <v>0</v>
      </c>
      <c r="F112" s="81">
        <v>4</v>
      </c>
      <c r="G112" s="34">
        <f>IF(F127=0, "-", F112/F127)</f>
        <v>3.8498556304138597E-3</v>
      </c>
      <c r="H112" s="65">
        <v>0</v>
      </c>
      <c r="I112" s="9">
        <f>IF(H127=0, "-", H112/H127)</f>
        <v>0</v>
      </c>
      <c r="J112" s="8" t="str">
        <f t="shared" si="10"/>
        <v>-</v>
      </c>
      <c r="K112" s="9" t="str">
        <f t="shared" si="11"/>
        <v>-</v>
      </c>
    </row>
    <row r="113" spans="1:11" x14ac:dyDescent="0.2">
      <c r="A113" s="7" t="s">
        <v>330</v>
      </c>
      <c r="B113" s="65">
        <v>5</v>
      </c>
      <c r="C113" s="34">
        <f>IF(B127=0, "-", B113/B127)</f>
        <v>3.6496350364963501E-2</v>
      </c>
      <c r="D113" s="65">
        <v>0</v>
      </c>
      <c r="E113" s="9">
        <f>IF(D127=0, "-", D113/D127)</f>
        <v>0</v>
      </c>
      <c r="F113" s="81">
        <v>54</v>
      </c>
      <c r="G113" s="34">
        <f>IF(F127=0, "-", F113/F127)</f>
        <v>5.19730510105871E-2</v>
      </c>
      <c r="H113" s="65">
        <v>14</v>
      </c>
      <c r="I113" s="9">
        <f>IF(H127=0, "-", H113/H127)</f>
        <v>1.1824324324324325E-2</v>
      </c>
      <c r="J113" s="8" t="str">
        <f t="shared" si="10"/>
        <v>-</v>
      </c>
      <c r="K113" s="9">
        <f t="shared" si="11"/>
        <v>2.8571428571428572</v>
      </c>
    </row>
    <row r="114" spans="1:11" x14ac:dyDescent="0.2">
      <c r="A114" s="7" t="s">
        <v>331</v>
      </c>
      <c r="B114" s="65">
        <v>6</v>
      </c>
      <c r="C114" s="34">
        <f>IF(B127=0, "-", B114/B127)</f>
        <v>4.3795620437956206E-2</v>
      </c>
      <c r="D114" s="65">
        <v>3</v>
      </c>
      <c r="E114" s="9">
        <f>IF(D127=0, "-", D114/D127)</f>
        <v>3.896103896103896E-2</v>
      </c>
      <c r="F114" s="81">
        <v>34</v>
      </c>
      <c r="G114" s="34">
        <f>IF(F127=0, "-", F114/F127)</f>
        <v>3.2723772858517804E-2</v>
      </c>
      <c r="H114" s="65">
        <v>24</v>
      </c>
      <c r="I114" s="9">
        <f>IF(H127=0, "-", H114/H127)</f>
        <v>2.0270270270270271E-2</v>
      </c>
      <c r="J114" s="8">
        <f t="shared" si="10"/>
        <v>1</v>
      </c>
      <c r="K114" s="9">
        <f t="shared" si="11"/>
        <v>0.41666666666666669</v>
      </c>
    </row>
    <row r="115" spans="1:11" x14ac:dyDescent="0.2">
      <c r="A115" s="7" t="s">
        <v>332</v>
      </c>
      <c r="B115" s="65">
        <v>2</v>
      </c>
      <c r="C115" s="34">
        <f>IF(B127=0, "-", B115/B127)</f>
        <v>1.4598540145985401E-2</v>
      </c>
      <c r="D115" s="65">
        <v>2</v>
      </c>
      <c r="E115" s="9">
        <f>IF(D127=0, "-", D115/D127)</f>
        <v>2.5974025974025976E-2</v>
      </c>
      <c r="F115" s="81">
        <v>13</v>
      </c>
      <c r="G115" s="34">
        <f>IF(F127=0, "-", F115/F127)</f>
        <v>1.2512030798845043E-2</v>
      </c>
      <c r="H115" s="65">
        <v>54</v>
      </c>
      <c r="I115" s="9">
        <f>IF(H127=0, "-", H115/H127)</f>
        <v>4.5608108108108107E-2</v>
      </c>
      <c r="J115" s="8">
        <f t="shared" si="10"/>
        <v>0</v>
      </c>
      <c r="K115" s="9">
        <f t="shared" si="11"/>
        <v>-0.7592592592592593</v>
      </c>
    </row>
    <row r="116" spans="1:11" x14ac:dyDescent="0.2">
      <c r="A116" s="7" t="s">
        <v>333</v>
      </c>
      <c r="B116" s="65">
        <v>8</v>
      </c>
      <c r="C116" s="34">
        <f>IF(B127=0, "-", B116/B127)</f>
        <v>5.8394160583941604E-2</v>
      </c>
      <c r="D116" s="65">
        <v>4</v>
      </c>
      <c r="E116" s="9">
        <f>IF(D127=0, "-", D116/D127)</f>
        <v>5.1948051948051951E-2</v>
      </c>
      <c r="F116" s="81">
        <v>65</v>
      </c>
      <c r="G116" s="34">
        <f>IF(F127=0, "-", F116/F127)</f>
        <v>6.2560153994225223E-2</v>
      </c>
      <c r="H116" s="65">
        <v>134</v>
      </c>
      <c r="I116" s="9">
        <f>IF(H127=0, "-", H116/H127)</f>
        <v>0.11317567567567567</v>
      </c>
      <c r="J116" s="8">
        <f t="shared" si="10"/>
        <v>1</v>
      </c>
      <c r="K116" s="9">
        <f t="shared" si="11"/>
        <v>-0.5149253731343284</v>
      </c>
    </row>
    <row r="117" spans="1:11" x14ac:dyDescent="0.2">
      <c r="A117" s="7" t="s">
        <v>334</v>
      </c>
      <c r="B117" s="65">
        <v>0</v>
      </c>
      <c r="C117" s="34">
        <f>IF(B127=0, "-", B117/B127)</f>
        <v>0</v>
      </c>
      <c r="D117" s="65">
        <v>0</v>
      </c>
      <c r="E117" s="9">
        <f>IF(D127=0, "-", D117/D127)</f>
        <v>0</v>
      </c>
      <c r="F117" s="81">
        <v>6</v>
      </c>
      <c r="G117" s="34">
        <f>IF(F127=0, "-", F117/F127)</f>
        <v>5.7747834456207889E-3</v>
      </c>
      <c r="H117" s="65">
        <v>10</v>
      </c>
      <c r="I117" s="9">
        <f>IF(H127=0, "-", H117/H127)</f>
        <v>8.4459459459459464E-3</v>
      </c>
      <c r="J117" s="8" t="str">
        <f t="shared" si="10"/>
        <v>-</v>
      </c>
      <c r="K117" s="9">
        <f t="shared" si="11"/>
        <v>-0.4</v>
      </c>
    </row>
    <row r="118" spans="1:11" x14ac:dyDescent="0.2">
      <c r="A118" s="7" t="s">
        <v>335</v>
      </c>
      <c r="B118" s="65">
        <v>0</v>
      </c>
      <c r="C118" s="34">
        <f>IF(B127=0, "-", B118/B127)</f>
        <v>0</v>
      </c>
      <c r="D118" s="65">
        <v>0</v>
      </c>
      <c r="E118" s="9">
        <f>IF(D127=0, "-", D118/D127)</f>
        <v>0</v>
      </c>
      <c r="F118" s="81">
        <v>0</v>
      </c>
      <c r="G118" s="34">
        <f>IF(F127=0, "-", F118/F127)</f>
        <v>0</v>
      </c>
      <c r="H118" s="65">
        <v>2</v>
      </c>
      <c r="I118" s="9">
        <f>IF(H127=0, "-", H118/H127)</f>
        <v>1.6891891891891893E-3</v>
      </c>
      <c r="J118" s="8" t="str">
        <f t="shared" si="10"/>
        <v>-</v>
      </c>
      <c r="K118" s="9">
        <f t="shared" si="11"/>
        <v>-1</v>
      </c>
    </row>
    <row r="119" spans="1:11" x14ac:dyDescent="0.2">
      <c r="A119" s="7" t="s">
        <v>336</v>
      </c>
      <c r="B119" s="65">
        <v>0</v>
      </c>
      <c r="C119" s="34">
        <f>IF(B127=0, "-", B119/B127)</f>
        <v>0</v>
      </c>
      <c r="D119" s="65">
        <v>0</v>
      </c>
      <c r="E119" s="9">
        <f>IF(D127=0, "-", D119/D127)</f>
        <v>0</v>
      </c>
      <c r="F119" s="81">
        <v>2</v>
      </c>
      <c r="G119" s="34">
        <f>IF(F127=0, "-", F119/F127)</f>
        <v>1.9249278152069298E-3</v>
      </c>
      <c r="H119" s="65">
        <v>0</v>
      </c>
      <c r="I119" s="9">
        <f>IF(H127=0, "-", H119/H127)</f>
        <v>0</v>
      </c>
      <c r="J119" s="8" t="str">
        <f t="shared" si="10"/>
        <v>-</v>
      </c>
      <c r="K119" s="9" t="str">
        <f t="shared" si="11"/>
        <v>-</v>
      </c>
    </row>
    <row r="120" spans="1:11" x14ac:dyDescent="0.2">
      <c r="A120" s="7" t="s">
        <v>337</v>
      </c>
      <c r="B120" s="65">
        <v>1</v>
      </c>
      <c r="C120" s="34">
        <f>IF(B127=0, "-", B120/B127)</f>
        <v>7.2992700729927005E-3</v>
      </c>
      <c r="D120" s="65">
        <v>0</v>
      </c>
      <c r="E120" s="9">
        <f>IF(D127=0, "-", D120/D127)</f>
        <v>0</v>
      </c>
      <c r="F120" s="81">
        <v>24</v>
      </c>
      <c r="G120" s="34">
        <f>IF(F127=0, "-", F120/F127)</f>
        <v>2.3099133782483156E-2</v>
      </c>
      <c r="H120" s="65">
        <v>20</v>
      </c>
      <c r="I120" s="9">
        <f>IF(H127=0, "-", H120/H127)</f>
        <v>1.6891891891891893E-2</v>
      </c>
      <c r="J120" s="8" t="str">
        <f t="shared" si="10"/>
        <v>-</v>
      </c>
      <c r="K120" s="9">
        <f t="shared" si="11"/>
        <v>0.2</v>
      </c>
    </row>
    <row r="121" spans="1:11" x14ac:dyDescent="0.2">
      <c r="A121" s="7" t="s">
        <v>338</v>
      </c>
      <c r="B121" s="65">
        <v>11</v>
      </c>
      <c r="C121" s="34">
        <f>IF(B127=0, "-", B121/B127)</f>
        <v>8.0291970802919707E-2</v>
      </c>
      <c r="D121" s="65">
        <v>4</v>
      </c>
      <c r="E121" s="9">
        <f>IF(D127=0, "-", D121/D127)</f>
        <v>5.1948051948051951E-2</v>
      </c>
      <c r="F121" s="81">
        <v>104</v>
      </c>
      <c r="G121" s="34">
        <f>IF(F127=0, "-", F121/F127)</f>
        <v>0.10009624639076034</v>
      </c>
      <c r="H121" s="65">
        <v>70</v>
      </c>
      <c r="I121" s="9">
        <f>IF(H127=0, "-", H121/H127)</f>
        <v>5.9121621621621621E-2</v>
      </c>
      <c r="J121" s="8">
        <f t="shared" si="10"/>
        <v>1.75</v>
      </c>
      <c r="K121" s="9">
        <f t="shared" si="11"/>
        <v>0.48571428571428571</v>
      </c>
    </row>
    <row r="122" spans="1:11" x14ac:dyDescent="0.2">
      <c r="A122" s="7" t="s">
        <v>339</v>
      </c>
      <c r="B122" s="65">
        <v>4</v>
      </c>
      <c r="C122" s="34">
        <f>IF(B127=0, "-", B122/B127)</f>
        <v>2.9197080291970802E-2</v>
      </c>
      <c r="D122" s="65">
        <v>7</v>
      </c>
      <c r="E122" s="9">
        <f>IF(D127=0, "-", D122/D127)</f>
        <v>9.0909090909090912E-2</v>
      </c>
      <c r="F122" s="81">
        <v>90</v>
      </c>
      <c r="G122" s="34">
        <f>IF(F127=0, "-", F122/F127)</f>
        <v>8.662175168431184E-2</v>
      </c>
      <c r="H122" s="65">
        <v>86</v>
      </c>
      <c r="I122" s="9">
        <f>IF(H127=0, "-", H122/H127)</f>
        <v>7.2635135135135129E-2</v>
      </c>
      <c r="J122" s="8">
        <f t="shared" si="10"/>
        <v>-0.42857142857142855</v>
      </c>
      <c r="K122" s="9">
        <f t="shared" si="11"/>
        <v>4.6511627906976744E-2</v>
      </c>
    </row>
    <row r="123" spans="1:11" x14ac:dyDescent="0.2">
      <c r="A123" s="7" t="s">
        <v>340</v>
      </c>
      <c r="B123" s="65">
        <v>69</v>
      </c>
      <c r="C123" s="34">
        <f>IF(B127=0, "-", B123/B127)</f>
        <v>0.5036496350364964</v>
      </c>
      <c r="D123" s="65">
        <v>32</v>
      </c>
      <c r="E123" s="9">
        <f>IF(D127=0, "-", D123/D127)</f>
        <v>0.41558441558441561</v>
      </c>
      <c r="F123" s="81">
        <v>426</v>
      </c>
      <c r="G123" s="34">
        <f>IF(F127=0, "-", F123/F127)</f>
        <v>0.41000962463907603</v>
      </c>
      <c r="H123" s="65">
        <v>517</v>
      </c>
      <c r="I123" s="9">
        <f>IF(H127=0, "-", H123/H127)</f>
        <v>0.43665540540540543</v>
      </c>
      <c r="J123" s="8">
        <f t="shared" si="10"/>
        <v>1.15625</v>
      </c>
      <c r="K123" s="9">
        <f t="shared" si="11"/>
        <v>-0.1760154738878143</v>
      </c>
    </row>
    <row r="124" spans="1:11" x14ac:dyDescent="0.2">
      <c r="A124" s="7" t="s">
        <v>341</v>
      </c>
      <c r="B124" s="65">
        <v>0</v>
      </c>
      <c r="C124" s="34">
        <f>IF(B127=0, "-", B124/B127)</f>
        <v>0</v>
      </c>
      <c r="D124" s="65">
        <v>0</v>
      </c>
      <c r="E124" s="9">
        <f>IF(D127=0, "-", D124/D127)</f>
        <v>0</v>
      </c>
      <c r="F124" s="81">
        <v>0</v>
      </c>
      <c r="G124" s="34">
        <f>IF(F127=0, "-", F124/F127)</f>
        <v>0</v>
      </c>
      <c r="H124" s="65">
        <v>1</v>
      </c>
      <c r="I124" s="9">
        <f>IF(H127=0, "-", H124/H127)</f>
        <v>8.4459459459459464E-4</v>
      </c>
      <c r="J124" s="8" t="str">
        <f t="shared" si="10"/>
        <v>-</v>
      </c>
      <c r="K124" s="9">
        <f t="shared" si="11"/>
        <v>-1</v>
      </c>
    </row>
    <row r="125" spans="1:11" x14ac:dyDescent="0.2">
      <c r="A125" s="7" t="s">
        <v>342</v>
      </c>
      <c r="B125" s="65">
        <v>0</v>
      </c>
      <c r="C125" s="34">
        <f>IF(B127=0, "-", B125/B127)</f>
        <v>0</v>
      </c>
      <c r="D125" s="65">
        <v>0</v>
      </c>
      <c r="E125" s="9">
        <f>IF(D127=0, "-", D125/D127)</f>
        <v>0</v>
      </c>
      <c r="F125" s="81">
        <v>13</v>
      </c>
      <c r="G125" s="34">
        <f>IF(F127=0, "-", F125/F127)</f>
        <v>1.2512030798845043E-2</v>
      </c>
      <c r="H125" s="65">
        <v>8</v>
      </c>
      <c r="I125" s="9">
        <f>IF(H127=0, "-", H125/H127)</f>
        <v>6.7567567567567571E-3</v>
      </c>
      <c r="J125" s="8" t="str">
        <f t="shared" si="10"/>
        <v>-</v>
      </c>
      <c r="K125" s="9">
        <f t="shared" si="11"/>
        <v>0.625</v>
      </c>
    </row>
    <row r="126" spans="1:11" x14ac:dyDescent="0.2">
      <c r="A126" s="2"/>
      <c r="B126" s="68"/>
      <c r="C126" s="33"/>
      <c r="D126" s="68"/>
      <c r="E126" s="6"/>
      <c r="F126" s="82"/>
      <c r="G126" s="33"/>
      <c r="H126" s="68"/>
      <c r="I126" s="6"/>
      <c r="J126" s="5"/>
      <c r="K126" s="6"/>
    </row>
    <row r="127" spans="1:11" s="43" customFormat="1" x14ac:dyDescent="0.2">
      <c r="A127" s="162" t="s">
        <v>453</v>
      </c>
      <c r="B127" s="71">
        <f>SUM(B102:B126)</f>
        <v>137</v>
      </c>
      <c r="C127" s="40">
        <f>B127/796</f>
        <v>0.17211055276381909</v>
      </c>
      <c r="D127" s="71">
        <f>SUM(D102:D126)</f>
        <v>77</v>
      </c>
      <c r="E127" s="41">
        <f>D127/577</f>
        <v>0.13344887348353554</v>
      </c>
      <c r="F127" s="77">
        <f>SUM(F102:F126)</f>
        <v>1039</v>
      </c>
      <c r="G127" s="42">
        <f>F127/7731</f>
        <v>0.13439399818910877</v>
      </c>
      <c r="H127" s="71">
        <f>SUM(H102:H126)</f>
        <v>1184</v>
      </c>
      <c r="I127" s="41">
        <f>H127/8609</f>
        <v>0.13753049134626555</v>
      </c>
      <c r="J127" s="37">
        <f>IF(D127=0, "-", IF((B127-D127)/D127&lt;10, (B127-D127)/D127, "&gt;999%"))</f>
        <v>0.77922077922077926</v>
      </c>
      <c r="K127" s="38">
        <f>IF(H127=0, "-", IF((F127-H127)/H127&lt;10, (F127-H127)/H127, "&gt;999%"))</f>
        <v>-0.12246621621621621</v>
      </c>
    </row>
    <row r="128" spans="1:11" x14ac:dyDescent="0.2">
      <c r="B128" s="83"/>
      <c r="D128" s="83"/>
      <c r="F128" s="83"/>
      <c r="H128" s="83"/>
    </row>
    <row r="129" spans="1:11" x14ac:dyDescent="0.2">
      <c r="A129" s="163" t="s">
        <v>134</v>
      </c>
      <c r="B129" s="61" t="s">
        <v>12</v>
      </c>
      <c r="C129" s="62" t="s">
        <v>13</v>
      </c>
      <c r="D129" s="61" t="s">
        <v>12</v>
      </c>
      <c r="E129" s="63" t="s">
        <v>13</v>
      </c>
      <c r="F129" s="62" t="s">
        <v>12</v>
      </c>
      <c r="G129" s="62" t="s">
        <v>13</v>
      </c>
      <c r="H129" s="61" t="s">
        <v>12</v>
      </c>
      <c r="I129" s="63" t="s">
        <v>13</v>
      </c>
      <c r="J129" s="61"/>
      <c r="K129" s="63"/>
    </row>
    <row r="130" spans="1:11" x14ac:dyDescent="0.2">
      <c r="A130" s="7" t="s">
        <v>343</v>
      </c>
      <c r="B130" s="65">
        <v>0</v>
      </c>
      <c r="C130" s="34">
        <f>IF(B141=0, "-", B130/B141)</f>
        <v>0</v>
      </c>
      <c r="D130" s="65">
        <v>0</v>
      </c>
      <c r="E130" s="9">
        <f>IF(D141=0, "-", D130/D141)</f>
        <v>0</v>
      </c>
      <c r="F130" s="81">
        <v>0</v>
      </c>
      <c r="G130" s="34">
        <f>IF(F141=0, "-", F130/F141)</f>
        <v>0</v>
      </c>
      <c r="H130" s="65">
        <v>1</v>
      </c>
      <c r="I130" s="9">
        <f>IF(H141=0, "-", H130/H141)</f>
        <v>3.8461538461538464E-2</v>
      </c>
      <c r="J130" s="8" t="str">
        <f t="shared" ref="J130:J139" si="12">IF(D130=0, "-", IF((B130-D130)/D130&lt;10, (B130-D130)/D130, "&gt;999%"))</f>
        <v>-</v>
      </c>
      <c r="K130" s="9">
        <f t="shared" ref="K130:K139" si="13">IF(H130=0, "-", IF((F130-H130)/H130&lt;10, (F130-H130)/H130, "&gt;999%"))</f>
        <v>-1</v>
      </c>
    </row>
    <row r="131" spans="1:11" x14ac:dyDescent="0.2">
      <c r="A131" s="7" t="s">
        <v>344</v>
      </c>
      <c r="B131" s="65">
        <v>0</v>
      </c>
      <c r="C131" s="34">
        <f>IF(B141=0, "-", B131/B141)</f>
        <v>0</v>
      </c>
      <c r="D131" s="65">
        <v>0</v>
      </c>
      <c r="E131" s="9">
        <f>IF(D141=0, "-", D131/D141)</f>
        <v>0</v>
      </c>
      <c r="F131" s="81">
        <v>2</v>
      </c>
      <c r="G131" s="34">
        <f>IF(F141=0, "-", F131/F141)</f>
        <v>0.11764705882352941</v>
      </c>
      <c r="H131" s="65">
        <v>3</v>
      </c>
      <c r="I131" s="9">
        <f>IF(H141=0, "-", H131/H141)</f>
        <v>0.11538461538461539</v>
      </c>
      <c r="J131" s="8" t="str">
        <f t="shared" si="12"/>
        <v>-</v>
      </c>
      <c r="K131" s="9">
        <f t="shared" si="13"/>
        <v>-0.33333333333333331</v>
      </c>
    </row>
    <row r="132" spans="1:11" x14ac:dyDescent="0.2">
      <c r="A132" s="7" t="s">
        <v>345</v>
      </c>
      <c r="B132" s="65">
        <v>0</v>
      </c>
      <c r="C132" s="34">
        <f>IF(B141=0, "-", B132/B141)</f>
        <v>0</v>
      </c>
      <c r="D132" s="65">
        <v>0</v>
      </c>
      <c r="E132" s="9">
        <f>IF(D141=0, "-", D132/D141)</f>
        <v>0</v>
      </c>
      <c r="F132" s="81">
        <v>1</v>
      </c>
      <c r="G132" s="34">
        <f>IF(F141=0, "-", F132/F141)</f>
        <v>5.8823529411764705E-2</v>
      </c>
      <c r="H132" s="65">
        <v>0</v>
      </c>
      <c r="I132" s="9">
        <f>IF(H141=0, "-", H132/H141)</f>
        <v>0</v>
      </c>
      <c r="J132" s="8" t="str">
        <f t="shared" si="12"/>
        <v>-</v>
      </c>
      <c r="K132" s="9" t="str">
        <f t="shared" si="13"/>
        <v>-</v>
      </c>
    </row>
    <row r="133" spans="1:11" x14ac:dyDescent="0.2">
      <c r="A133" s="7" t="s">
        <v>346</v>
      </c>
      <c r="B133" s="65">
        <v>0</v>
      </c>
      <c r="C133" s="34">
        <f>IF(B141=0, "-", B133/B141)</f>
        <v>0</v>
      </c>
      <c r="D133" s="65">
        <v>0</v>
      </c>
      <c r="E133" s="9">
        <f>IF(D141=0, "-", D133/D141)</f>
        <v>0</v>
      </c>
      <c r="F133" s="81">
        <v>1</v>
      </c>
      <c r="G133" s="34">
        <f>IF(F141=0, "-", F133/F141)</f>
        <v>5.8823529411764705E-2</v>
      </c>
      <c r="H133" s="65">
        <v>0</v>
      </c>
      <c r="I133" s="9">
        <f>IF(H141=0, "-", H133/H141)</f>
        <v>0</v>
      </c>
      <c r="J133" s="8" t="str">
        <f t="shared" si="12"/>
        <v>-</v>
      </c>
      <c r="K133" s="9" t="str">
        <f t="shared" si="13"/>
        <v>-</v>
      </c>
    </row>
    <row r="134" spans="1:11" x14ac:dyDescent="0.2">
      <c r="A134" s="7" t="s">
        <v>347</v>
      </c>
      <c r="B134" s="65">
        <v>0</v>
      </c>
      <c r="C134" s="34">
        <f>IF(B141=0, "-", B134/B141)</f>
        <v>0</v>
      </c>
      <c r="D134" s="65">
        <v>0</v>
      </c>
      <c r="E134" s="9">
        <f>IF(D141=0, "-", D134/D141)</f>
        <v>0</v>
      </c>
      <c r="F134" s="81">
        <v>1</v>
      </c>
      <c r="G134" s="34">
        <f>IF(F141=0, "-", F134/F141)</f>
        <v>5.8823529411764705E-2</v>
      </c>
      <c r="H134" s="65">
        <v>2</v>
      </c>
      <c r="I134" s="9">
        <f>IF(H141=0, "-", H134/H141)</f>
        <v>7.6923076923076927E-2</v>
      </c>
      <c r="J134" s="8" t="str">
        <f t="shared" si="12"/>
        <v>-</v>
      </c>
      <c r="K134" s="9">
        <f t="shared" si="13"/>
        <v>-0.5</v>
      </c>
    </row>
    <row r="135" spans="1:11" x14ac:dyDescent="0.2">
      <c r="A135" s="7" t="s">
        <v>348</v>
      </c>
      <c r="B135" s="65">
        <v>0</v>
      </c>
      <c r="C135" s="34">
        <f>IF(B141=0, "-", B135/B141)</f>
        <v>0</v>
      </c>
      <c r="D135" s="65">
        <v>0</v>
      </c>
      <c r="E135" s="9">
        <f>IF(D141=0, "-", D135/D141)</f>
        <v>0</v>
      </c>
      <c r="F135" s="81">
        <v>0</v>
      </c>
      <c r="G135" s="34">
        <f>IF(F141=0, "-", F135/F141)</f>
        <v>0</v>
      </c>
      <c r="H135" s="65">
        <v>4</v>
      </c>
      <c r="I135" s="9">
        <f>IF(H141=0, "-", H135/H141)</f>
        <v>0.15384615384615385</v>
      </c>
      <c r="J135" s="8" t="str">
        <f t="shared" si="12"/>
        <v>-</v>
      </c>
      <c r="K135" s="9">
        <f t="shared" si="13"/>
        <v>-1</v>
      </c>
    </row>
    <row r="136" spans="1:11" x14ac:dyDescent="0.2">
      <c r="A136" s="7" t="s">
        <v>349</v>
      </c>
      <c r="B136" s="65">
        <v>0</v>
      </c>
      <c r="C136" s="34">
        <f>IF(B141=0, "-", B136/B141)</f>
        <v>0</v>
      </c>
      <c r="D136" s="65">
        <v>0</v>
      </c>
      <c r="E136" s="9">
        <f>IF(D141=0, "-", D136/D141)</f>
        <v>0</v>
      </c>
      <c r="F136" s="81">
        <v>8</v>
      </c>
      <c r="G136" s="34">
        <f>IF(F141=0, "-", F136/F141)</f>
        <v>0.47058823529411764</v>
      </c>
      <c r="H136" s="65">
        <v>10</v>
      </c>
      <c r="I136" s="9">
        <f>IF(H141=0, "-", H136/H141)</f>
        <v>0.38461538461538464</v>
      </c>
      <c r="J136" s="8" t="str">
        <f t="shared" si="12"/>
        <v>-</v>
      </c>
      <c r="K136" s="9">
        <f t="shared" si="13"/>
        <v>-0.2</v>
      </c>
    </row>
    <row r="137" spans="1:11" x14ac:dyDescent="0.2">
      <c r="A137" s="7" t="s">
        <v>350</v>
      </c>
      <c r="B137" s="65">
        <v>0</v>
      </c>
      <c r="C137" s="34">
        <f>IF(B141=0, "-", B137/B141)</f>
        <v>0</v>
      </c>
      <c r="D137" s="65">
        <v>0</v>
      </c>
      <c r="E137" s="9">
        <f>IF(D141=0, "-", D137/D141)</f>
        <v>0</v>
      </c>
      <c r="F137" s="81">
        <v>0</v>
      </c>
      <c r="G137" s="34">
        <f>IF(F141=0, "-", F137/F141)</f>
        <v>0</v>
      </c>
      <c r="H137" s="65">
        <v>1</v>
      </c>
      <c r="I137" s="9">
        <f>IF(H141=0, "-", H137/H141)</f>
        <v>3.8461538461538464E-2</v>
      </c>
      <c r="J137" s="8" t="str">
        <f t="shared" si="12"/>
        <v>-</v>
      </c>
      <c r="K137" s="9">
        <f t="shared" si="13"/>
        <v>-1</v>
      </c>
    </row>
    <row r="138" spans="1:11" x14ac:dyDescent="0.2">
      <c r="A138" s="7" t="s">
        <v>351</v>
      </c>
      <c r="B138" s="65">
        <v>1</v>
      </c>
      <c r="C138" s="34">
        <f>IF(B141=0, "-", B138/B141)</f>
        <v>1</v>
      </c>
      <c r="D138" s="65">
        <v>0</v>
      </c>
      <c r="E138" s="9">
        <f>IF(D141=0, "-", D138/D141)</f>
        <v>0</v>
      </c>
      <c r="F138" s="81">
        <v>2</v>
      </c>
      <c r="G138" s="34">
        <f>IF(F141=0, "-", F138/F141)</f>
        <v>0.11764705882352941</v>
      </c>
      <c r="H138" s="65">
        <v>0</v>
      </c>
      <c r="I138" s="9">
        <f>IF(H141=0, "-", H138/H141)</f>
        <v>0</v>
      </c>
      <c r="J138" s="8" t="str">
        <f t="shared" si="12"/>
        <v>-</v>
      </c>
      <c r="K138" s="9" t="str">
        <f t="shared" si="13"/>
        <v>-</v>
      </c>
    </row>
    <row r="139" spans="1:11" x14ac:dyDescent="0.2">
      <c r="A139" s="7" t="s">
        <v>352</v>
      </c>
      <c r="B139" s="65">
        <v>0</v>
      </c>
      <c r="C139" s="34">
        <f>IF(B141=0, "-", B139/B141)</f>
        <v>0</v>
      </c>
      <c r="D139" s="65">
        <v>1</v>
      </c>
      <c r="E139" s="9">
        <f>IF(D141=0, "-", D139/D141)</f>
        <v>1</v>
      </c>
      <c r="F139" s="81">
        <v>2</v>
      </c>
      <c r="G139" s="34">
        <f>IF(F141=0, "-", F139/F141)</f>
        <v>0.11764705882352941</v>
      </c>
      <c r="H139" s="65">
        <v>5</v>
      </c>
      <c r="I139" s="9">
        <f>IF(H141=0, "-", H139/H141)</f>
        <v>0.19230769230769232</v>
      </c>
      <c r="J139" s="8">
        <f t="shared" si="12"/>
        <v>-1</v>
      </c>
      <c r="K139" s="9">
        <f t="shared" si="13"/>
        <v>-0.6</v>
      </c>
    </row>
    <row r="140" spans="1:11" x14ac:dyDescent="0.2">
      <c r="A140" s="2"/>
      <c r="B140" s="68"/>
      <c r="C140" s="33"/>
      <c r="D140" s="68"/>
      <c r="E140" s="6"/>
      <c r="F140" s="82"/>
      <c r="G140" s="33"/>
      <c r="H140" s="68"/>
      <c r="I140" s="6"/>
      <c r="J140" s="5"/>
      <c r="K140" s="6"/>
    </row>
    <row r="141" spans="1:11" s="43" customFormat="1" x14ac:dyDescent="0.2">
      <c r="A141" s="162" t="s">
        <v>452</v>
      </c>
      <c r="B141" s="71">
        <f>SUM(B130:B140)</f>
        <v>1</v>
      </c>
      <c r="C141" s="40">
        <f>B141/796</f>
        <v>1.2562814070351759E-3</v>
      </c>
      <c r="D141" s="71">
        <f>SUM(D130:D140)</f>
        <v>1</v>
      </c>
      <c r="E141" s="41">
        <f>D141/577</f>
        <v>1.7331022530329288E-3</v>
      </c>
      <c r="F141" s="77">
        <f>SUM(F130:F140)</f>
        <v>17</v>
      </c>
      <c r="G141" s="42">
        <f>F141/7731</f>
        <v>2.1989393351442245E-3</v>
      </c>
      <c r="H141" s="71">
        <f>SUM(H130:H140)</f>
        <v>26</v>
      </c>
      <c r="I141" s="41">
        <f>H141/8609</f>
        <v>3.020095249157858E-3</v>
      </c>
      <c r="J141" s="37">
        <f>IF(D141=0, "-", IF((B141-D141)/D141&lt;10, (B141-D141)/D141, "&gt;999%"))</f>
        <v>0</v>
      </c>
      <c r="K141" s="38">
        <f>IF(H141=0, "-", IF((F141-H141)/H141&lt;10, (F141-H141)/H141, "&gt;999%"))</f>
        <v>-0.34615384615384615</v>
      </c>
    </row>
    <row r="142" spans="1:11" x14ac:dyDescent="0.2">
      <c r="B142" s="83"/>
      <c r="D142" s="83"/>
      <c r="F142" s="83"/>
      <c r="H142" s="83"/>
    </row>
    <row r="143" spans="1:11" s="43" customFormat="1" x14ac:dyDescent="0.2">
      <c r="A143" s="162" t="s">
        <v>451</v>
      </c>
      <c r="B143" s="71">
        <v>138</v>
      </c>
      <c r="C143" s="40">
        <f>B143/796</f>
        <v>0.17336683417085427</v>
      </c>
      <c r="D143" s="71">
        <v>78</v>
      </c>
      <c r="E143" s="41">
        <f>D143/577</f>
        <v>0.13518197573656845</v>
      </c>
      <c r="F143" s="77">
        <v>1056</v>
      </c>
      <c r="G143" s="42">
        <f>F143/7731</f>
        <v>0.136592937524253</v>
      </c>
      <c r="H143" s="71">
        <v>1210</v>
      </c>
      <c r="I143" s="41">
        <f>H143/8609</f>
        <v>0.14055058659542338</v>
      </c>
      <c r="J143" s="37">
        <f>IF(D143=0, "-", IF((B143-D143)/D143&lt;10, (B143-D143)/D143, "&gt;999%"))</f>
        <v>0.76923076923076927</v>
      </c>
      <c r="K143" s="38">
        <f>IF(H143=0, "-", IF((F143-H143)/H143&lt;10, (F143-H143)/H143, "&gt;999%"))</f>
        <v>-0.12727272727272726</v>
      </c>
    </row>
    <row r="144" spans="1:11" x14ac:dyDescent="0.2">
      <c r="B144" s="83"/>
      <c r="D144" s="83"/>
      <c r="F144" s="83"/>
      <c r="H144" s="83"/>
    </row>
    <row r="145" spans="1:11" ht="15.75" x14ac:dyDescent="0.25">
      <c r="A145" s="164" t="s">
        <v>103</v>
      </c>
      <c r="B145" s="196" t="s">
        <v>1</v>
      </c>
      <c r="C145" s="200"/>
      <c r="D145" s="200"/>
      <c r="E145" s="197"/>
      <c r="F145" s="196" t="s">
        <v>14</v>
      </c>
      <c r="G145" s="200"/>
      <c r="H145" s="200"/>
      <c r="I145" s="197"/>
      <c r="J145" s="196" t="s">
        <v>15</v>
      </c>
      <c r="K145" s="197"/>
    </row>
    <row r="146" spans="1:11" x14ac:dyDescent="0.2">
      <c r="A146" s="22"/>
      <c r="B146" s="196">
        <f>VALUE(RIGHT($B$2, 4))</f>
        <v>2020</v>
      </c>
      <c r="C146" s="197"/>
      <c r="D146" s="196">
        <f>B146-1</f>
        <v>2019</v>
      </c>
      <c r="E146" s="204"/>
      <c r="F146" s="196">
        <f>B146</f>
        <v>2020</v>
      </c>
      <c r="G146" s="204"/>
      <c r="H146" s="196">
        <f>D146</f>
        <v>2019</v>
      </c>
      <c r="I146" s="204"/>
      <c r="J146" s="140" t="s">
        <v>4</v>
      </c>
      <c r="K146" s="141" t="s">
        <v>2</v>
      </c>
    </row>
    <row r="147" spans="1:11" x14ac:dyDescent="0.2">
      <c r="A147" s="163" t="s">
        <v>135</v>
      </c>
      <c r="B147" s="61" t="s">
        <v>12</v>
      </c>
      <c r="C147" s="62" t="s">
        <v>13</v>
      </c>
      <c r="D147" s="61" t="s">
        <v>12</v>
      </c>
      <c r="E147" s="63" t="s">
        <v>13</v>
      </c>
      <c r="F147" s="62" t="s">
        <v>12</v>
      </c>
      <c r="G147" s="62" t="s">
        <v>13</v>
      </c>
      <c r="H147" s="61" t="s">
        <v>12</v>
      </c>
      <c r="I147" s="63" t="s">
        <v>13</v>
      </c>
      <c r="J147" s="61"/>
      <c r="K147" s="63"/>
    </row>
    <row r="148" spans="1:11" x14ac:dyDescent="0.2">
      <c r="A148" s="7" t="s">
        <v>353</v>
      </c>
      <c r="B148" s="65">
        <v>2</v>
      </c>
      <c r="C148" s="34">
        <f>IF(B151=0, "-", B148/B151)</f>
        <v>4.1666666666666664E-2</v>
      </c>
      <c r="D148" s="65">
        <v>3</v>
      </c>
      <c r="E148" s="9">
        <f>IF(D151=0, "-", D148/D151)</f>
        <v>0.125</v>
      </c>
      <c r="F148" s="81">
        <v>28</v>
      </c>
      <c r="G148" s="34">
        <f>IF(F151=0, "-", F148/F151)</f>
        <v>8.3832335329341312E-2</v>
      </c>
      <c r="H148" s="65">
        <v>24</v>
      </c>
      <c r="I148" s="9">
        <f>IF(H151=0, "-", H148/H151)</f>
        <v>7.2289156626506021E-2</v>
      </c>
      <c r="J148" s="8">
        <f>IF(D148=0, "-", IF((B148-D148)/D148&lt;10, (B148-D148)/D148, "&gt;999%"))</f>
        <v>-0.33333333333333331</v>
      </c>
      <c r="K148" s="9">
        <f>IF(H148=0, "-", IF((F148-H148)/H148&lt;10, (F148-H148)/H148, "&gt;999%"))</f>
        <v>0.16666666666666666</v>
      </c>
    </row>
    <row r="149" spans="1:11" x14ac:dyDescent="0.2">
      <c r="A149" s="7" t="s">
        <v>354</v>
      </c>
      <c r="B149" s="65">
        <v>46</v>
      </c>
      <c r="C149" s="34">
        <f>IF(B151=0, "-", B149/B151)</f>
        <v>0.95833333333333337</v>
      </c>
      <c r="D149" s="65">
        <v>21</v>
      </c>
      <c r="E149" s="9">
        <f>IF(D151=0, "-", D149/D151)</f>
        <v>0.875</v>
      </c>
      <c r="F149" s="81">
        <v>306</v>
      </c>
      <c r="G149" s="34">
        <f>IF(F151=0, "-", F149/F151)</f>
        <v>0.91616766467065869</v>
      </c>
      <c r="H149" s="65">
        <v>308</v>
      </c>
      <c r="I149" s="9">
        <f>IF(H151=0, "-", H149/H151)</f>
        <v>0.92771084337349397</v>
      </c>
      <c r="J149" s="8">
        <f>IF(D149=0, "-", IF((B149-D149)/D149&lt;10, (B149-D149)/D149, "&gt;999%"))</f>
        <v>1.1904761904761905</v>
      </c>
      <c r="K149" s="9">
        <f>IF(H149=0, "-", IF((F149-H149)/H149&lt;10, (F149-H149)/H149, "&gt;999%"))</f>
        <v>-6.4935064935064939E-3</v>
      </c>
    </row>
    <row r="150" spans="1:11" x14ac:dyDescent="0.2">
      <c r="A150" s="2"/>
      <c r="B150" s="68"/>
      <c r="C150" s="33"/>
      <c r="D150" s="68"/>
      <c r="E150" s="6"/>
      <c r="F150" s="82"/>
      <c r="G150" s="33"/>
      <c r="H150" s="68"/>
      <c r="I150" s="6"/>
      <c r="J150" s="5"/>
      <c r="K150" s="6"/>
    </row>
    <row r="151" spans="1:11" s="43" customFormat="1" x14ac:dyDescent="0.2">
      <c r="A151" s="162" t="s">
        <v>450</v>
      </c>
      <c r="B151" s="71">
        <f>SUM(B148:B150)</f>
        <v>48</v>
      </c>
      <c r="C151" s="40">
        <f>B151/796</f>
        <v>6.030150753768844E-2</v>
      </c>
      <c r="D151" s="71">
        <f>SUM(D148:D150)</f>
        <v>24</v>
      </c>
      <c r="E151" s="41">
        <f>D151/577</f>
        <v>4.1594454072790298E-2</v>
      </c>
      <c r="F151" s="77">
        <f>SUM(F148:F150)</f>
        <v>334</v>
      </c>
      <c r="G151" s="42">
        <f>F151/7731</f>
        <v>4.3202690466951237E-2</v>
      </c>
      <c r="H151" s="71">
        <f>SUM(H148:H150)</f>
        <v>332</v>
      </c>
      <c r="I151" s="41">
        <f>H151/8609</f>
        <v>3.8564293181554188E-2</v>
      </c>
      <c r="J151" s="37">
        <f>IF(D151=0, "-", IF((B151-D151)/D151&lt;10, (B151-D151)/D151, "&gt;999%"))</f>
        <v>1</v>
      </c>
      <c r="K151" s="38">
        <f>IF(H151=0, "-", IF((F151-H151)/H151&lt;10, (F151-H151)/H151, "&gt;999%"))</f>
        <v>6.024096385542169E-3</v>
      </c>
    </row>
    <row r="152" spans="1:11" x14ac:dyDescent="0.2">
      <c r="B152" s="83"/>
      <c r="D152" s="83"/>
      <c r="F152" s="83"/>
      <c r="H152" s="83"/>
    </row>
    <row r="153" spans="1:11" x14ac:dyDescent="0.2">
      <c r="A153" s="163" t="s">
        <v>136</v>
      </c>
      <c r="B153" s="61" t="s">
        <v>12</v>
      </c>
      <c r="C153" s="62" t="s">
        <v>13</v>
      </c>
      <c r="D153" s="61" t="s">
        <v>12</v>
      </c>
      <c r="E153" s="63" t="s">
        <v>13</v>
      </c>
      <c r="F153" s="62" t="s">
        <v>12</v>
      </c>
      <c r="G153" s="62" t="s">
        <v>13</v>
      </c>
      <c r="H153" s="61" t="s">
        <v>12</v>
      </c>
      <c r="I153" s="63" t="s">
        <v>13</v>
      </c>
      <c r="J153" s="61"/>
      <c r="K153" s="63"/>
    </row>
    <row r="154" spans="1:11" x14ac:dyDescent="0.2">
      <c r="A154" s="7" t="s">
        <v>355</v>
      </c>
      <c r="B154" s="65">
        <v>0</v>
      </c>
      <c r="C154" s="34">
        <f>IF(B159=0, "-", B154/B159)</f>
        <v>0</v>
      </c>
      <c r="D154" s="65">
        <v>0</v>
      </c>
      <c r="E154" s="9" t="str">
        <f>IF(D159=0, "-", D154/D159)</f>
        <v>-</v>
      </c>
      <c r="F154" s="81">
        <v>0</v>
      </c>
      <c r="G154" s="34">
        <f>IF(F159=0, "-", F154/F159)</f>
        <v>0</v>
      </c>
      <c r="H154" s="65">
        <v>1</v>
      </c>
      <c r="I154" s="9">
        <f>IF(H159=0, "-", H154/H159)</f>
        <v>0.14285714285714285</v>
      </c>
      <c r="J154" s="8" t="str">
        <f>IF(D154=0, "-", IF((B154-D154)/D154&lt;10, (B154-D154)/D154, "&gt;999%"))</f>
        <v>-</v>
      </c>
      <c r="K154" s="9">
        <f>IF(H154=0, "-", IF((F154-H154)/H154&lt;10, (F154-H154)/H154, "&gt;999%"))</f>
        <v>-1</v>
      </c>
    </row>
    <row r="155" spans="1:11" x14ac:dyDescent="0.2">
      <c r="A155" s="7" t="s">
        <v>356</v>
      </c>
      <c r="B155" s="65">
        <v>0</v>
      </c>
      <c r="C155" s="34">
        <f>IF(B159=0, "-", B155/B159)</f>
        <v>0</v>
      </c>
      <c r="D155" s="65">
        <v>0</v>
      </c>
      <c r="E155" s="9" t="str">
        <f>IF(D159=0, "-", D155/D159)</f>
        <v>-</v>
      </c>
      <c r="F155" s="81">
        <v>1</v>
      </c>
      <c r="G155" s="34">
        <f>IF(F159=0, "-", F155/F159)</f>
        <v>0.1</v>
      </c>
      <c r="H155" s="65">
        <v>0</v>
      </c>
      <c r="I155" s="9">
        <f>IF(H159=0, "-", H155/H159)</f>
        <v>0</v>
      </c>
      <c r="J155" s="8" t="str">
        <f>IF(D155=0, "-", IF((B155-D155)/D155&lt;10, (B155-D155)/D155, "&gt;999%"))</f>
        <v>-</v>
      </c>
      <c r="K155" s="9" t="str">
        <f>IF(H155=0, "-", IF((F155-H155)/H155&lt;10, (F155-H155)/H155, "&gt;999%"))</f>
        <v>-</v>
      </c>
    </row>
    <row r="156" spans="1:11" x14ac:dyDescent="0.2">
      <c r="A156" s="7" t="s">
        <v>357</v>
      </c>
      <c r="B156" s="65">
        <v>0</v>
      </c>
      <c r="C156" s="34">
        <f>IF(B159=0, "-", B156/B159)</f>
        <v>0</v>
      </c>
      <c r="D156" s="65">
        <v>0</v>
      </c>
      <c r="E156" s="9" t="str">
        <f>IF(D159=0, "-", D156/D159)</f>
        <v>-</v>
      </c>
      <c r="F156" s="81">
        <v>0</v>
      </c>
      <c r="G156" s="34">
        <f>IF(F159=0, "-", F156/F159)</f>
        <v>0</v>
      </c>
      <c r="H156" s="65">
        <v>1</v>
      </c>
      <c r="I156" s="9">
        <f>IF(H159=0, "-", H156/H159)</f>
        <v>0.14285714285714285</v>
      </c>
      <c r="J156" s="8" t="str">
        <f>IF(D156=0, "-", IF((B156-D156)/D156&lt;10, (B156-D156)/D156, "&gt;999%"))</f>
        <v>-</v>
      </c>
      <c r="K156" s="9">
        <f>IF(H156=0, "-", IF((F156-H156)/H156&lt;10, (F156-H156)/H156, "&gt;999%"))</f>
        <v>-1</v>
      </c>
    </row>
    <row r="157" spans="1:11" x14ac:dyDescent="0.2">
      <c r="A157" s="7" t="s">
        <v>358</v>
      </c>
      <c r="B157" s="65">
        <v>1</v>
      </c>
      <c r="C157" s="34">
        <f>IF(B159=0, "-", B157/B159)</f>
        <v>1</v>
      </c>
      <c r="D157" s="65">
        <v>0</v>
      </c>
      <c r="E157" s="9" t="str">
        <f>IF(D159=0, "-", D157/D159)</f>
        <v>-</v>
      </c>
      <c r="F157" s="81">
        <v>9</v>
      </c>
      <c r="G157" s="34">
        <f>IF(F159=0, "-", F157/F159)</f>
        <v>0.9</v>
      </c>
      <c r="H157" s="65">
        <v>5</v>
      </c>
      <c r="I157" s="9">
        <f>IF(H159=0, "-", H157/H159)</f>
        <v>0.7142857142857143</v>
      </c>
      <c r="J157" s="8" t="str">
        <f>IF(D157=0, "-", IF((B157-D157)/D157&lt;10, (B157-D157)/D157, "&gt;999%"))</f>
        <v>-</v>
      </c>
      <c r="K157" s="9">
        <f>IF(H157=0, "-", IF((F157-H157)/H157&lt;10, (F157-H157)/H157, "&gt;999%"))</f>
        <v>0.8</v>
      </c>
    </row>
    <row r="158" spans="1:11" x14ac:dyDescent="0.2">
      <c r="A158" s="2"/>
      <c r="B158" s="68"/>
      <c r="C158" s="33"/>
      <c r="D158" s="68"/>
      <c r="E158" s="6"/>
      <c r="F158" s="82"/>
      <c r="G158" s="33"/>
      <c r="H158" s="68"/>
      <c r="I158" s="6"/>
      <c r="J158" s="5"/>
      <c r="K158" s="6"/>
    </row>
    <row r="159" spans="1:11" s="43" customFormat="1" x14ac:dyDescent="0.2">
      <c r="A159" s="162" t="s">
        <v>449</v>
      </c>
      <c r="B159" s="71">
        <f>SUM(B154:B158)</f>
        <v>1</v>
      </c>
      <c r="C159" s="40">
        <f>B159/796</f>
        <v>1.2562814070351759E-3</v>
      </c>
      <c r="D159" s="71">
        <f>SUM(D154:D158)</f>
        <v>0</v>
      </c>
      <c r="E159" s="41">
        <f>D159/577</f>
        <v>0</v>
      </c>
      <c r="F159" s="77">
        <f>SUM(F154:F158)</f>
        <v>10</v>
      </c>
      <c r="G159" s="42">
        <f>F159/7731</f>
        <v>1.2934937265554262E-3</v>
      </c>
      <c r="H159" s="71">
        <f>SUM(H154:H158)</f>
        <v>7</v>
      </c>
      <c r="I159" s="41">
        <f>H159/8609</f>
        <v>8.1310256708096173E-4</v>
      </c>
      <c r="J159" s="37" t="str">
        <f>IF(D159=0, "-", IF((B159-D159)/D159&lt;10, (B159-D159)/D159, "&gt;999%"))</f>
        <v>-</v>
      </c>
      <c r="K159" s="38">
        <f>IF(H159=0, "-", IF((F159-H159)/H159&lt;10, (F159-H159)/H159, "&gt;999%"))</f>
        <v>0.42857142857142855</v>
      </c>
    </row>
    <row r="160" spans="1:11" x14ac:dyDescent="0.2">
      <c r="B160" s="83"/>
      <c r="D160" s="83"/>
      <c r="F160" s="83"/>
      <c r="H160" s="83"/>
    </row>
    <row r="161" spans="1:11" s="43" customFormat="1" x14ac:dyDescent="0.2">
      <c r="A161" s="162" t="s">
        <v>448</v>
      </c>
      <c r="B161" s="71">
        <v>49</v>
      </c>
      <c r="C161" s="40">
        <f>B161/796</f>
        <v>6.1557788944723621E-2</v>
      </c>
      <c r="D161" s="71">
        <v>24</v>
      </c>
      <c r="E161" s="41">
        <f>D161/577</f>
        <v>4.1594454072790298E-2</v>
      </c>
      <c r="F161" s="77">
        <v>344</v>
      </c>
      <c r="G161" s="42">
        <f>F161/7731</f>
        <v>4.4496184193506663E-2</v>
      </c>
      <c r="H161" s="71">
        <v>339</v>
      </c>
      <c r="I161" s="41">
        <f>H161/8609</f>
        <v>3.9377395748635149E-2</v>
      </c>
      <c r="J161" s="37">
        <f>IF(D161=0, "-", IF((B161-D161)/D161&lt;10, (B161-D161)/D161, "&gt;999%"))</f>
        <v>1.0416666666666667</v>
      </c>
      <c r="K161" s="38">
        <f>IF(H161=0, "-", IF((F161-H161)/H161&lt;10, (F161-H161)/H161, "&gt;999%"))</f>
        <v>1.4749262536873156E-2</v>
      </c>
    </row>
    <row r="162" spans="1:11" x14ac:dyDescent="0.2">
      <c r="B162" s="83"/>
      <c r="D162" s="83"/>
      <c r="F162" s="83"/>
      <c r="H162" s="83"/>
    </row>
    <row r="163" spans="1:11" x14ac:dyDescent="0.2">
      <c r="A163" s="27" t="s">
        <v>446</v>
      </c>
      <c r="B163" s="71">
        <f>B167-B165</f>
        <v>349</v>
      </c>
      <c r="C163" s="40">
        <f>B163/796</f>
        <v>0.43844221105527637</v>
      </c>
      <c r="D163" s="71">
        <f>D167-D165</f>
        <v>220</v>
      </c>
      <c r="E163" s="41">
        <f>D163/577</f>
        <v>0.38128249566724437</v>
      </c>
      <c r="F163" s="77">
        <f>F167-F165</f>
        <v>3373</v>
      </c>
      <c r="G163" s="42">
        <f>F163/7731</f>
        <v>0.43629543396714526</v>
      </c>
      <c r="H163" s="71">
        <f>H167-H165</f>
        <v>3694</v>
      </c>
      <c r="I163" s="41">
        <f>H163/8609</f>
        <v>0.42908584039958181</v>
      </c>
      <c r="J163" s="37">
        <f>IF(D163=0, "-", IF((B163-D163)/D163&lt;10, (B163-D163)/D163, "&gt;999%"))</f>
        <v>0.58636363636363631</v>
      </c>
      <c r="K163" s="38">
        <f>IF(H163=0, "-", IF((F163-H163)/H163&lt;10, (F163-H163)/H163, "&gt;999%"))</f>
        <v>-8.6897671900378989E-2</v>
      </c>
    </row>
    <row r="164" spans="1:11" x14ac:dyDescent="0.2">
      <c r="A164" s="27"/>
      <c r="B164" s="71"/>
      <c r="C164" s="40"/>
      <c r="D164" s="71"/>
      <c r="E164" s="41"/>
      <c r="F164" s="77"/>
      <c r="G164" s="42"/>
      <c r="H164" s="71"/>
      <c r="I164" s="41"/>
      <c r="J164" s="37"/>
      <c r="K164" s="38"/>
    </row>
    <row r="165" spans="1:11" x14ac:dyDescent="0.2">
      <c r="A165" s="27" t="s">
        <v>447</v>
      </c>
      <c r="B165" s="71">
        <v>7</v>
      </c>
      <c r="C165" s="40">
        <f>B165/796</f>
        <v>8.7939698492462311E-3</v>
      </c>
      <c r="D165" s="71">
        <v>6</v>
      </c>
      <c r="E165" s="41">
        <f>D165/577</f>
        <v>1.0398613518197574E-2</v>
      </c>
      <c r="F165" s="77">
        <v>92</v>
      </c>
      <c r="G165" s="42">
        <f>F165/7731</f>
        <v>1.1900142284309922E-2</v>
      </c>
      <c r="H165" s="71">
        <v>97</v>
      </c>
      <c r="I165" s="41">
        <f>H165/8609</f>
        <v>1.126727842955047E-2</v>
      </c>
      <c r="J165" s="37">
        <f>IF(D165=0, "-", IF((B165-D165)/D165&lt;10, (B165-D165)/D165, "&gt;999%"))</f>
        <v>0.16666666666666666</v>
      </c>
      <c r="K165" s="38">
        <f>IF(H165=0, "-", IF((F165-H165)/H165&lt;10, (F165-H165)/H165, "&gt;999%"))</f>
        <v>-5.1546391752577317E-2</v>
      </c>
    </row>
    <row r="166" spans="1:11" x14ac:dyDescent="0.2">
      <c r="A166" s="27"/>
      <c r="B166" s="71"/>
      <c r="C166" s="40"/>
      <c r="D166" s="71"/>
      <c r="E166" s="41"/>
      <c r="F166" s="77"/>
      <c r="G166" s="42"/>
      <c r="H166" s="71"/>
      <c r="I166" s="41"/>
      <c r="J166" s="37"/>
      <c r="K166" s="38"/>
    </row>
    <row r="167" spans="1:11" x14ac:dyDescent="0.2">
      <c r="A167" s="27" t="s">
        <v>445</v>
      </c>
      <c r="B167" s="71">
        <v>356</v>
      </c>
      <c r="C167" s="40">
        <f>B167/796</f>
        <v>0.44723618090452261</v>
      </c>
      <c r="D167" s="71">
        <v>226</v>
      </c>
      <c r="E167" s="41">
        <f>D167/577</f>
        <v>0.39168110918544197</v>
      </c>
      <c r="F167" s="77">
        <v>3465</v>
      </c>
      <c r="G167" s="42">
        <f>F167/7731</f>
        <v>0.44819557625145517</v>
      </c>
      <c r="H167" s="71">
        <v>3791</v>
      </c>
      <c r="I167" s="41">
        <f>H167/8609</f>
        <v>0.44035311882913231</v>
      </c>
      <c r="J167" s="37">
        <f>IF(D167=0, "-", IF((B167-D167)/D167&lt;10, (B167-D167)/D167, "&gt;999%"))</f>
        <v>0.5752212389380531</v>
      </c>
      <c r="K167" s="38">
        <f>IF(H167=0, "-", IF((F167-H167)/H167&lt;10, (F167-H167)/H167, "&gt;999%"))</f>
        <v>-8.5993141651279345E-2</v>
      </c>
    </row>
  </sheetData>
  <mergeCells count="37">
    <mergeCell ref="B1:K1"/>
    <mergeCell ref="B2:K2"/>
    <mergeCell ref="B145:E145"/>
    <mergeCell ref="F145:I145"/>
    <mergeCell ref="J145:K145"/>
    <mergeCell ref="B146:C146"/>
    <mergeCell ref="D146:E146"/>
    <mergeCell ref="F146:G146"/>
    <mergeCell ref="H146:I146"/>
    <mergeCell ref="B99:E99"/>
    <mergeCell ref="F99:I99"/>
    <mergeCell ref="J99:K99"/>
    <mergeCell ref="B100:C100"/>
    <mergeCell ref="D100:E100"/>
    <mergeCell ref="F100:G100"/>
    <mergeCell ref="H100:I100"/>
    <mergeCell ref="B57:E57"/>
    <mergeCell ref="F57:I57"/>
    <mergeCell ref="J57:K57"/>
    <mergeCell ref="B58:C58"/>
    <mergeCell ref="D58:E58"/>
    <mergeCell ref="F58:G58"/>
    <mergeCell ref="H58:I58"/>
    <mergeCell ref="B22:E22"/>
    <mergeCell ref="F22:I22"/>
    <mergeCell ref="J22:K22"/>
    <mergeCell ref="B23:C23"/>
    <mergeCell ref="D23:E23"/>
    <mergeCell ref="F23:G23"/>
    <mergeCell ref="H23:I23"/>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3" manualBreakCount="3">
    <brk id="55" max="16383" man="1"/>
    <brk id="97" max="16383" man="1"/>
    <brk id="144"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K37"/>
  <sheetViews>
    <sheetView tabSelected="1" zoomScaleNormal="100"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473</v>
      </c>
      <c r="C1" s="198"/>
      <c r="D1" s="198"/>
      <c r="E1" s="199"/>
      <c r="F1" s="199"/>
      <c r="G1" s="199"/>
      <c r="H1" s="199"/>
      <c r="I1" s="199"/>
      <c r="J1" s="199"/>
      <c r="K1" s="199"/>
    </row>
    <row r="2" spans="1:11" s="52" customFormat="1" ht="20.25" x14ac:dyDescent="0.3">
      <c r="A2" s="4" t="s">
        <v>88</v>
      </c>
      <c r="B2" s="202" t="s">
        <v>78</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31</v>
      </c>
      <c r="B7" s="65">
        <v>0</v>
      </c>
      <c r="C7" s="39">
        <f>IF(B37=0, "-", B7/B37)</f>
        <v>0</v>
      </c>
      <c r="D7" s="65">
        <v>2</v>
      </c>
      <c r="E7" s="21">
        <f>IF(D37=0, "-", D7/D37)</f>
        <v>8.8495575221238937E-3</v>
      </c>
      <c r="F7" s="81">
        <v>4</v>
      </c>
      <c r="G7" s="39">
        <f>IF(F37=0, "-", F7/F37)</f>
        <v>1.1544011544011544E-3</v>
      </c>
      <c r="H7" s="65">
        <v>6</v>
      </c>
      <c r="I7" s="21">
        <f>IF(H37=0, "-", H7/H37)</f>
        <v>1.5826958586125032E-3</v>
      </c>
      <c r="J7" s="20">
        <f t="shared" ref="J7:J35" si="0">IF(D7=0, "-", IF((B7-D7)/D7&lt;10, (B7-D7)/D7, "&gt;999%"))</f>
        <v>-1</v>
      </c>
      <c r="K7" s="21">
        <f t="shared" ref="K7:K35" si="1">IF(H7=0, "-", IF((F7-H7)/H7&lt;10, (F7-H7)/H7, "&gt;999%"))</f>
        <v>-0.33333333333333331</v>
      </c>
    </row>
    <row r="8" spans="1:11" x14ac:dyDescent="0.2">
      <c r="A8" s="7" t="s">
        <v>32</v>
      </c>
      <c r="B8" s="65">
        <v>1</v>
      </c>
      <c r="C8" s="39">
        <f>IF(B37=0, "-", B8/B37)</f>
        <v>2.8089887640449437E-3</v>
      </c>
      <c r="D8" s="65">
        <v>0</v>
      </c>
      <c r="E8" s="21">
        <f>IF(D37=0, "-", D8/D37)</f>
        <v>0</v>
      </c>
      <c r="F8" s="81">
        <v>23</v>
      </c>
      <c r="G8" s="39">
        <f>IF(F37=0, "-", F8/F37)</f>
        <v>6.6378066378066378E-3</v>
      </c>
      <c r="H8" s="65">
        <v>11</v>
      </c>
      <c r="I8" s="21">
        <f>IF(H37=0, "-", H8/H37)</f>
        <v>2.9016090741229225E-3</v>
      </c>
      <c r="J8" s="20" t="str">
        <f t="shared" si="0"/>
        <v>-</v>
      </c>
      <c r="K8" s="21">
        <f t="shared" si="1"/>
        <v>1.0909090909090908</v>
      </c>
    </row>
    <row r="9" spans="1:11" x14ac:dyDescent="0.2">
      <c r="A9" s="7" t="s">
        <v>34</v>
      </c>
      <c r="B9" s="65">
        <v>1</v>
      </c>
      <c r="C9" s="39">
        <f>IF(B37=0, "-", B9/B37)</f>
        <v>2.8089887640449437E-3</v>
      </c>
      <c r="D9" s="65">
        <v>0</v>
      </c>
      <c r="E9" s="21">
        <f>IF(D37=0, "-", D9/D37)</f>
        <v>0</v>
      </c>
      <c r="F9" s="81">
        <v>1</v>
      </c>
      <c r="G9" s="39">
        <f>IF(F37=0, "-", F9/F37)</f>
        <v>2.886002886002886E-4</v>
      </c>
      <c r="H9" s="65">
        <v>0</v>
      </c>
      <c r="I9" s="21">
        <f>IF(H37=0, "-", H9/H37)</f>
        <v>0</v>
      </c>
      <c r="J9" s="20" t="str">
        <f t="shared" si="0"/>
        <v>-</v>
      </c>
      <c r="K9" s="21" t="str">
        <f t="shared" si="1"/>
        <v>-</v>
      </c>
    </row>
    <row r="10" spans="1:11" x14ac:dyDescent="0.2">
      <c r="A10" s="7" t="s">
        <v>38</v>
      </c>
      <c r="B10" s="65">
        <v>10</v>
      </c>
      <c r="C10" s="39">
        <f>IF(B37=0, "-", B10/B37)</f>
        <v>2.8089887640449437E-2</v>
      </c>
      <c r="D10" s="65">
        <v>5</v>
      </c>
      <c r="E10" s="21">
        <f>IF(D37=0, "-", D10/D37)</f>
        <v>2.2123893805309734E-2</v>
      </c>
      <c r="F10" s="81">
        <v>50</v>
      </c>
      <c r="G10" s="39">
        <f>IF(F37=0, "-", F10/F37)</f>
        <v>1.443001443001443E-2</v>
      </c>
      <c r="H10" s="65">
        <v>62</v>
      </c>
      <c r="I10" s="21">
        <f>IF(H37=0, "-", H10/H37)</f>
        <v>1.6354523872329201E-2</v>
      </c>
      <c r="J10" s="20">
        <f t="shared" si="0"/>
        <v>1</v>
      </c>
      <c r="K10" s="21">
        <f t="shared" si="1"/>
        <v>-0.19354838709677419</v>
      </c>
    </row>
    <row r="11" spans="1:11" x14ac:dyDescent="0.2">
      <c r="A11" s="7" t="s">
        <v>41</v>
      </c>
      <c r="B11" s="65">
        <v>0</v>
      </c>
      <c r="C11" s="39">
        <f>IF(B37=0, "-", B11/B37)</f>
        <v>0</v>
      </c>
      <c r="D11" s="65">
        <v>0</v>
      </c>
      <c r="E11" s="21">
        <f>IF(D37=0, "-", D11/D37)</f>
        <v>0</v>
      </c>
      <c r="F11" s="81">
        <v>1</v>
      </c>
      <c r="G11" s="39">
        <f>IF(F37=0, "-", F11/F37)</f>
        <v>2.886002886002886E-4</v>
      </c>
      <c r="H11" s="65">
        <v>0</v>
      </c>
      <c r="I11" s="21">
        <f>IF(H37=0, "-", H11/H37)</f>
        <v>0</v>
      </c>
      <c r="J11" s="20" t="str">
        <f t="shared" si="0"/>
        <v>-</v>
      </c>
      <c r="K11" s="21" t="str">
        <f t="shared" si="1"/>
        <v>-</v>
      </c>
    </row>
    <row r="12" spans="1:11" x14ac:dyDescent="0.2">
      <c r="A12" s="7" t="s">
        <v>43</v>
      </c>
      <c r="B12" s="65">
        <v>0</v>
      </c>
      <c r="C12" s="39">
        <f>IF(B37=0, "-", B12/B37)</f>
        <v>0</v>
      </c>
      <c r="D12" s="65">
        <v>15</v>
      </c>
      <c r="E12" s="21">
        <f>IF(D37=0, "-", D12/D37)</f>
        <v>6.637168141592921E-2</v>
      </c>
      <c r="F12" s="81">
        <v>74</v>
      </c>
      <c r="G12" s="39">
        <f>IF(F37=0, "-", F12/F37)</f>
        <v>2.1356421356421358E-2</v>
      </c>
      <c r="H12" s="65">
        <v>156</v>
      </c>
      <c r="I12" s="21">
        <f>IF(H37=0, "-", H12/H37)</f>
        <v>4.1150092323925087E-2</v>
      </c>
      <c r="J12" s="20">
        <f t="shared" si="0"/>
        <v>-1</v>
      </c>
      <c r="K12" s="21">
        <f t="shared" si="1"/>
        <v>-0.52564102564102566</v>
      </c>
    </row>
    <row r="13" spans="1:11" x14ac:dyDescent="0.2">
      <c r="A13" s="7" t="s">
        <v>44</v>
      </c>
      <c r="B13" s="65">
        <v>12</v>
      </c>
      <c r="C13" s="39">
        <f>IF(B37=0, "-", B13/B37)</f>
        <v>3.3707865168539325E-2</v>
      </c>
      <c r="D13" s="65">
        <v>3</v>
      </c>
      <c r="E13" s="21">
        <f>IF(D37=0, "-", D13/D37)</f>
        <v>1.3274336283185841E-2</v>
      </c>
      <c r="F13" s="81">
        <v>105</v>
      </c>
      <c r="G13" s="39">
        <f>IF(F37=0, "-", F13/F37)</f>
        <v>3.0303030303030304E-2</v>
      </c>
      <c r="H13" s="65">
        <v>104</v>
      </c>
      <c r="I13" s="21">
        <f>IF(H37=0, "-", H13/H37)</f>
        <v>2.7433394882616723E-2</v>
      </c>
      <c r="J13" s="20">
        <f t="shared" si="0"/>
        <v>3</v>
      </c>
      <c r="K13" s="21">
        <f t="shared" si="1"/>
        <v>9.6153846153846159E-3</v>
      </c>
    </row>
    <row r="14" spans="1:11" x14ac:dyDescent="0.2">
      <c r="A14" s="7" t="s">
        <v>45</v>
      </c>
      <c r="B14" s="65">
        <v>19</v>
      </c>
      <c r="C14" s="39">
        <f>IF(B37=0, "-", B14/B37)</f>
        <v>5.3370786516853931E-2</v>
      </c>
      <c r="D14" s="65">
        <v>15</v>
      </c>
      <c r="E14" s="21">
        <f>IF(D37=0, "-", D14/D37)</f>
        <v>6.637168141592921E-2</v>
      </c>
      <c r="F14" s="81">
        <v>184</v>
      </c>
      <c r="G14" s="39">
        <f>IF(F37=0, "-", F14/F37)</f>
        <v>5.3102453102453102E-2</v>
      </c>
      <c r="H14" s="65">
        <v>249</v>
      </c>
      <c r="I14" s="21">
        <f>IF(H37=0, "-", H14/H37)</f>
        <v>6.5681878132418881E-2</v>
      </c>
      <c r="J14" s="20">
        <f t="shared" si="0"/>
        <v>0.26666666666666666</v>
      </c>
      <c r="K14" s="21">
        <f t="shared" si="1"/>
        <v>-0.26104417670682734</v>
      </c>
    </row>
    <row r="15" spans="1:11" x14ac:dyDescent="0.2">
      <c r="A15" s="7" t="s">
        <v>47</v>
      </c>
      <c r="B15" s="65">
        <v>10</v>
      </c>
      <c r="C15" s="39">
        <f>IF(B37=0, "-", B15/B37)</f>
        <v>2.8089887640449437E-2</v>
      </c>
      <c r="D15" s="65">
        <v>6</v>
      </c>
      <c r="E15" s="21">
        <f>IF(D37=0, "-", D15/D37)</f>
        <v>2.6548672566371681E-2</v>
      </c>
      <c r="F15" s="81">
        <v>64</v>
      </c>
      <c r="G15" s="39">
        <f>IF(F37=0, "-", F15/F37)</f>
        <v>1.847041847041847E-2</v>
      </c>
      <c r="H15" s="65">
        <v>70</v>
      </c>
      <c r="I15" s="21">
        <f>IF(H37=0, "-", H15/H37)</f>
        <v>1.8464785017145872E-2</v>
      </c>
      <c r="J15" s="20">
        <f t="shared" si="0"/>
        <v>0.66666666666666663</v>
      </c>
      <c r="K15" s="21">
        <f t="shared" si="1"/>
        <v>-8.5714285714285715E-2</v>
      </c>
    </row>
    <row r="16" spans="1:11" x14ac:dyDescent="0.2">
      <c r="A16" s="7" t="s">
        <v>48</v>
      </c>
      <c r="B16" s="65">
        <v>0</v>
      </c>
      <c r="C16" s="39">
        <f>IF(B37=0, "-", B16/B37)</f>
        <v>0</v>
      </c>
      <c r="D16" s="65">
        <v>0</v>
      </c>
      <c r="E16" s="21">
        <f>IF(D37=0, "-", D16/D37)</f>
        <v>0</v>
      </c>
      <c r="F16" s="81">
        <v>1</v>
      </c>
      <c r="G16" s="39">
        <f>IF(F37=0, "-", F16/F37)</f>
        <v>2.886002886002886E-4</v>
      </c>
      <c r="H16" s="65">
        <v>0</v>
      </c>
      <c r="I16" s="21">
        <f>IF(H37=0, "-", H16/H37)</f>
        <v>0</v>
      </c>
      <c r="J16" s="20" t="str">
        <f t="shared" si="0"/>
        <v>-</v>
      </c>
      <c r="K16" s="21" t="str">
        <f t="shared" si="1"/>
        <v>-</v>
      </c>
    </row>
    <row r="17" spans="1:11" x14ac:dyDescent="0.2">
      <c r="A17" s="7" t="s">
        <v>49</v>
      </c>
      <c r="B17" s="65">
        <v>1</v>
      </c>
      <c r="C17" s="39">
        <f>IF(B37=0, "-", B17/B37)</f>
        <v>2.8089887640449437E-3</v>
      </c>
      <c r="D17" s="65">
        <v>0</v>
      </c>
      <c r="E17" s="21">
        <f>IF(D37=0, "-", D17/D37)</f>
        <v>0</v>
      </c>
      <c r="F17" s="81">
        <v>27</v>
      </c>
      <c r="G17" s="39">
        <f>IF(F37=0, "-", F17/F37)</f>
        <v>7.7922077922077922E-3</v>
      </c>
      <c r="H17" s="65">
        <v>29</v>
      </c>
      <c r="I17" s="21">
        <f>IF(H37=0, "-", H17/H37)</f>
        <v>7.6496966499604328E-3</v>
      </c>
      <c r="J17" s="20" t="str">
        <f t="shared" si="0"/>
        <v>-</v>
      </c>
      <c r="K17" s="21">
        <f t="shared" si="1"/>
        <v>-6.8965517241379309E-2</v>
      </c>
    </row>
    <row r="18" spans="1:11" x14ac:dyDescent="0.2">
      <c r="A18" s="7" t="s">
        <v>51</v>
      </c>
      <c r="B18" s="65">
        <v>11</v>
      </c>
      <c r="C18" s="39">
        <f>IF(B37=0, "-", B18/B37)</f>
        <v>3.0898876404494381E-2</v>
      </c>
      <c r="D18" s="65">
        <v>6</v>
      </c>
      <c r="E18" s="21">
        <f>IF(D37=0, "-", D18/D37)</f>
        <v>2.6548672566371681E-2</v>
      </c>
      <c r="F18" s="81">
        <v>128</v>
      </c>
      <c r="G18" s="39">
        <f>IF(F37=0, "-", F18/F37)</f>
        <v>3.6940836940836941E-2</v>
      </c>
      <c r="H18" s="65">
        <v>71</v>
      </c>
      <c r="I18" s="21">
        <f>IF(H37=0, "-", H18/H37)</f>
        <v>1.8728567660247955E-2</v>
      </c>
      <c r="J18" s="20">
        <f t="shared" si="0"/>
        <v>0.83333333333333337</v>
      </c>
      <c r="K18" s="21">
        <f t="shared" si="1"/>
        <v>0.80281690140845074</v>
      </c>
    </row>
    <row r="19" spans="1:11" x14ac:dyDescent="0.2">
      <c r="A19" s="7" t="s">
        <v>52</v>
      </c>
      <c r="B19" s="65">
        <v>0</v>
      </c>
      <c r="C19" s="39">
        <f>IF(B37=0, "-", B19/B37)</f>
        <v>0</v>
      </c>
      <c r="D19" s="65">
        <v>0</v>
      </c>
      <c r="E19" s="21">
        <f>IF(D37=0, "-", D19/D37)</f>
        <v>0</v>
      </c>
      <c r="F19" s="81">
        <v>4</v>
      </c>
      <c r="G19" s="39">
        <f>IF(F37=0, "-", F19/F37)</f>
        <v>1.1544011544011544E-3</v>
      </c>
      <c r="H19" s="65">
        <v>11</v>
      </c>
      <c r="I19" s="21">
        <f>IF(H37=0, "-", H19/H37)</f>
        <v>2.9016090741229225E-3</v>
      </c>
      <c r="J19" s="20" t="str">
        <f t="shared" si="0"/>
        <v>-</v>
      </c>
      <c r="K19" s="21">
        <f t="shared" si="1"/>
        <v>-0.63636363636363635</v>
      </c>
    </row>
    <row r="20" spans="1:11" x14ac:dyDescent="0.2">
      <c r="A20" s="7" t="s">
        <v>53</v>
      </c>
      <c r="B20" s="65">
        <v>1</v>
      </c>
      <c r="C20" s="39">
        <f>IF(B37=0, "-", B20/B37)</f>
        <v>2.8089887640449437E-3</v>
      </c>
      <c r="D20" s="65">
        <v>0</v>
      </c>
      <c r="E20" s="21">
        <f>IF(D37=0, "-", D20/D37)</f>
        <v>0</v>
      </c>
      <c r="F20" s="81">
        <v>4</v>
      </c>
      <c r="G20" s="39">
        <f>IF(F37=0, "-", F20/F37)</f>
        <v>1.1544011544011544E-3</v>
      </c>
      <c r="H20" s="65">
        <v>0</v>
      </c>
      <c r="I20" s="21">
        <f>IF(H37=0, "-", H20/H37)</f>
        <v>0</v>
      </c>
      <c r="J20" s="20" t="str">
        <f t="shared" si="0"/>
        <v>-</v>
      </c>
      <c r="K20" s="21" t="str">
        <f t="shared" si="1"/>
        <v>-</v>
      </c>
    </row>
    <row r="21" spans="1:11" x14ac:dyDescent="0.2">
      <c r="A21" s="7" t="s">
        <v>54</v>
      </c>
      <c r="B21" s="65">
        <v>4</v>
      </c>
      <c r="C21" s="39">
        <f>IF(B37=0, "-", B21/B37)</f>
        <v>1.1235955056179775E-2</v>
      </c>
      <c r="D21" s="65">
        <v>3</v>
      </c>
      <c r="E21" s="21">
        <f>IF(D37=0, "-", D21/D37)</f>
        <v>1.3274336283185841E-2</v>
      </c>
      <c r="F21" s="81">
        <v>40</v>
      </c>
      <c r="G21" s="39">
        <f>IF(F37=0, "-", F21/F37)</f>
        <v>1.1544011544011544E-2</v>
      </c>
      <c r="H21" s="65">
        <v>54</v>
      </c>
      <c r="I21" s="21">
        <f>IF(H37=0, "-", H21/H37)</f>
        <v>1.424426272751253E-2</v>
      </c>
      <c r="J21" s="20">
        <f t="shared" si="0"/>
        <v>0.33333333333333331</v>
      </c>
      <c r="K21" s="21">
        <f t="shared" si="1"/>
        <v>-0.25925925925925924</v>
      </c>
    </row>
    <row r="22" spans="1:11" x14ac:dyDescent="0.2">
      <c r="A22" s="7" t="s">
        <v>56</v>
      </c>
      <c r="B22" s="65">
        <v>42</v>
      </c>
      <c r="C22" s="39">
        <f>IF(B37=0, "-", B22/B37)</f>
        <v>0.11797752808988764</v>
      </c>
      <c r="D22" s="65">
        <v>21</v>
      </c>
      <c r="E22" s="21">
        <f>IF(D37=0, "-", D22/D37)</f>
        <v>9.2920353982300891E-2</v>
      </c>
      <c r="F22" s="81">
        <v>403</v>
      </c>
      <c r="G22" s="39">
        <f>IF(F37=0, "-", F22/F37)</f>
        <v>0.1163059163059163</v>
      </c>
      <c r="H22" s="65">
        <v>274</v>
      </c>
      <c r="I22" s="21">
        <f>IF(H37=0, "-", H22/H37)</f>
        <v>7.227644420997098E-2</v>
      </c>
      <c r="J22" s="20">
        <f t="shared" si="0"/>
        <v>1</v>
      </c>
      <c r="K22" s="21">
        <f t="shared" si="1"/>
        <v>0.47080291970802918</v>
      </c>
    </row>
    <row r="23" spans="1:11" x14ac:dyDescent="0.2">
      <c r="A23" s="7" t="s">
        <v>57</v>
      </c>
      <c r="B23" s="65">
        <v>2</v>
      </c>
      <c r="C23" s="39">
        <f>IF(B37=0, "-", B23/B37)</f>
        <v>5.6179775280898875E-3</v>
      </c>
      <c r="D23" s="65">
        <v>0</v>
      </c>
      <c r="E23" s="21">
        <f>IF(D37=0, "-", D23/D37)</f>
        <v>0</v>
      </c>
      <c r="F23" s="81">
        <v>15</v>
      </c>
      <c r="G23" s="39">
        <f>IF(F37=0, "-", F23/F37)</f>
        <v>4.329004329004329E-3</v>
      </c>
      <c r="H23" s="65">
        <v>8</v>
      </c>
      <c r="I23" s="21">
        <f>IF(H37=0, "-", H23/H37)</f>
        <v>2.1102611448166712E-3</v>
      </c>
      <c r="J23" s="20" t="str">
        <f t="shared" si="0"/>
        <v>-</v>
      </c>
      <c r="K23" s="21">
        <f t="shared" si="1"/>
        <v>0.875</v>
      </c>
    </row>
    <row r="24" spans="1:11" x14ac:dyDescent="0.2">
      <c r="A24" s="7" t="s">
        <v>60</v>
      </c>
      <c r="B24" s="65">
        <v>4</v>
      </c>
      <c r="C24" s="39">
        <f>IF(B37=0, "-", B24/B37)</f>
        <v>1.1235955056179775E-2</v>
      </c>
      <c r="D24" s="65">
        <v>0</v>
      </c>
      <c r="E24" s="21">
        <f>IF(D37=0, "-", D24/D37)</f>
        <v>0</v>
      </c>
      <c r="F24" s="81">
        <v>30</v>
      </c>
      <c r="G24" s="39">
        <f>IF(F37=0, "-", F24/F37)</f>
        <v>8.658008658008658E-3</v>
      </c>
      <c r="H24" s="65">
        <v>0</v>
      </c>
      <c r="I24" s="21">
        <f>IF(H37=0, "-", H24/H37)</f>
        <v>0</v>
      </c>
      <c r="J24" s="20" t="str">
        <f t="shared" si="0"/>
        <v>-</v>
      </c>
      <c r="K24" s="21" t="str">
        <f t="shared" si="1"/>
        <v>-</v>
      </c>
    </row>
    <row r="25" spans="1:11" x14ac:dyDescent="0.2">
      <c r="A25" s="7" t="s">
        <v>62</v>
      </c>
      <c r="B25" s="65">
        <v>36</v>
      </c>
      <c r="C25" s="39">
        <f>IF(B37=0, "-", B25/B37)</f>
        <v>0.10112359550561797</v>
      </c>
      <c r="D25" s="65">
        <v>27</v>
      </c>
      <c r="E25" s="21">
        <f>IF(D37=0, "-", D25/D37)</f>
        <v>0.11946902654867257</v>
      </c>
      <c r="F25" s="81">
        <v>421</v>
      </c>
      <c r="G25" s="39">
        <f>IF(F37=0, "-", F25/F37)</f>
        <v>0.1215007215007215</v>
      </c>
      <c r="H25" s="65">
        <v>787</v>
      </c>
      <c r="I25" s="21">
        <f>IF(H37=0, "-", H25/H37)</f>
        <v>0.20759694012134003</v>
      </c>
      <c r="J25" s="20">
        <f t="shared" si="0"/>
        <v>0.33333333333333331</v>
      </c>
      <c r="K25" s="21">
        <f t="shared" si="1"/>
        <v>-0.46505717916137229</v>
      </c>
    </row>
    <row r="26" spans="1:11" x14ac:dyDescent="0.2">
      <c r="A26" s="7" t="s">
        <v>63</v>
      </c>
      <c r="B26" s="65">
        <v>16</v>
      </c>
      <c r="C26" s="39">
        <f>IF(B37=0, "-", B26/B37)</f>
        <v>4.49438202247191E-2</v>
      </c>
      <c r="D26" s="65">
        <v>9</v>
      </c>
      <c r="E26" s="21">
        <f>IF(D37=0, "-", D26/D37)</f>
        <v>3.9823008849557522E-2</v>
      </c>
      <c r="F26" s="81">
        <v>178</v>
      </c>
      <c r="G26" s="39">
        <f>IF(F37=0, "-", F26/F37)</f>
        <v>5.1370851370851373E-2</v>
      </c>
      <c r="H26" s="65">
        <v>160</v>
      </c>
      <c r="I26" s="21">
        <f>IF(H37=0, "-", H26/H37)</f>
        <v>4.2205222896333425E-2</v>
      </c>
      <c r="J26" s="20">
        <f t="shared" si="0"/>
        <v>0.77777777777777779</v>
      </c>
      <c r="K26" s="21">
        <f t="shared" si="1"/>
        <v>0.1125</v>
      </c>
    </row>
    <row r="27" spans="1:11" x14ac:dyDescent="0.2">
      <c r="A27" s="7" t="s">
        <v>64</v>
      </c>
      <c r="B27" s="65">
        <v>0</v>
      </c>
      <c r="C27" s="39">
        <f>IF(B37=0, "-", B27/B37)</f>
        <v>0</v>
      </c>
      <c r="D27" s="65">
        <v>0</v>
      </c>
      <c r="E27" s="21">
        <f>IF(D37=0, "-", D27/D37)</f>
        <v>0</v>
      </c>
      <c r="F27" s="81">
        <v>2</v>
      </c>
      <c r="G27" s="39">
        <f>IF(F37=0, "-", F27/F37)</f>
        <v>5.772005772005772E-4</v>
      </c>
      <c r="H27" s="65">
        <v>1</v>
      </c>
      <c r="I27" s="21">
        <f>IF(H37=0, "-", H27/H37)</f>
        <v>2.637826431020839E-4</v>
      </c>
      <c r="J27" s="20" t="str">
        <f t="shared" si="0"/>
        <v>-</v>
      </c>
      <c r="K27" s="21">
        <f t="shared" si="1"/>
        <v>1</v>
      </c>
    </row>
    <row r="28" spans="1:11" x14ac:dyDescent="0.2">
      <c r="A28" s="7" t="s">
        <v>66</v>
      </c>
      <c r="B28" s="65">
        <v>0</v>
      </c>
      <c r="C28" s="39">
        <f>IF(B37=0, "-", B28/B37)</f>
        <v>0</v>
      </c>
      <c r="D28" s="65">
        <v>1</v>
      </c>
      <c r="E28" s="21">
        <f>IF(D37=0, "-", D28/D37)</f>
        <v>4.4247787610619468E-3</v>
      </c>
      <c r="F28" s="81">
        <v>0</v>
      </c>
      <c r="G28" s="39">
        <f>IF(F37=0, "-", F28/F37)</f>
        <v>0</v>
      </c>
      <c r="H28" s="65">
        <v>7</v>
      </c>
      <c r="I28" s="21">
        <f>IF(H37=0, "-", H28/H37)</f>
        <v>1.8464785017145871E-3</v>
      </c>
      <c r="J28" s="20">
        <f t="shared" si="0"/>
        <v>-1</v>
      </c>
      <c r="K28" s="21">
        <f t="shared" si="1"/>
        <v>-1</v>
      </c>
    </row>
    <row r="29" spans="1:11" x14ac:dyDescent="0.2">
      <c r="A29" s="7" t="s">
        <v>67</v>
      </c>
      <c r="B29" s="65">
        <v>0</v>
      </c>
      <c r="C29" s="39">
        <f>IF(B37=0, "-", B29/B37)</f>
        <v>0</v>
      </c>
      <c r="D29" s="65">
        <v>0</v>
      </c>
      <c r="E29" s="21">
        <f>IF(D37=0, "-", D29/D37)</f>
        <v>0</v>
      </c>
      <c r="F29" s="81">
        <v>1</v>
      </c>
      <c r="G29" s="39">
        <f>IF(F37=0, "-", F29/F37)</f>
        <v>2.886002886002886E-4</v>
      </c>
      <c r="H29" s="65">
        <v>2</v>
      </c>
      <c r="I29" s="21">
        <f>IF(H37=0, "-", H29/H37)</f>
        <v>5.2756528620416781E-4</v>
      </c>
      <c r="J29" s="20" t="str">
        <f t="shared" si="0"/>
        <v>-</v>
      </c>
      <c r="K29" s="21">
        <f t="shared" si="1"/>
        <v>-0.5</v>
      </c>
    </row>
    <row r="30" spans="1:11" x14ac:dyDescent="0.2">
      <c r="A30" s="7" t="s">
        <v>68</v>
      </c>
      <c r="B30" s="65">
        <v>0</v>
      </c>
      <c r="C30" s="39">
        <f>IF(B37=0, "-", B30/B37)</f>
        <v>0</v>
      </c>
      <c r="D30" s="65">
        <v>0</v>
      </c>
      <c r="E30" s="21">
        <f>IF(D37=0, "-", D30/D37)</f>
        <v>0</v>
      </c>
      <c r="F30" s="81">
        <v>5</v>
      </c>
      <c r="G30" s="39">
        <f>IF(F37=0, "-", F30/F37)</f>
        <v>1.443001443001443E-3</v>
      </c>
      <c r="H30" s="65">
        <v>0</v>
      </c>
      <c r="I30" s="21">
        <f>IF(H37=0, "-", H30/H37)</f>
        <v>0</v>
      </c>
      <c r="J30" s="20" t="str">
        <f t="shared" si="0"/>
        <v>-</v>
      </c>
      <c r="K30" s="21" t="str">
        <f t="shared" si="1"/>
        <v>-</v>
      </c>
    </row>
    <row r="31" spans="1:11" x14ac:dyDescent="0.2">
      <c r="A31" s="7" t="s">
        <v>69</v>
      </c>
      <c r="B31" s="65">
        <v>12</v>
      </c>
      <c r="C31" s="39">
        <f>IF(B37=0, "-", B31/B37)</f>
        <v>3.3707865168539325E-2</v>
      </c>
      <c r="D31" s="65">
        <v>15</v>
      </c>
      <c r="E31" s="21">
        <f>IF(D37=0, "-", D31/D37)</f>
        <v>6.637168141592921E-2</v>
      </c>
      <c r="F31" s="81">
        <v>155</v>
      </c>
      <c r="G31" s="39">
        <f>IF(F37=0, "-", F31/F37)</f>
        <v>4.4733044733044736E-2</v>
      </c>
      <c r="H31" s="65">
        <v>181</v>
      </c>
      <c r="I31" s="21">
        <f>IF(H37=0, "-", H31/H37)</f>
        <v>4.774465840147718E-2</v>
      </c>
      <c r="J31" s="20">
        <f t="shared" si="0"/>
        <v>-0.2</v>
      </c>
      <c r="K31" s="21">
        <f t="shared" si="1"/>
        <v>-0.143646408839779</v>
      </c>
    </row>
    <row r="32" spans="1:11" x14ac:dyDescent="0.2">
      <c r="A32" s="7" t="s">
        <v>70</v>
      </c>
      <c r="B32" s="65">
        <v>7</v>
      </c>
      <c r="C32" s="39">
        <f>IF(B37=0, "-", B32/B37)</f>
        <v>1.9662921348314606E-2</v>
      </c>
      <c r="D32" s="65">
        <v>4</v>
      </c>
      <c r="E32" s="21">
        <f>IF(D37=0, "-", D32/D37)</f>
        <v>1.7699115044247787E-2</v>
      </c>
      <c r="F32" s="81">
        <v>114</v>
      </c>
      <c r="G32" s="39">
        <f>IF(F37=0, "-", F32/F37)</f>
        <v>3.2900432900432902E-2</v>
      </c>
      <c r="H32" s="65">
        <v>103</v>
      </c>
      <c r="I32" s="21">
        <f>IF(H37=0, "-", H32/H37)</f>
        <v>2.716961223951464E-2</v>
      </c>
      <c r="J32" s="20">
        <f t="shared" si="0"/>
        <v>0.75</v>
      </c>
      <c r="K32" s="21">
        <f t="shared" si="1"/>
        <v>0.10679611650485436</v>
      </c>
    </row>
    <row r="33" spans="1:11" x14ac:dyDescent="0.2">
      <c r="A33" s="7" t="s">
        <v>71</v>
      </c>
      <c r="B33" s="65">
        <v>165</v>
      </c>
      <c r="C33" s="39">
        <f>IF(B37=0, "-", B33/B37)</f>
        <v>0.46348314606741575</v>
      </c>
      <c r="D33" s="65">
        <v>93</v>
      </c>
      <c r="E33" s="21">
        <f>IF(D37=0, "-", D33/D37)</f>
        <v>0.41150442477876104</v>
      </c>
      <c r="F33" s="81">
        <v>1376</v>
      </c>
      <c r="G33" s="39">
        <f>IF(F37=0, "-", F33/F37)</f>
        <v>0.39711399711399714</v>
      </c>
      <c r="H33" s="65">
        <v>1413</v>
      </c>
      <c r="I33" s="21">
        <f>IF(H37=0, "-", H33/H37)</f>
        <v>0.3727248747032445</v>
      </c>
      <c r="J33" s="20">
        <f t="shared" si="0"/>
        <v>0.77419354838709675</v>
      </c>
      <c r="K33" s="21">
        <f t="shared" si="1"/>
        <v>-2.6185421089879687E-2</v>
      </c>
    </row>
    <row r="34" spans="1:11" x14ac:dyDescent="0.2">
      <c r="A34" s="7" t="s">
        <v>73</v>
      </c>
      <c r="B34" s="65">
        <v>2</v>
      </c>
      <c r="C34" s="39">
        <f>IF(B37=0, "-", B34/B37)</f>
        <v>5.6179775280898875E-3</v>
      </c>
      <c r="D34" s="65">
        <v>1</v>
      </c>
      <c r="E34" s="21">
        <f>IF(D37=0, "-", D34/D37)</f>
        <v>4.4247787610619468E-3</v>
      </c>
      <c r="F34" s="81">
        <v>54</v>
      </c>
      <c r="G34" s="39">
        <f>IF(F37=0, "-", F34/F37)</f>
        <v>1.5584415584415584E-2</v>
      </c>
      <c r="H34" s="65">
        <v>31</v>
      </c>
      <c r="I34" s="21">
        <f>IF(H37=0, "-", H34/H37)</f>
        <v>8.1772619361646006E-3</v>
      </c>
      <c r="J34" s="20">
        <f t="shared" si="0"/>
        <v>1</v>
      </c>
      <c r="K34" s="21">
        <f t="shared" si="1"/>
        <v>0.74193548387096775</v>
      </c>
    </row>
    <row r="35" spans="1:11" x14ac:dyDescent="0.2">
      <c r="A35" s="7" t="s">
        <v>74</v>
      </c>
      <c r="B35" s="65">
        <v>0</v>
      </c>
      <c r="C35" s="39">
        <f>IF(B37=0, "-", B35/B37)</f>
        <v>0</v>
      </c>
      <c r="D35" s="65">
        <v>0</v>
      </c>
      <c r="E35" s="21">
        <f>IF(D37=0, "-", D35/D37)</f>
        <v>0</v>
      </c>
      <c r="F35" s="81">
        <v>1</v>
      </c>
      <c r="G35" s="39">
        <f>IF(F37=0, "-", F35/F37)</f>
        <v>2.886002886002886E-4</v>
      </c>
      <c r="H35" s="65">
        <v>1</v>
      </c>
      <c r="I35" s="21">
        <f>IF(H37=0, "-", H35/H37)</f>
        <v>2.637826431020839E-4</v>
      </c>
      <c r="J35" s="20" t="str">
        <f t="shared" si="0"/>
        <v>-</v>
      </c>
      <c r="K35" s="21">
        <f t="shared" si="1"/>
        <v>0</v>
      </c>
    </row>
    <row r="36" spans="1:11" x14ac:dyDescent="0.2">
      <c r="A36" s="2"/>
      <c r="B36" s="68"/>
      <c r="C36" s="33"/>
      <c r="D36" s="68"/>
      <c r="E36" s="6"/>
      <c r="F36" s="82"/>
      <c r="G36" s="33"/>
      <c r="H36" s="68"/>
      <c r="I36" s="6"/>
      <c r="J36" s="5"/>
      <c r="K36" s="6"/>
    </row>
    <row r="37" spans="1:11" s="43" customFormat="1" x14ac:dyDescent="0.2">
      <c r="A37" s="162" t="s">
        <v>445</v>
      </c>
      <c r="B37" s="71">
        <f>SUM(B7:B36)</f>
        <v>356</v>
      </c>
      <c r="C37" s="40">
        <v>1</v>
      </c>
      <c r="D37" s="71">
        <f>SUM(D7:D36)</f>
        <v>226</v>
      </c>
      <c r="E37" s="41">
        <v>1</v>
      </c>
      <c r="F37" s="77">
        <f>SUM(F7:F36)</f>
        <v>3465</v>
      </c>
      <c r="G37" s="42">
        <v>1</v>
      </c>
      <c r="H37" s="71">
        <f>SUM(H7:H36)</f>
        <v>3791</v>
      </c>
      <c r="I37" s="41">
        <v>1</v>
      </c>
      <c r="J37" s="37">
        <f>IF(D37=0, "-", (B37-D37)/D37)</f>
        <v>0.5752212389380531</v>
      </c>
      <c r="K37" s="38">
        <f>IF(H37=0, "-", (F37-H37)/H37)</f>
        <v>-8.5993141651279345E-2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70"/>
  <sheetViews>
    <sheetView tabSelected="1" zoomScaleNormal="100" workbookViewId="0">
      <selection activeCell="M1" sqref="M1"/>
    </sheetView>
  </sheetViews>
  <sheetFormatPr defaultRowHeight="12.75" x14ac:dyDescent="0.2"/>
  <cols>
    <col min="1" max="1" width="34.7109375"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88</v>
      </c>
      <c r="B2" s="202" t="s">
        <v>78</v>
      </c>
      <c r="C2" s="198"/>
      <c r="D2" s="198"/>
      <c r="E2" s="203"/>
      <c r="F2" s="203"/>
      <c r="G2" s="203"/>
      <c r="H2" s="203"/>
      <c r="I2" s="203"/>
      <c r="J2" s="203"/>
      <c r="K2" s="203"/>
    </row>
    <row r="4" spans="1:11" ht="15.75" x14ac:dyDescent="0.25">
      <c r="A4" s="164" t="s">
        <v>104</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106</v>
      </c>
      <c r="B6" s="61" t="s">
        <v>12</v>
      </c>
      <c r="C6" s="62" t="s">
        <v>13</v>
      </c>
      <c r="D6" s="61" t="s">
        <v>12</v>
      </c>
      <c r="E6" s="63" t="s">
        <v>13</v>
      </c>
      <c r="F6" s="62" t="s">
        <v>12</v>
      </c>
      <c r="G6" s="62" t="s">
        <v>13</v>
      </c>
      <c r="H6" s="61" t="s">
        <v>12</v>
      </c>
      <c r="I6" s="63" t="s">
        <v>13</v>
      </c>
      <c r="J6" s="61"/>
      <c r="K6" s="63"/>
    </row>
    <row r="7" spans="1:11" x14ac:dyDescent="0.2">
      <c r="A7" s="7" t="s">
        <v>359</v>
      </c>
      <c r="B7" s="65">
        <v>0</v>
      </c>
      <c r="C7" s="34">
        <f>IF(B10=0, "-", B7/B10)</f>
        <v>0</v>
      </c>
      <c r="D7" s="65">
        <v>0</v>
      </c>
      <c r="E7" s="9">
        <f>IF(D10=0, "-", D7/D10)</f>
        <v>0</v>
      </c>
      <c r="F7" s="81">
        <v>1</v>
      </c>
      <c r="G7" s="34">
        <f>IF(F10=0, "-", F7/F10)</f>
        <v>1.0416666666666666E-2</v>
      </c>
      <c r="H7" s="65">
        <v>1</v>
      </c>
      <c r="I7" s="9">
        <f>IF(H10=0, "-", H7/H10)</f>
        <v>9.7087378640776691E-3</v>
      </c>
      <c r="J7" s="8" t="str">
        <f>IF(D7=0, "-", IF((B7-D7)/D7&lt;10, (B7-D7)/D7, "&gt;999%"))</f>
        <v>-</v>
      </c>
      <c r="K7" s="9">
        <f>IF(H7=0, "-", IF((F7-H7)/H7&lt;10, (F7-H7)/H7, "&gt;999%"))</f>
        <v>0</v>
      </c>
    </row>
    <row r="8" spans="1:11" x14ac:dyDescent="0.2">
      <c r="A8" s="7" t="s">
        <v>360</v>
      </c>
      <c r="B8" s="65">
        <v>12</v>
      </c>
      <c r="C8" s="34">
        <f>IF(B10=0, "-", B8/B10)</f>
        <v>1</v>
      </c>
      <c r="D8" s="65">
        <v>13</v>
      </c>
      <c r="E8" s="9">
        <f>IF(D10=0, "-", D8/D10)</f>
        <v>1</v>
      </c>
      <c r="F8" s="81">
        <v>95</v>
      </c>
      <c r="G8" s="34">
        <f>IF(F10=0, "-", F8/F10)</f>
        <v>0.98958333333333337</v>
      </c>
      <c r="H8" s="65">
        <v>102</v>
      </c>
      <c r="I8" s="9">
        <f>IF(H10=0, "-", H8/H10)</f>
        <v>0.99029126213592233</v>
      </c>
      <c r="J8" s="8">
        <f>IF(D8=0, "-", IF((B8-D8)/D8&lt;10, (B8-D8)/D8, "&gt;999%"))</f>
        <v>-7.6923076923076927E-2</v>
      </c>
      <c r="K8" s="9">
        <f>IF(H8=0, "-", IF((F8-H8)/H8&lt;10, (F8-H8)/H8, "&gt;999%"))</f>
        <v>-6.8627450980392163E-2</v>
      </c>
    </row>
    <row r="9" spans="1:11" x14ac:dyDescent="0.2">
      <c r="A9" s="2"/>
      <c r="B9" s="68"/>
      <c r="C9" s="33"/>
      <c r="D9" s="68"/>
      <c r="E9" s="6"/>
      <c r="F9" s="82"/>
      <c r="G9" s="33"/>
      <c r="H9" s="68"/>
      <c r="I9" s="6"/>
      <c r="J9" s="5"/>
      <c r="K9" s="6"/>
    </row>
    <row r="10" spans="1:11" s="43" customFormat="1" x14ac:dyDescent="0.2">
      <c r="A10" s="162" t="s">
        <v>467</v>
      </c>
      <c r="B10" s="71">
        <f>SUM(B7:B9)</f>
        <v>12</v>
      </c>
      <c r="C10" s="40">
        <f>B10/796</f>
        <v>1.507537688442211E-2</v>
      </c>
      <c r="D10" s="71">
        <f>SUM(D7:D9)</f>
        <v>13</v>
      </c>
      <c r="E10" s="41">
        <f>D10/577</f>
        <v>2.2530329289428077E-2</v>
      </c>
      <c r="F10" s="77">
        <f>SUM(F7:F9)</f>
        <v>96</v>
      </c>
      <c r="G10" s="42">
        <f>F10/7731</f>
        <v>1.2417539774932091E-2</v>
      </c>
      <c r="H10" s="71">
        <f>SUM(H7:H9)</f>
        <v>103</v>
      </c>
      <c r="I10" s="41">
        <f>H10/8609</f>
        <v>1.1964223487048438E-2</v>
      </c>
      <c r="J10" s="37">
        <f>IF(D10=0, "-", IF((B10-D10)/D10&lt;10, (B10-D10)/D10, "&gt;999%"))</f>
        <v>-7.6923076923076927E-2</v>
      </c>
      <c r="K10" s="38">
        <f>IF(H10=0, "-", IF((F10-H10)/H10&lt;10, (F10-H10)/H10, "&gt;999%"))</f>
        <v>-6.7961165048543687E-2</v>
      </c>
    </row>
    <row r="11" spans="1:11" x14ac:dyDescent="0.2">
      <c r="B11" s="83"/>
      <c r="D11" s="83"/>
      <c r="F11" s="83"/>
      <c r="H11" s="83"/>
    </row>
    <row r="12" spans="1:11" x14ac:dyDescent="0.2">
      <c r="A12" s="163" t="s">
        <v>107</v>
      </c>
      <c r="B12" s="61" t="s">
        <v>12</v>
      </c>
      <c r="C12" s="62" t="s">
        <v>13</v>
      </c>
      <c r="D12" s="61" t="s">
        <v>12</v>
      </c>
      <c r="E12" s="63" t="s">
        <v>13</v>
      </c>
      <c r="F12" s="62" t="s">
        <v>12</v>
      </c>
      <c r="G12" s="62" t="s">
        <v>13</v>
      </c>
      <c r="H12" s="61" t="s">
        <v>12</v>
      </c>
      <c r="I12" s="63" t="s">
        <v>13</v>
      </c>
      <c r="J12" s="61"/>
      <c r="K12" s="63"/>
    </row>
    <row r="13" spans="1:11" x14ac:dyDescent="0.2">
      <c r="A13" s="7" t="s">
        <v>361</v>
      </c>
      <c r="B13" s="65">
        <v>1</v>
      </c>
      <c r="C13" s="34">
        <f>IF(B15=0, "-", B13/B15)</f>
        <v>1</v>
      </c>
      <c r="D13" s="65">
        <v>0</v>
      </c>
      <c r="E13" s="9" t="str">
        <f>IF(D15=0, "-", D13/D15)</f>
        <v>-</v>
      </c>
      <c r="F13" s="81">
        <v>17</v>
      </c>
      <c r="G13" s="34">
        <f>IF(F15=0, "-", F13/F15)</f>
        <v>1</v>
      </c>
      <c r="H13" s="65">
        <v>8</v>
      </c>
      <c r="I13" s="9">
        <f>IF(H15=0, "-", H13/H15)</f>
        <v>1</v>
      </c>
      <c r="J13" s="8" t="str">
        <f>IF(D13=0, "-", IF((B13-D13)/D13&lt;10, (B13-D13)/D13, "&gt;999%"))</f>
        <v>-</v>
      </c>
      <c r="K13" s="9">
        <f>IF(H13=0, "-", IF((F13-H13)/H13&lt;10, (F13-H13)/H13, "&gt;999%"))</f>
        <v>1.125</v>
      </c>
    </row>
    <row r="14" spans="1:11" x14ac:dyDescent="0.2">
      <c r="A14" s="2"/>
      <c r="B14" s="68"/>
      <c r="C14" s="33"/>
      <c r="D14" s="68"/>
      <c r="E14" s="6"/>
      <c r="F14" s="82"/>
      <c r="G14" s="33"/>
      <c r="H14" s="68"/>
      <c r="I14" s="6"/>
      <c r="J14" s="5"/>
      <c r="K14" s="6"/>
    </row>
    <row r="15" spans="1:11" s="43" customFormat="1" x14ac:dyDescent="0.2">
      <c r="A15" s="162" t="s">
        <v>466</v>
      </c>
      <c r="B15" s="71">
        <f>SUM(B13:B14)</f>
        <v>1</v>
      </c>
      <c r="C15" s="40">
        <f>B15/796</f>
        <v>1.2562814070351759E-3</v>
      </c>
      <c r="D15" s="71">
        <f>SUM(D13:D14)</f>
        <v>0</v>
      </c>
      <c r="E15" s="41">
        <f>D15/577</f>
        <v>0</v>
      </c>
      <c r="F15" s="77">
        <f>SUM(F13:F14)</f>
        <v>17</v>
      </c>
      <c r="G15" s="42">
        <f>F15/7731</f>
        <v>2.1989393351442245E-3</v>
      </c>
      <c r="H15" s="71">
        <f>SUM(H13:H14)</f>
        <v>8</v>
      </c>
      <c r="I15" s="41">
        <f>H15/8609</f>
        <v>9.2926007666395633E-4</v>
      </c>
      <c r="J15" s="37" t="str">
        <f>IF(D15=0, "-", IF((B15-D15)/D15&lt;10, (B15-D15)/D15, "&gt;999%"))</f>
        <v>-</v>
      </c>
      <c r="K15" s="38">
        <f>IF(H15=0, "-", IF((F15-H15)/H15&lt;10, (F15-H15)/H15, "&gt;999%"))</f>
        <v>1.125</v>
      </c>
    </row>
    <row r="16" spans="1:11" x14ac:dyDescent="0.2">
      <c r="B16" s="83"/>
      <c r="D16" s="83"/>
      <c r="F16" s="83"/>
      <c r="H16" s="83"/>
    </row>
    <row r="17" spans="1:11" x14ac:dyDescent="0.2">
      <c r="A17" s="163" t="s">
        <v>108</v>
      </c>
      <c r="B17" s="61" t="s">
        <v>12</v>
      </c>
      <c r="C17" s="62" t="s">
        <v>13</v>
      </c>
      <c r="D17" s="61" t="s">
        <v>12</v>
      </c>
      <c r="E17" s="63" t="s">
        <v>13</v>
      </c>
      <c r="F17" s="62" t="s">
        <v>12</v>
      </c>
      <c r="G17" s="62" t="s">
        <v>13</v>
      </c>
      <c r="H17" s="61" t="s">
        <v>12</v>
      </c>
      <c r="I17" s="63" t="s">
        <v>13</v>
      </c>
      <c r="J17" s="61"/>
      <c r="K17" s="63"/>
    </row>
    <row r="18" spans="1:11" x14ac:dyDescent="0.2">
      <c r="A18" s="7" t="s">
        <v>362</v>
      </c>
      <c r="B18" s="65">
        <v>0</v>
      </c>
      <c r="C18" s="34" t="str">
        <f>IF(B22=0, "-", B18/B22)</f>
        <v>-</v>
      </c>
      <c r="D18" s="65">
        <v>0</v>
      </c>
      <c r="E18" s="9" t="str">
        <f>IF(D22=0, "-", D18/D22)</f>
        <v>-</v>
      </c>
      <c r="F18" s="81">
        <v>0</v>
      </c>
      <c r="G18" s="34">
        <f>IF(F22=0, "-", F18/F22)</f>
        <v>0</v>
      </c>
      <c r="H18" s="65">
        <v>4</v>
      </c>
      <c r="I18" s="9">
        <f>IF(H22=0, "-", H18/H22)</f>
        <v>0.25</v>
      </c>
      <c r="J18" s="8" t="str">
        <f>IF(D18=0, "-", IF((B18-D18)/D18&lt;10, (B18-D18)/D18, "&gt;999%"))</f>
        <v>-</v>
      </c>
      <c r="K18" s="9">
        <f>IF(H18=0, "-", IF((F18-H18)/H18&lt;10, (F18-H18)/H18, "&gt;999%"))</f>
        <v>-1</v>
      </c>
    </row>
    <row r="19" spans="1:11" x14ac:dyDescent="0.2">
      <c r="A19" s="7" t="s">
        <v>363</v>
      </c>
      <c r="B19" s="65">
        <v>0</v>
      </c>
      <c r="C19" s="34" t="str">
        <f>IF(B22=0, "-", B19/B22)</f>
        <v>-</v>
      </c>
      <c r="D19" s="65">
        <v>0</v>
      </c>
      <c r="E19" s="9" t="str">
        <f>IF(D22=0, "-", D19/D22)</f>
        <v>-</v>
      </c>
      <c r="F19" s="81">
        <v>0</v>
      </c>
      <c r="G19" s="34">
        <f>IF(F22=0, "-", F19/F22)</f>
        <v>0</v>
      </c>
      <c r="H19" s="65">
        <v>2</v>
      </c>
      <c r="I19" s="9">
        <f>IF(H22=0, "-", H19/H22)</f>
        <v>0.125</v>
      </c>
      <c r="J19" s="8" t="str">
        <f>IF(D19=0, "-", IF((B19-D19)/D19&lt;10, (B19-D19)/D19, "&gt;999%"))</f>
        <v>-</v>
      </c>
      <c r="K19" s="9">
        <f>IF(H19=0, "-", IF((F19-H19)/H19&lt;10, (F19-H19)/H19, "&gt;999%"))</f>
        <v>-1</v>
      </c>
    </row>
    <row r="20" spans="1:11" x14ac:dyDescent="0.2">
      <c r="A20" s="7" t="s">
        <v>364</v>
      </c>
      <c r="B20" s="65">
        <v>0</v>
      </c>
      <c r="C20" s="34" t="str">
        <f>IF(B22=0, "-", B20/B22)</f>
        <v>-</v>
      </c>
      <c r="D20" s="65">
        <v>0</v>
      </c>
      <c r="E20" s="9" t="str">
        <f>IF(D22=0, "-", D20/D22)</f>
        <v>-</v>
      </c>
      <c r="F20" s="81">
        <v>6</v>
      </c>
      <c r="G20" s="34">
        <f>IF(F22=0, "-", F20/F22)</f>
        <v>1</v>
      </c>
      <c r="H20" s="65">
        <v>10</v>
      </c>
      <c r="I20" s="9">
        <f>IF(H22=0, "-", H20/H22)</f>
        <v>0.625</v>
      </c>
      <c r="J20" s="8" t="str">
        <f>IF(D20=0, "-", IF((B20-D20)/D20&lt;10, (B20-D20)/D20, "&gt;999%"))</f>
        <v>-</v>
      </c>
      <c r="K20" s="9">
        <f>IF(H20=0, "-", IF((F20-H20)/H20&lt;10, (F20-H20)/H20, "&gt;999%"))</f>
        <v>-0.4</v>
      </c>
    </row>
    <row r="21" spans="1:11" x14ac:dyDescent="0.2">
      <c r="A21" s="2"/>
      <c r="B21" s="68"/>
      <c r="C21" s="33"/>
      <c r="D21" s="68"/>
      <c r="E21" s="6"/>
      <c r="F21" s="82"/>
      <c r="G21" s="33"/>
      <c r="H21" s="68"/>
      <c r="I21" s="6"/>
      <c r="J21" s="5"/>
      <c r="K21" s="6"/>
    </row>
    <row r="22" spans="1:11" s="43" customFormat="1" x14ac:dyDescent="0.2">
      <c r="A22" s="162" t="s">
        <v>465</v>
      </c>
      <c r="B22" s="71">
        <f>SUM(B18:B21)</f>
        <v>0</v>
      </c>
      <c r="C22" s="40">
        <f>B22/796</f>
        <v>0</v>
      </c>
      <c r="D22" s="71">
        <f>SUM(D18:D21)</f>
        <v>0</v>
      </c>
      <c r="E22" s="41">
        <f>D22/577</f>
        <v>0</v>
      </c>
      <c r="F22" s="77">
        <f>SUM(F18:F21)</f>
        <v>6</v>
      </c>
      <c r="G22" s="42">
        <f>F22/7731</f>
        <v>7.7609623593325567E-4</v>
      </c>
      <c r="H22" s="71">
        <f>SUM(H18:H21)</f>
        <v>16</v>
      </c>
      <c r="I22" s="41">
        <f>H22/8609</f>
        <v>1.8585201533279127E-3</v>
      </c>
      <c r="J22" s="37" t="str">
        <f>IF(D22=0, "-", IF((B22-D22)/D22&lt;10, (B22-D22)/D22, "&gt;999%"))</f>
        <v>-</v>
      </c>
      <c r="K22" s="38">
        <f>IF(H22=0, "-", IF((F22-H22)/H22&lt;10, (F22-H22)/H22, "&gt;999%"))</f>
        <v>-0.625</v>
      </c>
    </row>
    <row r="23" spans="1:11" x14ac:dyDescent="0.2">
      <c r="B23" s="83"/>
      <c r="D23" s="83"/>
      <c r="F23" s="83"/>
      <c r="H23" s="83"/>
    </row>
    <row r="24" spans="1:11" x14ac:dyDescent="0.2">
      <c r="A24" s="163" t="s">
        <v>109</v>
      </c>
      <c r="B24" s="61" t="s">
        <v>12</v>
      </c>
      <c r="C24" s="62" t="s">
        <v>13</v>
      </c>
      <c r="D24" s="61" t="s">
        <v>12</v>
      </c>
      <c r="E24" s="63" t="s">
        <v>13</v>
      </c>
      <c r="F24" s="62" t="s">
        <v>12</v>
      </c>
      <c r="G24" s="62" t="s">
        <v>13</v>
      </c>
      <c r="H24" s="61" t="s">
        <v>12</v>
      </c>
      <c r="I24" s="63" t="s">
        <v>13</v>
      </c>
      <c r="J24" s="61"/>
      <c r="K24" s="63"/>
    </row>
    <row r="25" spans="1:11" x14ac:dyDescent="0.2">
      <c r="A25" s="7" t="s">
        <v>365</v>
      </c>
      <c r="B25" s="65">
        <v>1</v>
      </c>
      <c r="C25" s="34">
        <f>IF(B35=0, "-", B25/B35)</f>
        <v>9.0909090909090912E-2</v>
      </c>
      <c r="D25" s="65">
        <v>0</v>
      </c>
      <c r="E25" s="9">
        <f>IF(D35=0, "-", D25/D35)</f>
        <v>0</v>
      </c>
      <c r="F25" s="81">
        <v>8</v>
      </c>
      <c r="G25" s="34">
        <f>IF(F35=0, "-", F25/F35)</f>
        <v>9.4117647058823528E-2</v>
      </c>
      <c r="H25" s="65">
        <v>4</v>
      </c>
      <c r="I25" s="9">
        <f>IF(H35=0, "-", H25/H35)</f>
        <v>3.7735849056603772E-2</v>
      </c>
      <c r="J25" s="8" t="str">
        <f t="shared" ref="J25:J33" si="0">IF(D25=0, "-", IF((B25-D25)/D25&lt;10, (B25-D25)/D25, "&gt;999%"))</f>
        <v>-</v>
      </c>
      <c r="K25" s="9">
        <f t="shared" ref="K25:K33" si="1">IF(H25=0, "-", IF((F25-H25)/H25&lt;10, (F25-H25)/H25, "&gt;999%"))</f>
        <v>1</v>
      </c>
    </row>
    <row r="26" spans="1:11" x14ac:dyDescent="0.2">
      <c r="A26" s="7" t="s">
        <v>366</v>
      </c>
      <c r="B26" s="65">
        <v>3</v>
      </c>
      <c r="C26" s="34">
        <f>IF(B35=0, "-", B26/B35)</f>
        <v>0.27272727272727271</v>
      </c>
      <c r="D26" s="65">
        <v>1</v>
      </c>
      <c r="E26" s="9">
        <f>IF(D35=0, "-", D26/D35)</f>
        <v>0.33333333333333331</v>
      </c>
      <c r="F26" s="81">
        <v>21</v>
      </c>
      <c r="G26" s="34">
        <f>IF(F35=0, "-", F26/F35)</f>
        <v>0.24705882352941178</v>
      </c>
      <c r="H26" s="65">
        <v>14</v>
      </c>
      <c r="I26" s="9">
        <f>IF(H35=0, "-", H26/H35)</f>
        <v>0.13207547169811321</v>
      </c>
      <c r="J26" s="8">
        <f t="shared" si="0"/>
        <v>2</v>
      </c>
      <c r="K26" s="9">
        <f t="shared" si="1"/>
        <v>0.5</v>
      </c>
    </row>
    <row r="27" spans="1:11" x14ac:dyDescent="0.2">
      <c r="A27" s="7" t="s">
        <v>367</v>
      </c>
      <c r="B27" s="65">
        <v>0</v>
      </c>
      <c r="C27" s="34">
        <f>IF(B35=0, "-", B27/B35)</f>
        <v>0</v>
      </c>
      <c r="D27" s="65">
        <v>0</v>
      </c>
      <c r="E27" s="9">
        <f>IF(D35=0, "-", D27/D35)</f>
        <v>0</v>
      </c>
      <c r="F27" s="81">
        <v>4</v>
      </c>
      <c r="G27" s="34">
        <f>IF(F35=0, "-", F27/F35)</f>
        <v>4.7058823529411764E-2</v>
      </c>
      <c r="H27" s="65">
        <v>4</v>
      </c>
      <c r="I27" s="9">
        <f>IF(H35=0, "-", H27/H35)</f>
        <v>3.7735849056603772E-2</v>
      </c>
      <c r="J27" s="8" t="str">
        <f t="shared" si="0"/>
        <v>-</v>
      </c>
      <c r="K27" s="9">
        <f t="shared" si="1"/>
        <v>0</v>
      </c>
    </row>
    <row r="28" spans="1:11" x14ac:dyDescent="0.2">
      <c r="A28" s="7" t="s">
        <v>368</v>
      </c>
      <c r="B28" s="65">
        <v>0</v>
      </c>
      <c r="C28" s="34">
        <f>IF(B35=0, "-", B28/B35)</f>
        <v>0</v>
      </c>
      <c r="D28" s="65">
        <v>0</v>
      </c>
      <c r="E28" s="9">
        <f>IF(D35=0, "-", D28/D35)</f>
        <v>0</v>
      </c>
      <c r="F28" s="81">
        <v>1</v>
      </c>
      <c r="G28" s="34">
        <f>IF(F35=0, "-", F28/F35)</f>
        <v>1.1764705882352941E-2</v>
      </c>
      <c r="H28" s="65">
        <v>2</v>
      </c>
      <c r="I28" s="9">
        <f>IF(H35=0, "-", H28/H35)</f>
        <v>1.8867924528301886E-2</v>
      </c>
      <c r="J28" s="8" t="str">
        <f t="shared" si="0"/>
        <v>-</v>
      </c>
      <c r="K28" s="9">
        <f t="shared" si="1"/>
        <v>-0.5</v>
      </c>
    </row>
    <row r="29" spans="1:11" x14ac:dyDescent="0.2">
      <c r="A29" s="7" t="s">
        <v>369</v>
      </c>
      <c r="B29" s="65">
        <v>0</v>
      </c>
      <c r="C29" s="34">
        <f>IF(B35=0, "-", B29/B35)</f>
        <v>0</v>
      </c>
      <c r="D29" s="65">
        <v>0</v>
      </c>
      <c r="E29" s="9">
        <f>IF(D35=0, "-", D29/D35)</f>
        <v>0</v>
      </c>
      <c r="F29" s="81">
        <v>1</v>
      </c>
      <c r="G29" s="34">
        <f>IF(F35=0, "-", F29/F35)</f>
        <v>1.1764705882352941E-2</v>
      </c>
      <c r="H29" s="65">
        <v>0</v>
      </c>
      <c r="I29" s="9">
        <f>IF(H35=0, "-", H29/H35)</f>
        <v>0</v>
      </c>
      <c r="J29" s="8" t="str">
        <f t="shared" si="0"/>
        <v>-</v>
      </c>
      <c r="K29" s="9" t="str">
        <f t="shared" si="1"/>
        <v>-</v>
      </c>
    </row>
    <row r="30" spans="1:11" x14ac:dyDescent="0.2">
      <c r="A30" s="7" t="s">
        <v>370</v>
      </c>
      <c r="B30" s="65">
        <v>0</v>
      </c>
      <c r="C30" s="34">
        <f>IF(B35=0, "-", B30/B35)</f>
        <v>0</v>
      </c>
      <c r="D30" s="65">
        <v>0</v>
      </c>
      <c r="E30" s="9">
        <f>IF(D35=0, "-", D30/D35)</f>
        <v>0</v>
      </c>
      <c r="F30" s="81">
        <v>1</v>
      </c>
      <c r="G30" s="34">
        <f>IF(F35=0, "-", F30/F35)</f>
        <v>1.1764705882352941E-2</v>
      </c>
      <c r="H30" s="65">
        <v>0</v>
      </c>
      <c r="I30" s="9">
        <f>IF(H35=0, "-", H30/H35)</f>
        <v>0</v>
      </c>
      <c r="J30" s="8" t="str">
        <f t="shared" si="0"/>
        <v>-</v>
      </c>
      <c r="K30" s="9" t="str">
        <f t="shared" si="1"/>
        <v>-</v>
      </c>
    </row>
    <row r="31" spans="1:11" x14ac:dyDescent="0.2">
      <c r="A31" s="7" t="s">
        <v>371</v>
      </c>
      <c r="B31" s="65">
        <v>0</v>
      </c>
      <c r="C31" s="34">
        <f>IF(B35=0, "-", B31/B35)</f>
        <v>0</v>
      </c>
      <c r="D31" s="65">
        <v>0</v>
      </c>
      <c r="E31" s="9">
        <f>IF(D35=0, "-", D31/D35)</f>
        <v>0</v>
      </c>
      <c r="F31" s="81">
        <v>1</v>
      </c>
      <c r="G31" s="34">
        <f>IF(F35=0, "-", F31/F35)</f>
        <v>1.1764705882352941E-2</v>
      </c>
      <c r="H31" s="65">
        <v>6</v>
      </c>
      <c r="I31" s="9">
        <f>IF(H35=0, "-", H31/H35)</f>
        <v>5.6603773584905662E-2</v>
      </c>
      <c r="J31" s="8" t="str">
        <f t="shared" si="0"/>
        <v>-</v>
      </c>
      <c r="K31" s="9">
        <f t="shared" si="1"/>
        <v>-0.83333333333333337</v>
      </c>
    </row>
    <row r="32" spans="1:11" x14ac:dyDescent="0.2">
      <c r="A32" s="7" t="s">
        <v>372</v>
      </c>
      <c r="B32" s="65">
        <v>6</v>
      </c>
      <c r="C32" s="34">
        <f>IF(B35=0, "-", B32/B35)</f>
        <v>0.54545454545454541</v>
      </c>
      <c r="D32" s="65">
        <v>1</v>
      </c>
      <c r="E32" s="9">
        <f>IF(D35=0, "-", D32/D35)</f>
        <v>0.33333333333333331</v>
      </c>
      <c r="F32" s="81">
        <v>47</v>
      </c>
      <c r="G32" s="34">
        <f>IF(F35=0, "-", F32/F35)</f>
        <v>0.55294117647058827</v>
      </c>
      <c r="H32" s="65">
        <v>72</v>
      </c>
      <c r="I32" s="9">
        <f>IF(H35=0, "-", H32/H35)</f>
        <v>0.67924528301886788</v>
      </c>
      <c r="J32" s="8">
        <f t="shared" si="0"/>
        <v>5</v>
      </c>
      <c r="K32" s="9">
        <f t="shared" si="1"/>
        <v>-0.34722222222222221</v>
      </c>
    </row>
    <row r="33" spans="1:11" x14ac:dyDescent="0.2">
      <c r="A33" s="7" t="s">
        <v>373</v>
      </c>
      <c r="B33" s="65">
        <v>1</v>
      </c>
      <c r="C33" s="34">
        <f>IF(B35=0, "-", B33/B35)</f>
        <v>9.0909090909090912E-2</v>
      </c>
      <c r="D33" s="65">
        <v>1</v>
      </c>
      <c r="E33" s="9">
        <f>IF(D35=0, "-", D33/D35)</f>
        <v>0.33333333333333331</v>
      </c>
      <c r="F33" s="81">
        <v>1</v>
      </c>
      <c r="G33" s="34">
        <f>IF(F35=0, "-", F33/F35)</f>
        <v>1.1764705882352941E-2</v>
      </c>
      <c r="H33" s="65">
        <v>4</v>
      </c>
      <c r="I33" s="9">
        <f>IF(H35=0, "-", H33/H35)</f>
        <v>3.7735849056603772E-2</v>
      </c>
      <c r="J33" s="8">
        <f t="shared" si="0"/>
        <v>0</v>
      </c>
      <c r="K33" s="9">
        <f t="shared" si="1"/>
        <v>-0.75</v>
      </c>
    </row>
    <row r="34" spans="1:11" x14ac:dyDescent="0.2">
      <c r="A34" s="2"/>
      <c r="B34" s="68"/>
      <c r="C34" s="33"/>
      <c r="D34" s="68"/>
      <c r="E34" s="6"/>
      <c r="F34" s="82"/>
      <c r="G34" s="33"/>
      <c r="H34" s="68"/>
      <c r="I34" s="6"/>
      <c r="J34" s="5"/>
      <c r="K34" s="6"/>
    </row>
    <row r="35" spans="1:11" s="43" customFormat="1" x14ac:dyDescent="0.2">
      <c r="A35" s="162" t="s">
        <v>464</v>
      </c>
      <c r="B35" s="71">
        <f>SUM(B25:B34)</f>
        <v>11</v>
      </c>
      <c r="C35" s="40">
        <f>B35/796</f>
        <v>1.3819095477386936E-2</v>
      </c>
      <c r="D35" s="71">
        <f>SUM(D25:D34)</f>
        <v>3</v>
      </c>
      <c r="E35" s="41">
        <f>D35/577</f>
        <v>5.1993067590987872E-3</v>
      </c>
      <c r="F35" s="77">
        <f>SUM(F25:F34)</f>
        <v>85</v>
      </c>
      <c r="G35" s="42">
        <f>F35/7731</f>
        <v>1.0994696675721123E-2</v>
      </c>
      <c r="H35" s="71">
        <f>SUM(H25:H34)</f>
        <v>106</v>
      </c>
      <c r="I35" s="41">
        <f>H35/8609</f>
        <v>1.2312696015797422E-2</v>
      </c>
      <c r="J35" s="37">
        <f>IF(D35=0, "-", IF((B35-D35)/D35&lt;10, (B35-D35)/D35, "&gt;999%"))</f>
        <v>2.6666666666666665</v>
      </c>
      <c r="K35" s="38">
        <f>IF(H35=0, "-", IF((F35-H35)/H35&lt;10, (F35-H35)/H35, "&gt;999%"))</f>
        <v>-0.19811320754716982</v>
      </c>
    </row>
    <row r="36" spans="1:11" x14ac:dyDescent="0.2">
      <c r="B36" s="83"/>
      <c r="D36" s="83"/>
      <c r="F36" s="83"/>
      <c r="H36" s="83"/>
    </row>
    <row r="37" spans="1:11" x14ac:dyDescent="0.2">
      <c r="A37" s="163" t="s">
        <v>110</v>
      </c>
      <c r="B37" s="61" t="s">
        <v>12</v>
      </c>
      <c r="C37" s="62" t="s">
        <v>13</v>
      </c>
      <c r="D37" s="61" t="s">
        <v>12</v>
      </c>
      <c r="E37" s="63" t="s">
        <v>13</v>
      </c>
      <c r="F37" s="62" t="s">
        <v>12</v>
      </c>
      <c r="G37" s="62" t="s">
        <v>13</v>
      </c>
      <c r="H37" s="61" t="s">
        <v>12</v>
      </c>
      <c r="I37" s="63" t="s">
        <v>13</v>
      </c>
      <c r="J37" s="61"/>
      <c r="K37" s="63"/>
    </row>
    <row r="38" spans="1:11" x14ac:dyDescent="0.2">
      <c r="A38" s="7" t="s">
        <v>374</v>
      </c>
      <c r="B38" s="65">
        <v>5</v>
      </c>
      <c r="C38" s="34">
        <f>IF(B47=0, "-", B38/B47)</f>
        <v>0.11904761904761904</v>
      </c>
      <c r="D38" s="65">
        <v>2</v>
      </c>
      <c r="E38" s="9">
        <f>IF(D47=0, "-", D38/D47)</f>
        <v>7.6923076923076927E-2</v>
      </c>
      <c r="F38" s="81">
        <v>32</v>
      </c>
      <c r="G38" s="34">
        <f>IF(F47=0, "-", F38/F47)</f>
        <v>7.6009501187648459E-2</v>
      </c>
      <c r="H38" s="65">
        <v>39</v>
      </c>
      <c r="I38" s="9">
        <f>IF(H47=0, "-", H38/H47)</f>
        <v>0.10025706940874037</v>
      </c>
      <c r="J38" s="8">
        <f t="shared" ref="J38:J45" si="2">IF(D38=0, "-", IF((B38-D38)/D38&lt;10, (B38-D38)/D38, "&gt;999%"))</f>
        <v>1.5</v>
      </c>
      <c r="K38" s="9">
        <f t="shared" ref="K38:K45" si="3">IF(H38=0, "-", IF((F38-H38)/H38&lt;10, (F38-H38)/H38, "&gt;999%"))</f>
        <v>-0.17948717948717949</v>
      </c>
    </row>
    <row r="39" spans="1:11" x14ac:dyDescent="0.2">
      <c r="A39" s="7" t="s">
        <v>375</v>
      </c>
      <c r="B39" s="65">
        <v>3</v>
      </c>
      <c r="C39" s="34">
        <f>IF(B47=0, "-", B39/B47)</f>
        <v>7.1428571428571425E-2</v>
      </c>
      <c r="D39" s="65">
        <v>0</v>
      </c>
      <c r="E39" s="9">
        <f>IF(D47=0, "-", D39/D47)</f>
        <v>0</v>
      </c>
      <c r="F39" s="81">
        <v>16</v>
      </c>
      <c r="G39" s="34">
        <f>IF(F47=0, "-", F39/F47)</f>
        <v>3.800475059382423E-2</v>
      </c>
      <c r="H39" s="65">
        <v>11</v>
      </c>
      <c r="I39" s="9">
        <f>IF(H47=0, "-", H39/H47)</f>
        <v>2.8277634961439587E-2</v>
      </c>
      <c r="J39" s="8" t="str">
        <f t="shared" si="2"/>
        <v>-</v>
      </c>
      <c r="K39" s="9">
        <f t="shared" si="3"/>
        <v>0.45454545454545453</v>
      </c>
    </row>
    <row r="40" spans="1:11" x14ac:dyDescent="0.2">
      <c r="A40" s="7" t="s">
        <v>376</v>
      </c>
      <c r="B40" s="65">
        <v>0</v>
      </c>
      <c r="C40" s="34">
        <f>IF(B47=0, "-", B40/B47)</f>
        <v>0</v>
      </c>
      <c r="D40" s="65">
        <v>0</v>
      </c>
      <c r="E40" s="9">
        <f>IF(D47=0, "-", D40/D47)</f>
        <v>0</v>
      </c>
      <c r="F40" s="81">
        <v>3</v>
      </c>
      <c r="G40" s="34">
        <f>IF(F47=0, "-", F40/F47)</f>
        <v>7.1258907363420431E-3</v>
      </c>
      <c r="H40" s="65">
        <v>6</v>
      </c>
      <c r="I40" s="9">
        <f>IF(H47=0, "-", H40/H47)</f>
        <v>1.5424164524421594E-2</v>
      </c>
      <c r="J40" s="8" t="str">
        <f t="shared" si="2"/>
        <v>-</v>
      </c>
      <c r="K40" s="9">
        <f t="shared" si="3"/>
        <v>-0.5</v>
      </c>
    </row>
    <row r="41" spans="1:11" x14ac:dyDescent="0.2">
      <c r="A41" s="7" t="s">
        <v>377</v>
      </c>
      <c r="B41" s="65">
        <v>3</v>
      </c>
      <c r="C41" s="34">
        <f>IF(B47=0, "-", B41/B47)</f>
        <v>7.1428571428571425E-2</v>
      </c>
      <c r="D41" s="65">
        <v>4</v>
      </c>
      <c r="E41" s="9">
        <f>IF(D47=0, "-", D41/D47)</f>
        <v>0.15384615384615385</v>
      </c>
      <c r="F41" s="81">
        <v>21</v>
      </c>
      <c r="G41" s="34">
        <f>IF(F47=0, "-", F41/F47)</f>
        <v>4.9881235154394299E-2</v>
      </c>
      <c r="H41" s="65">
        <v>33</v>
      </c>
      <c r="I41" s="9">
        <f>IF(H47=0, "-", H41/H47)</f>
        <v>8.4832904884318772E-2</v>
      </c>
      <c r="J41" s="8">
        <f t="shared" si="2"/>
        <v>-0.25</v>
      </c>
      <c r="K41" s="9">
        <f t="shared" si="3"/>
        <v>-0.36363636363636365</v>
      </c>
    </row>
    <row r="42" spans="1:11" x14ac:dyDescent="0.2">
      <c r="A42" s="7" t="s">
        <v>378</v>
      </c>
      <c r="B42" s="65">
        <v>2</v>
      </c>
      <c r="C42" s="34">
        <f>IF(B47=0, "-", B42/B47)</f>
        <v>4.7619047619047616E-2</v>
      </c>
      <c r="D42" s="65">
        <v>2</v>
      </c>
      <c r="E42" s="9">
        <f>IF(D47=0, "-", D42/D47)</f>
        <v>7.6923076923076927E-2</v>
      </c>
      <c r="F42" s="81">
        <v>23</v>
      </c>
      <c r="G42" s="34">
        <f>IF(F47=0, "-", F42/F47)</f>
        <v>5.4631828978622329E-2</v>
      </c>
      <c r="H42" s="65">
        <v>28</v>
      </c>
      <c r="I42" s="9">
        <f>IF(H47=0, "-", H42/H47)</f>
        <v>7.1979434447300775E-2</v>
      </c>
      <c r="J42" s="8">
        <f t="shared" si="2"/>
        <v>0</v>
      </c>
      <c r="K42" s="9">
        <f t="shared" si="3"/>
        <v>-0.17857142857142858</v>
      </c>
    </row>
    <row r="43" spans="1:11" x14ac:dyDescent="0.2">
      <c r="A43" s="7" t="s">
        <v>379</v>
      </c>
      <c r="B43" s="65">
        <v>2</v>
      </c>
      <c r="C43" s="34">
        <f>IF(B47=0, "-", B43/B47)</f>
        <v>4.7619047619047616E-2</v>
      </c>
      <c r="D43" s="65">
        <v>0</v>
      </c>
      <c r="E43" s="9">
        <f>IF(D47=0, "-", D43/D47)</f>
        <v>0</v>
      </c>
      <c r="F43" s="81">
        <v>23</v>
      </c>
      <c r="G43" s="34">
        <f>IF(F47=0, "-", F43/F47)</f>
        <v>5.4631828978622329E-2</v>
      </c>
      <c r="H43" s="65">
        <v>13</v>
      </c>
      <c r="I43" s="9">
        <f>IF(H47=0, "-", H43/H47)</f>
        <v>3.3419023136246784E-2</v>
      </c>
      <c r="J43" s="8" t="str">
        <f t="shared" si="2"/>
        <v>-</v>
      </c>
      <c r="K43" s="9">
        <f t="shared" si="3"/>
        <v>0.76923076923076927</v>
      </c>
    </row>
    <row r="44" spans="1:11" x14ac:dyDescent="0.2">
      <c r="A44" s="7" t="s">
        <v>380</v>
      </c>
      <c r="B44" s="65">
        <v>1</v>
      </c>
      <c r="C44" s="34">
        <f>IF(B47=0, "-", B44/B47)</f>
        <v>2.3809523809523808E-2</v>
      </c>
      <c r="D44" s="65">
        <v>2</v>
      </c>
      <c r="E44" s="9">
        <f>IF(D47=0, "-", D44/D47)</f>
        <v>7.6923076923076927E-2</v>
      </c>
      <c r="F44" s="81">
        <v>4</v>
      </c>
      <c r="G44" s="34">
        <f>IF(F47=0, "-", F44/F47)</f>
        <v>9.5011876484560574E-3</v>
      </c>
      <c r="H44" s="65">
        <v>13</v>
      </c>
      <c r="I44" s="9">
        <f>IF(H47=0, "-", H44/H47)</f>
        <v>3.3419023136246784E-2</v>
      </c>
      <c r="J44" s="8">
        <f t="shared" si="2"/>
        <v>-0.5</v>
      </c>
      <c r="K44" s="9">
        <f t="shared" si="3"/>
        <v>-0.69230769230769229</v>
      </c>
    </row>
    <row r="45" spans="1:11" x14ac:dyDescent="0.2">
      <c r="A45" s="7" t="s">
        <v>381</v>
      </c>
      <c r="B45" s="65">
        <v>26</v>
      </c>
      <c r="C45" s="34">
        <f>IF(B47=0, "-", B45/B47)</f>
        <v>0.61904761904761907</v>
      </c>
      <c r="D45" s="65">
        <v>16</v>
      </c>
      <c r="E45" s="9">
        <f>IF(D47=0, "-", D45/D47)</f>
        <v>0.61538461538461542</v>
      </c>
      <c r="F45" s="81">
        <v>299</v>
      </c>
      <c r="G45" s="34">
        <f>IF(F47=0, "-", F45/F47)</f>
        <v>0.7102137767220903</v>
      </c>
      <c r="H45" s="65">
        <v>246</v>
      </c>
      <c r="I45" s="9">
        <f>IF(H47=0, "-", H45/H47)</f>
        <v>0.63239074550128538</v>
      </c>
      <c r="J45" s="8">
        <f t="shared" si="2"/>
        <v>0.625</v>
      </c>
      <c r="K45" s="9">
        <f t="shared" si="3"/>
        <v>0.21544715447154472</v>
      </c>
    </row>
    <row r="46" spans="1:11" x14ac:dyDescent="0.2">
      <c r="A46" s="2"/>
      <c r="B46" s="68"/>
      <c r="C46" s="33"/>
      <c r="D46" s="68"/>
      <c r="E46" s="6"/>
      <c r="F46" s="82"/>
      <c r="G46" s="33"/>
      <c r="H46" s="68"/>
      <c r="I46" s="6"/>
      <c r="J46" s="5"/>
      <c r="K46" s="6"/>
    </row>
    <row r="47" spans="1:11" s="43" customFormat="1" x14ac:dyDescent="0.2">
      <c r="A47" s="162" t="s">
        <v>463</v>
      </c>
      <c r="B47" s="71">
        <f>SUM(B38:B46)</f>
        <v>42</v>
      </c>
      <c r="C47" s="40">
        <f>B47/796</f>
        <v>5.2763819095477386E-2</v>
      </c>
      <c r="D47" s="71">
        <f>SUM(D38:D46)</f>
        <v>26</v>
      </c>
      <c r="E47" s="41">
        <f>D47/577</f>
        <v>4.5060658578856154E-2</v>
      </c>
      <c r="F47" s="77">
        <f>SUM(F38:F46)</f>
        <v>421</v>
      </c>
      <c r="G47" s="42">
        <f>F47/7731</f>
        <v>5.4456085887983445E-2</v>
      </c>
      <c r="H47" s="71">
        <f>SUM(H38:H46)</f>
        <v>389</v>
      </c>
      <c r="I47" s="41">
        <f>H47/8609</f>
        <v>4.5185271227784873E-2</v>
      </c>
      <c r="J47" s="37">
        <f>IF(D47=0, "-", IF((B47-D47)/D47&lt;10, (B47-D47)/D47, "&gt;999%"))</f>
        <v>0.61538461538461542</v>
      </c>
      <c r="K47" s="38">
        <f>IF(H47=0, "-", IF((F47-H47)/H47&lt;10, (F47-H47)/H47, "&gt;999%"))</f>
        <v>8.2262210796915161E-2</v>
      </c>
    </row>
    <row r="48" spans="1:11" x14ac:dyDescent="0.2">
      <c r="B48" s="83"/>
      <c r="D48" s="83"/>
      <c r="F48" s="83"/>
      <c r="H48" s="83"/>
    </row>
    <row r="49" spans="1:11" x14ac:dyDescent="0.2">
      <c r="A49" s="163" t="s">
        <v>111</v>
      </c>
      <c r="B49" s="61" t="s">
        <v>12</v>
      </c>
      <c r="C49" s="62" t="s">
        <v>13</v>
      </c>
      <c r="D49" s="61" t="s">
        <v>12</v>
      </c>
      <c r="E49" s="63" t="s">
        <v>13</v>
      </c>
      <c r="F49" s="62" t="s">
        <v>12</v>
      </c>
      <c r="G49" s="62" t="s">
        <v>13</v>
      </c>
      <c r="H49" s="61" t="s">
        <v>12</v>
      </c>
      <c r="I49" s="63" t="s">
        <v>13</v>
      </c>
      <c r="J49" s="61"/>
      <c r="K49" s="63"/>
    </row>
    <row r="50" spans="1:11" x14ac:dyDescent="0.2">
      <c r="A50" s="7" t="s">
        <v>382</v>
      </c>
      <c r="B50" s="65">
        <v>21</v>
      </c>
      <c r="C50" s="34">
        <f>IF(B68=0, "-", B50/B68)</f>
        <v>8.5714285714285715E-2</v>
      </c>
      <c r="D50" s="65">
        <v>27</v>
      </c>
      <c r="E50" s="9">
        <f>IF(D68=0, "-", D50/D68)</f>
        <v>0.16265060240963855</v>
      </c>
      <c r="F50" s="81">
        <v>253</v>
      </c>
      <c r="G50" s="34">
        <f>IF(F68=0, "-", F50/F68)</f>
        <v>0.12758446797781139</v>
      </c>
      <c r="H50" s="65">
        <v>290</v>
      </c>
      <c r="I50" s="9">
        <f>IF(H68=0, "-", H50/H68)</f>
        <v>0.13835877862595419</v>
      </c>
      <c r="J50" s="8">
        <f t="shared" ref="J50:J66" si="4">IF(D50=0, "-", IF((B50-D50)/D50&lt;10, (B50-D50)/D50, "&gt;999%"))</f>
        <v>-0.22222222222222221</v>
      </c>
      <c r="K50" s="9">
        <f t="shared" ref="K50:K66" si="5">IF(H50=0, "-", IF((F50-H50)/H50&lt;10, (F50-H50)/H50, "&gt;999%"))</f>
        <v>-0.12758620689655173</v>
      </c>
    </row>
    <row r="51" spans="1:11" x14ac:dyDescent="0.2">
      <c r="A51" s="7" t="s">
        <v>383</v>
      </c>
      <c r="B51" s="65">
        <v>1</v>
      </c>
      <c r="C51" s="34">
        <f>IF(B68=0, "-", B51/B68)</f>
        <v>4.0816326530612249E-3</v>
      </c>
      <c r="D51" s="65">
        <v>1</v>
      </c>
      <c r="E51" s="9">
        <f>IF(D68=0, "-", D51/D68)</f>
        <v>6.024096385542169E-3</v>
      </c>
      <c r="F51" s="81">
        <v>6</v>
      </c>
      <c r="G51" s="34">
        <f>IF(F68=0, "-", F51/F68)</f>
        <v>3.0257186081694403E-3</v>
      </c>
      <c r="H51" s="65">
        <v>4</v>
      </c>
      <c r="I51" s="9">
        <f>IF(H68=0, "-", H51/H68)</f>
        <v>1.9083969465648854E-3</v>
      </c>
      <c r="J51" s="8">
        <f t="shared" si="4"/>
        <v>0</v>
      </c>
      <c r="K51" s="9">
        <f t="shared" si="5"/>
        <v>0.5</v>
      </c>
    </row>
    <row r="52" spans="1:11" x14ac:dyDescent="0.2">
      <c r="A52" s="7" t="s">
        <v>384</v>
      </c>
      <c r="B52" s="65">
        <v>0</v>
      </c>
      <c r="C52" s="34">
        <f>IF(B68=0, "-", B52/B68)</f>
        <v>0</v>
      </c>
      <c r="D52" s="65">
        <v>4</v>
      </c>
      <c r="E52" s="9">
        <f>IF(D68=0, "-", D52/D68)</f>
        <v>2.4096385542168676E-2</v>
      </c>
      <c r="F52" s="81">
        <v>45</v>
      </c>
      <c r="G52" s="34">
        <f>IF(F68=0, "-", F52/F68)</f>
        <v>2.2692889561270801E-2</v>
      </c>
      <c r="H52" s="65">
        <v>101</v>
      </c>
      <c r="I52" s="9">
        <f>IF(H68=0, "-", H52/H68)</f>
        <v>4.8187022900763356E-2</v>
      </c>
      <c r="J52" s="8">
        <f t="shared" si="4"/>
        <v>-1</v>
      </c>
      <c r="K52" s="9">
        <f t="shared" si="5"/>
        <v>-0.5544554455445545</v>
      </c>
    </row>
    <row r="53" spans="1:11" x14ac:dyDescent="0.2">
      <c r="A53" s="7" t="s">
        <v>385</v>
      </c>
      <c r="B53" s="65">
        <v>20</v>
      </c>
      <c r="C53" s="34">
        <f>IF(B68=0, "-", B53/B68)</f>
        <v>8.1632653061224483E-2</v>
      </c>
      <c r="D53" s="65">
        <v>11</v>
      </c>
      <c r="E53" s="9">
        <f>IF(D68=0, "-", D53/D68)</f>
        <v>6.6265060240963861E-2</v>
      </c>
      <c r="F53" s="81">
        <v>111</v>
      </c>
      <c r="G53" s="34">
        <f>IF(F68=0, "-", F53/F68)</f>
        <v>5.5975794251134643E-2</v>
      </c>
      <c r="H53" s="65">
        <v>123</v>
      </c>
      <c r="I53" s="9">
        <f>IF(H68=0, "-", H53/H68)</f>
        <v>5.868320610687023E-2</v>
      </c>
      <c r="J53" s="8">
        <f t="shared" si="4"/>
        <v>0.81818181818181823</v>
      </c>
      <c r="K53" s="9">
        <f t="shared" si="5"/>
        <v>-9.7560975609756101E-2</v>
      </c>
    </row>
    <row r="54" spans="1:11" x14ac:dyDescent="0.2">
      <c r="A54" s="7" t="s">
        <v>386</v>
      </c>
      <c r="B54" s="65">
        <v>0</v>
      </c>
      <c r="C54" s="34">
        <f>IF(B68=0, "-", B54/B68)</f>
        <v>0</v>
      </c>
      <c r="D54" s="65">
        <v>0</v>
      </c>
      <c r="E54" s="9">
        <f>IF(D68=0, "-", D54/D68)</f>
        <v>0</v>
      </c>
      <c r="F54" s="81">
        <v>4</v>
      </c>
      <c r="G54" s="34">
        <f>IF(F68=0, "-", F54/F68)</f>
        <v>2.017145738779627E-3</v>
      </c>
      <c r="H54" s="65">
        <v>0</v>
      </c>
      <c r="I54" s="9">
        <f>IF(H68=0, "-", H54/H68)</f>
        <v>0</v>
      </c>
      <c r="J54" s="8" t="str">
        <f t="shared" si="4"/>
        <v>-</v>
      </c>
      <c r="K54" s="9" t="str">
        <f t="shared" si="5"/>
        <v>-</v>
      </c>
    </row>
    <row r="55" spans="1:11" x14ac:dyDescent="0.2">
      <c r="A55" s="7" t="s">
        <v>387</v>
      </c>
      <c r="B55" s="65">
        <v>11</v>
      </c>
      <c r="C55" s="34">
        <f>IF(B68=0, "-", B55/B68)</f>
        <v>4.4897959183673466E-2</v>
      </c>
      <c r="D55" s="65">
        <v>2</v>
      </c>
      <c r="E55" s="9">
        <f>IF(D68=0, "-", D55/D68)</f>
        <v>1.2048192771084338E-2</v>
      </c>
      <c r="F55" s="81">
        <v>48</v>
      </c>
      <c r="G55" s="34">
        <f>IF(F68=0, "-", F55/F68)</f>
        <v>2.4205748865355523E-2</v>
      </c>
      <c r="H55" s="65">
        <v>42</v>
      </c>
      <c r="I55" s="9">
        <f>IF(H68=0, "-", H55/H68)</f>
        <v>2.0038167938931296E-2</v>
      </c>
      <c r="J55" s="8">
        <f t="shared" si="4"/>
        <v>4.5</v>
      </c>
      <c r="K55" s="9">
        <f t="shared" si="5"/>
        <v>0.14285714285714285</v>
      </c>
    </row>
    <row r="56" spans="1:11" x14ac:dyDescent="0.2">
      <c r="A56" s="7" t="s">
        <v>388</v>
      </c>
      <c r="B56" s="65">
        <v>15</v>
      </c>
      <c r="C56" s="34">
        <f>IF(B68=0, "-", B56/B68)</f>
        <v>6.1224489795918366E-2</v>
      </c>
      <c r="D56" s="65">
        <v>9</v>
      </c>
      <c r="E56" s="9">
        <f>IF(D68=0, "-", D56/D68)</f>
        <v>5.4216867469879519E-2</v>
      </c>
      <c r="F56" s="81">
        <v>144</v>
      </c>
      <c r="G56" s="34">
        <f>IF(F68=0, "-", F56/F68)</f>
        <v>7.2617246596066568E-2</v>
      </c>
      <c r="H56" s="65">
        <v>111</v>
      </c>
      <c r="I56" s="9">
        <f>IF(H68=0, "-", H56/H68)</f>
        <v>5.2958015267175571E-2</v>
      </c>
      <c r="J56" s="8">
        <f t="shared" si="4"/>
        <v>0.66666666666666663</v>
      </c>
      <c r="K56" s="9">
        <f t="shared" si="5"/>
        <v>0.29729729729729731</v>
      </c>
    </row>
    <row r="57" spans="1:11" x14ac:dyDescent="0.2">
      <c r="A57" s="7" t="s">
        <v>389</v>
      </c>
      <c r="B57" s="65">
        <v>1</v>
      </c>
      <c r="C57" s="34">
        <f>IF(B68=0, "-", B57/B68)</f>
        <v>4.0816326530612249E-3</v>
      </c>
      <c r="D57" s="65">
        <v>1</v>
      </c>
      <c r="E57" s="9">
        <f>IF(D68=0, "-", D57/D68)</f>
        <v>6.024096385542169E-3</v>
      </c>
      <c r="F57" s="81">
        <v>5</v>
      </c>
      <c r="G57" s="34">
        <f>IF(F68=0, "-", F57/F68)</f>
        <v>2.5214321734745334E-3</v>
      </c>
      <c r="H57" s="65">
        <v>10</v>
      </c>
      <c r="I57" s="9">
        <f>IF(H68=0, "-", H57/H68)</f>
        <v>4.7709923664122139E-3</v>
      </c>
      <c r="J57" s="8">
        <f t="shared" si="4"/>
        <v>0</v>
      </c>
      <c r="K57" s="9">
        <f t="shared" si="5"/>
        <v>-0.5</v>
      </c>
    </row>
    <row r="58" spans="1:11" x14ac:dyDescent="0.2">
      <c r="A58" s="7" t="s">
        <v>390</v>
      </c>
      <c r="B58" s="65">
        <v>28</v>
      </c>
      <c r="C58" s="34">
        <f>IF(B68=0, "-", B58/B68)</f>
        <v>0.11428571428571428</v>
      </c>
      <c r="D58" s="65">
        <v>34</v>
      </c>
      <c r="E58" s="9">
        <f>IF(D68=0, "-", D58/D68)</f>
        <v>0.20481927710843373</v>
      </c>
      <c r="F58" s="81">
        <v>167</v>
      </c>
      <c r="G58" s="34">
        <f>IF(F68=0, "-", F58/F68)</f>
        <v>8.4215834594049424E-2</v>
      </c>
      <c r="H58" s="65">
        <v>246</v>
      </c>
      <c r="I58" s="9">
        <f>IF(H68=0, "-", H58/H68)</f>
        <v>0.11736641221374046</v>
      </c>
      <c r="J58" s="8">
        <f t="shared" si="4"/>
        <v>-0.17647058823529413</v>
      </c>
      <c r="K58" s="9">
        <f t="shared" si="5"/>
        <v>-0.32113821138211385</v>
      </c>
    </row>
    <row r="59" spans="1:11" x14ac:dyDescent="0.2">
      <c r="A59" s="7" t="s">
        <v>391</v>
      </c>
      <c r="B59" s="65">
        <v>12</v>
      </c>
      <c r="C59" s="34">
        <f>IF(B68=0, "-", B59/B68)</f>
        <v>4.8979591836734691E-2</v>
      </c>
      <c r="D59" s="65">
        <v>4</v>
      </c>
      <c r="E59" s="9">
        <f>IF(D68=0, "-", D59/D68)</f>
        <v>2.4096385542168676E-2</v>
      </c>
      <c r="F59" s="81">
        <v>61</v>
      </c>
      <c r="G59" s="34">
        <f>IF(F68=0, "-", F59/F68)</f>
        <v>3.0761472516389308E-2</v>
      </c>
      <c r="H59" s="65">
        <v>49</v>
      </c>
      <c r="I59" s="9">
        <f>IF(H68=0, "-", H59/H68)</f>
        <v>2.3377862595419848E-2</v>
      </c>
      <c r="J59" s="8">
        <f t="shared" si="4"/>
        <v>2</v>
      </c>
      <c r="K59" s="9">
        <f t="shared" si="5"/>
        <v>0.24489795918367346</v>
      </c>
    </row>
    <row r="60" spans="1:11" x14ac:dyDescent="0.2">
      <c r="A60" s="7" t="s">
        <v>392</v>
      </c>
      <c r="B60" s="65">
        <v>1</v>
      </c>
      <c r="C60" s="34">
        <f>IF(B68=0, "-", B60/B68)</f>
        <v>4.0816326530612249E-3</v>
      </c>
      <c r="D60" s="65">
        <v>3</v>
      </c>
      <c r="E60" s="9">
        <f>IF(D68=0, "-", D60/D68)</f>
        <v>1.8072289156626505E-2</v>
      </c>
      <c r="F60" s="81">
        <v>24</v>
      </c>
      <c r="G60" s="34">
        <f>IF(F68=0, "-", F60/F68)</f>
        <v>1.2102874432677761E-2</v>
      </c>
      <c r="H60" s="65">
        <v>10</v>
      </c>
      <c r="I60" s="9">
        <f>IF(H68=0, "-", H60/H68)</f>
        <v>4.7709923664122139E-3</v>
      </c>
      <c r="J60" s="8">
        <f t="shared" si="4"/>
        <v>-0.66666666666666663</v>
      </c>
      <c r="K60" s="9">
        <f t="shared" si="5"/>
        <v>1.4</v>
      </c>
    </row>
    <row r="61" spans="1:11" x14ac:dyDescent="0.2">
      <c r="A61" s="7" t="s">
        <v>393</v>
      </c>
      <c r="B61" s="65">
        <v>0</v>
      </c>
      <c r="C61" s="34">
        <f>IF(B68=0, "-", B61/B68)</f>
        <v>0</v>
      </c>
      <c r="D61" s="65">
        <v>0</v>
      </c>
      <c r="E61" s="9">
        <f>IF(D68=0, "-", D61/D68)</f>
        <v>0</v>
      </c>
      <c r="F61" s="81">
        <v>8</v>
      </c>
      <c r="G61" s="34">
        <f>IF(F68=0, "-", F61/F68)</f>
        <v>4.034291477559254E-3</v>
      </c>
      <c r="H61" s="65">
        <v>4</v>
      </c>
      <c r="I61" s="9">
        <f>IF(H68=0, "-", H61/H68)</f>
        <v>1.9083969465648854E-3</v>
      </c>
      <c r="J61" s="8" t="str">
        <f t="shared" si="4"/>
        <v>-</v>
      </c>
      <c r="K61" s="9">
        <f t="shared" si="5"/>
        <v>1</v>
      </c>
    </row>
    <row r="62" spans="1:11" x14ac:dyDescent="0.2">
      <c r="A62" s="7" t="s">
        <v>394</v>
      </c>
      <c r="B62" s="65">
        <v>5</v>
      </c>
      <c r="C62" s="34">
        <f>IF(B68=0, "-", B62/B68)</f>
        <v>2.0408163265306121E-2</v>
      </c>
      <c r="D62" s="65">
        <v>0</v>
      </c>
      <c r="E62" s="9">
        <f>IF(D68=0, "-", D62/D68)</f>
        <v>0</v>
      </c>
      <c r="F62" s="81">
        <v>15</v>
      </c>
      <c r="G62" s="34">
        <f>IF(F68=0, "-", F62/F68)</f>
        <v>7.5642965204236008E-3</v>
      </c>
      <c r="H62" s="65">
        <v>0</v>
      </c>
      <c r="I62" s="9">
        <f>IF(H68=0, "-", H62/H68)</f>
        <v>0</v>
      </c>
      <c r="J62" s="8" t="str">
        <f t="shared" si="4"/>
        <v>-</v>
      </c>
      <c r="K62" s="9" t="str">
        <f t="shared" si="5"/>
        <v>-</v>
      </c>
    </row>
    <row r="63" spans="1:11" x14ac:dyDescent="0.2">
      <c r="A63" s="7" t="s">
        <v>395</v>
      </c>
      <c r="B63" s="65">
        <v>1</v>
      </c>
      <c r="C63" s="34">
        <f>IF(B68=0, "-", B63/B68)</f>
        <v>4.0816326530612249E-3</v>
      </c>
      <c r="D63" s="65">
        <v>0</v>
      </c>
      <c r="E63" s="9">
        <f>IF(D68=0, "-", D63/D68)</f>
        <v>0</v>
      </c>
      <c r="F63" s="81">
        <v>6</v>
      </c>
      <c r="G63" s="34">
        <f>IF(F68=0, "-", F63/F68)</f>
        <v>3.0257186081694403E-3</v>
      </c>
      <c r="H63" s="65">
        <v>2</v>
      </c>
      <c r="I63" s="9">
        <f>IF(H68=0, "-", H63/H68)</f>
        <v>9.5419847328244271E-4</v>
      </c>
      <c r="J63" s="8" t="str">
        <f t="shared" si="4"/>
        <v>-</v>
      </c>
      <c r="K63" s="9">
        <f t="shared" si="5"/>
        <v>2</v>
      </c>
    </row>
    <row r="64" spans="1:11" x14ac:dyDescent="0.2">
      <c r="A64" s="7" t="s">
        <v>396</v>
      </c>
      <c r="B64" s="65">
        <v>103</v>
      </c>
      <c r="C64" s="34">
        <f>IF(B68=0, "-", B64/B68)</f>
        <v>0.42040816326530611</v>
      </c>
      <c r="D64" s="65">
        <v>58</v>
      </c>
      <c r="E64" s="9">
        <f>IF(D68=0, "-", D64/D68)</f>
        <v>0.3493975903614458</v>
      </c>
      <c r="F64" s="81">
        <v>823</v>
      </c>
      <c r="G64" s="34">
        <f>IF(F68=0, "-", F64/F68)</f>
        <v>0.41502773575390822</v>
      </c>
      <c r="H64" s="65">
        <v>775</v>
      </c>
      <c r="I64" s="9">
        <f>IF(H68=0, "-", H64/H68)</f>
        <v>0.36975190839694655</v>
      </c>
      <c r="J64" s="8">
        <f t="shared" si="4"/>
        <v>0.77586206896551724</v>
      </c>
      <c r="K64" s="9">
        <f t="shared" si="5"/>
        <v>6.1935483870967742E-2</v>
      </c>
    </row>
    <row r="65" spans="1:11" x14ac:dyDescent="0.2">
      <c r="A65" s="7" t="s">
        <v>397</v>
      </c>
      <c r="B65" s="65">
        <v>23</v>
      </c>
      <c r="C65" s="34">
        <f>IF(B68=0, "-", B65/B68)</f>
        <v>9.3877551020408165E-2</v>
      </c>
      <c r="D65" s="65">
        <v>10</v>
      </c>
      <c r="E65" s="9">
        <f>IF(D68=0, "-", D65/D68)</f>
        <v>6.0240963855421686E-2</v>
      </c>
      <c r="F65" s="81">
        <v>239</v>
      </c>
      <c r="G65" s="34">
        <f>IF(F68=0, "-", F65/F68)</f>
        <v>0.1205244578920827</v>
      </c>
      <c r="H65" s="65">
        <v>279</v>
      </c>
      <c r="I65" s="9">
        <f>IF(H68=0, "-", H65/H68)</f>
        <v>0.13311068702290077</v>
      </c>
      <c r="J65" s="8">
        <f t="shared" si="4"/>
        <v>1.3</v>
      </c>
      <c r="K65" s="9">
        <f t="shared" si="5"/>
        <v>-0.14336917562724014</v>
      </c>
    </row>
    <row r="66" spans="1:11" x14ac:dyDescent="0.2">
      <c r="A66" s="7" t="s">
        <v>398</v>
      </c>
      <c r="B66" s="65">
        <v>3</v>
      </c>
      <c r="C66" s="34">
        <f>IF(B68=0, "-", B66/B68)</f>
        <v>1.2244897959183673E-2</v>
      </c>
      <c r="D66" s="65">
        <v>2</v>
      </c>
      <c r="E66" s="9">
        <f>IF(D68=0, "-", D66/D68)</f>
        <v>1.2048192771084338E-2</v>
      </c>
      <c r="F66" s="81">
        <v>24</v>
      </c>
      <c r="G66" s="34">
        <f>IF(F68=0, "-", F66/F68)</f>
        <v>1.2102874432677761E-2</v>
      </c>
      <c r="H66" s="65">
        <v>50</v>
      </c>
      <c r="I66" s="9">
        <f>IF(H68=0, "-", H66/H68)</f>
        <v>2.385496183206107E-2</v>
      </c>
      <c r="J66" s="8">
        <f t="shared" si="4"/>
        <v>0.5</v>
      </c>
      <c r="K66" s="9">
        <f t="shared" si="5"/>
        <v>-0.52</v>
      </c>
    </row>
    <row r="67" spans="1:11" x14ac:dyDescent="0.2">
      <c r="A67" s="2"/>
      <c r="B67" s="68"/>
      <c r="C67" s="33"/>
      <c r="D67" s="68"/>
      <c r="E67" s="6"/>
      <c r="F67" s="82"/>
      <c r="G67" s="33"/>
      <c r="H67" s="68"/>
      <c r="I67" s="6"/>
      <c r="J67" s="5"/>
      <c r="K67" s="6"/>
    </row>
    <row r="68" spans="1:11" s="43" customFormat="1" x14ac:dyDescent="0.2">
      <c r="A68" s="162" t="s">
        <v>462</v>
      </c>
      <c r="B68" s="71">
        <f>SUM(B50:B67)</f>
        <v>245</v>
      </c>
      <c r="C68" s="40">
        <f>B68/796</f>
        <v>0.30778894472361806</v>
      </c>
      <c r="D68" s="71">
        <f>SUM(D50:D67)</f>
        <v>166</v>
      </c>
      <c r="E68" s="41">
        <f>D68/577</f>
        <v>0.28769497400346622</v>
      </c>
      <c r="F68" s="77">
        <f>SUM(F50:F67)</f>
        <v>1983</v>
      </c>
      <c r="G68" s="42">
        <f>F68/7731</f>
        <v>0.25649980597594102</v>
      </c>
      <c r="H68" s="71">
        <f>SUM(H50:H67)</f>
        <v>2096</v>
      </c>
      <c r="I68" s="41">
        <f>H68/8609</f>
        <v>0.24346614008595654</v>
      </c>
      <c r="J68" s="37">
        <f>IF(D68=0, "-", IF((B68-D68)/D68&lt;10, (B68-D68)/D68, "&gt;999%"))</f>
        <v>0.4759036144578313</v>
      </c>
      <c r="K68" s="38">
        <f>IF(H68=0, "-", IF((F68-H68)/H68&lt;10, (F68-H68)/H68, "&gt;999%"))</f>
        <v>-5.3912213740458015E-2</v>
      </c>
    </row>
    <row r="69" spans="1:11" x14ac:dyDescent="0.2">
      <c r="B69" s="83"/>
      <c r="D69" s="83"/>
      <c r="F69" s="83"/>
      <c r="H69" s="83"/>
    </row>
    <row r="70" spans="1:11" x14ac:dyDescent="0.2">
      <c r="A70" s="27" t="s">
        <v>461</v>
      </c>
      <c r="B70" s="71">
        <v>311</v>
      </c>
      <c r="C70" s="40">
        <f>B70/796</f>
        <v>0.3907035175879397</v>
      </c>
      <c r="D70" s="71">
        <v>208</v>
      </c>
      <c r="E70" s="41">
        <f>D70/577</f>
        <v>0.36048526863084923</v>
      </c>
      <c r="F70" s="77">
        <v>2608</v>
      </c>
      <c r="G70" s="42">
        <f>F70/7731</f>
        <v>0.33734316388565516</v>
      </c>
      <c r="H70" s="71">
        <v>2718</v>
      </c>
      <c r="I70" s="41">
        <f>H70/8609</f>
        <v>0.31571611104657915</v>
      </c>
      <c r="J70" s="37">
        <f>IF(D70=0, "-", IF((B70-D70)/D70&lt;10, (B70-D70)/D70, "&gt;999%"))</f>
        <v>0.49519230769230771</v>
      </c>
      <c r="K70" s="38">
        <f>IF(H70=0, "-", IF((F70-H70)/H70&lt;10, (F70-H70)/H70, "&gt;999%"))</f>
        <v>-4.0470934510669611E-2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2" manualBreakCount="2">
    <brk id="47" max="16383" man="1"/>
    <brk id="70"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K25"/>
  <sheetViews>
    <sheetView tabSelected="1" zoomScaleNormal="100"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474</v>
      </c>
      <c r="C1" s="198"/>
      <c r="D1" s="198"/>
      <c r="E1" s="199"/>
      <c r="F1" s="199"/>
      <c r="G1" s="199"/>
      <c r="H1" s="199"/>
      <c r="I1" s="199"/>
      <c r="J1" s="199"/>
      <c r="K1" s="199"/>
    </row>
    <row r="2" spans="1:11" s="52" customFormat="1" ht="20.25" x14ac:dyDescent="0.3">
      <c r="A2" s="4" t="s">
        <v>88</v>
      </c>
      <c r="B2" s="202" t="s">
        <v>78</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34</v>
      </c>
      <c r="B7" s="65">
        <v>0</v>
      </c>
      <c r="C7" s="39">
        <f>IF(B25=0, "-", B7/B25)</f>
        <v>0</v>
      </c>
      <c r="D7" s="65">
        <v>0</v>
      </c>
      <c r="E7" s="21">
        <f>IF(D25=0, "-", D7/D25)</f>
        <v>0</v>
      </c>
      <c r="F7" s="81">
        <v>0</v>
      </c>
      <c r="G7" s="39">
        <f>IF(F25=0, "-", F7/F25)</f>
        <v>0</v>
      </c>
      <c r="H7" s="65">
        <v>4</v>
      </c>
      <c r="I7" s="21">
        <f>IF(H25=0, "-", H7/H25)</f>
        <v>1.4716703458425313E-3</v>
      </c>
      <c r="J7" s="20" t="str">
        <f t="shared" ref="J7:J23" si="0">IF(D7=0, "-", IF((B7-D7)/D7&lt;10, (B7-D7)/D7, "&gt;999%"))</f>
        <v>-</v>
      </c>
      <c r="K7" s="21">
        <f t="shared" ref="K7:K23" si="1">IF(H7=0, "-", IF((F7-H7)/H7&lt;10, (F7-H7)/H7, "&gt;999%"))</f>
        <v>-1</v>
      </c>
    </row>
    <row r="8" spans="1:11" x14ac:dyDescent="0.2">
      <c r="A8" s="7" t="s">
        <v>38</v>
      </c>
      <c r="B8" s="65">
        <v>27</v>
      </c>
      <c r="C8" s="39">
        <f>IF(B25=0, "-", B8/B25)</f>
        <v>8.6816720257234734E-2</v>
      </c>
      <c r="D8" s="65">
        <v>29</v>
      </c>
      <c r="E8" s="21">
        <f>IF(D25=0, "-", D8/D25)</f>
        <v>0.13942307692307693</v>
      </c>
      <c r="F8" s="81">
        <v>293</v>
      </c>
      <c r="G8" s="39">
        <f>IF(F25=0, "-", F8/F25)</f>
        <v>0.11234662576687117</v>
      </c>
      <c r="H8" s="65">
        <v>333</v>
      </c>
      <c r="I8" s="21">
        <f>IF(H25=0, "-", H8/H25)</f>
        <v>0.12251655629139073</v>
      </c>
      <c r="J8" s="20">
        <f t="shared" si="0"/>
        <v>-6.8965517241379309E-2</v>
      </c>
      <c r="K8" s="21">
        <f t="shared" si="1"/>
        <v>-0.12012012012012012</v>
      </c>
    </row>
    <row r="9" spans="1:11" x14ac:dyDescent="0.2">
      <c r="A9" s="7" t="s">
        <v>40</v>
      </c>
      <c r="B9" s="65">
        <v>4</v>
      </c>
      <c r="C9" s="39">
        <f>IF(B25=0, "-", B9/B25)</f>
        <v>1.2861736334405145E-2</v>
      </c>
      <c r="D9" s="65">
        <v>1</v>
      </c>
      <c r="E9" s="21">
        <f>IF(D25=0, "-", D9/D25)</f>
        <v>4.807692307692308E-3</v>
      </c>
      <c r="F9" s="81">
        <v>22</v>
      </c>
      <c r="G9" s="39">
        <f>IF(F25=0, "-", F9/F25)</f>
        <v>8.4355828220858894E-3</v>
      </c>
      <c r="H9" s="65">
        <v>15</v>
      </c>
      <c r="I9" s="21">
        <f>IF(H25=0, "-", H9/H25)</f>
        <v>5.5187637969094927E-3</v>
      </c>
      <c r="J9" s="20">
        <f t="shared" si="0"/>
        <v>3</v>
      </c>
      <c r="K9" s="21">
        <f t="shared" si="1"/>
        <v>0.46666666666666667</v>
      </c>
    </row>
    <row r="10" spans="1:11" x14ac:dyDescent="0.2">
      <c r="A10" s="7" t="s">
        <v>43</v>
      </c>
      <c r="B10" s="65">
        <v>0</v>
      </c>
      <c r="C10" s="39">
        <f>IF(B25=0, "-", B10/B25)</f>
        <v>0</v>
      </c>
      <c r="D10" s="65">
        <v>4</v>
      </c>
      <c r="E10" s="21">
        <f>IF(D25=0, "-", D10/D25)</f>
        <v>1.9230769230769232E-2</v>
      </c>
      <c r="F10" s="81">
        <v>48</v>
      </c>
      <c r="G10" s="39">
        <f>IF(F25=0, "-", F10/F25)</f>
        <v>1.8404907975460124E-2</v>
      </c>
      <c r="H10" s="65">
        <v>107</v>
      </c>
      <c r="I10" s="21">
        <f>IF(H25=0, "-", H10/H25)</f>
        <v>3.9367181751287714E-2</v>
      </c>
      <c r="J10" s="20">
        <f t="shared" si="0"/>
        <v>-1</v>
      </c>
      <c r="K10" s="21">
        <f t="shared" si="1"/>
        <v>-0.55140186915887845</v>
      </c>
    </row>
    <row r="11" spans="1:11" x14ac:dyDescent="0.2">
      <c r="A11" s="7" t="s">
        <v>45</v>
      </c>
      <c r="B11" s="65">
        <v>3</v>
      </c>
      <c r="C11" s="39">
        <f>IF(B25=0, "-", B11/B25)</f>
        <v>9.6463022508038593E-3</v>
      </c>
      <c r="D11" s="65">
        <v>1</v>
      </c>
      <c r="E11" s="21">
        <f>IF(D25=0, "-", D11/D25)</f>
        <v>4.807692307692308E-3</v>
      </c>
      <c r="F11" s="81">
        <v>21</v>
      </c>
      <c r="G11" s="39">
        <f>IF(F25=0, "-", F11/F25)</f>
        <v>8.052147239263804E-3</v>
      </c>
      <c r="H11" s="65">
        <v>14</v>
      </c>
      <c r="I11" s="21">
        <f>IF(H25=0, "-", H11/H25)</f>
        <v>5.1508462104488595E-3</v>
      </c>
      <c r="J11" s="20">
        <f t="shared" si="0"/>
        <v>2</v>
      </c>
      <c r="K11" s="21">
        <f t="shared" si="1"/>
        <v>0.5</v>
      </c>
    </row>
    <row r="12" spans="1:11" x14ac:dyDescent="0.2">
      <c r="A12" s="7" t="s">
        <v>47</v>
      </c>
      <c r="B12" s="65">
        <v>23</v>
      </c>
      <c r="C12" s="39">
        <f>IF(B25=0, "-", B12/B25)</f>
        <v>7.3954983922829579E-2</v>
      </c>
      <c r="D12" s="65">
        <v>15</v>
      </c>
      <c r="E12" s="21">
        <f>IF(D25=0, "-", D12/D25)</f>
        <v>7.2115384615384609E-2</v>
      </c>
      <c r="F12" s="81">
        <v>132</v>
      </c>
      <c r="G12" s="39">
        <f>IF(F25=0, "-", F12/F25)</f>
        <v>5.0613496932515337E-2</v>
      </c>
      <c r="H12" s="65">
        <v>156</v>
      </c>
      <c r="I12" s="21">
        <f>IF(H25=0, "-", H12/H25)</f>
        <v>5.7395143487858721E-2</v>
      </c>
      <c r="J12" s="20">
        <f t="shared" si="0"/>
        <v>0.53333333333333333</v>
      </c>
      <c r="K12" s="21">
        <f t="shared" si="1"/>
        <v>-0.15384615384615385</v>
      </c>
    </row>
    <row r="13" spans="1:11" x14ac:dyDescent="0.2">
      <c r="A13" s="7" t="s">
        <v>49</v>
      </c>
      <c r="B13" s="65">
        <v>0</v>
      </c>
      <c r="C13" s="39">
        <f>IF(B25=0, "-", B13/B25)</f>
        <v>0</v>
      </c>
      <c r="D13" s="65">
        <v>0</v>
      </c>
      <c r="E13" s="21">
        <f>IF(D25=0, "-", D13/D25)</f>
        <v>0</v>
      </c>
      <c r="F13" s="81">
        <v>4</v>
      </c>
      <c r="G13" s="39">
        <f>IF(F25=0, "-", F13/F25)</f>
        <v>1.5337423312883436E-3</v>
      </c>
      <c r="H13" s="65">
        <v>0</v>
      </c>
      <c r="I13" s="21">
        <f>IF(H25=0, "-", H13/H25)</f>
        <v>0</v>
      </c>
      <c r="J13" s="20" t="str">
        <f t="shared" si="0"/>
        <v>-</v>
      </c>
      <c r="K13" s="21" t="str">
        <f t="shared" si="1"/>
        <v>-</v>
      </c>
    </row>
    <row r="14" spans="1:11" x14ac:dyDescent="0.2">
      <c r="A14" s="7" t="s">
        <v>53</v>
      </c>
      <c r="B14" s="65">
        <v>11</v>
      </c>
      <c r="C14" s="39">
        <f>IF(B25=0, "-", B14/B25)</f>
        <v>3.5369774919614148E-2</v>
      </c>
      <c r="D14" s="65">
        <v>2</v>
      </c>
      <c r="E14" s="21">
        <f>IF(D25=0, "-", D14/D25)</f>
        <v>9.6153846153846159E-3</v>
      </c>
      <c r="F14" s="81">
        <v>53</v>
      </c>
      <c r="G14" s="39">
        <f>IF(F25=0, "-", F14/F25)</f>
        <v>2.0322085889570553E-2</v>
      </c>
      <c r="H14" s="65">
        <v>48</v>
      </c>
      <c r="I14" s="21">
        <f>IF(H25=0, "-", H14/H25)</f>
        <v>1.7660044150110375E-2</v>
      </c>
      <c r="J14" s="20">
        <f t="shared" si="0"/>
        <v>4.5</v>
      </c>
      <c r="K14" s="21">
        <f t="shared" si="1"/>
        <v>0.10416666666666667</v>
      </c>
    </row>
    <row r="15" spans="1:11" x14ac:dyDescent="0.2">
      <c r="A15" s="7" t="s">
        <v>56</v>
      </c>
      <c r="B15" s="65">
        <v>17</v>
      </c>
      <c r="C15" s="39">
        <f>IF(B25=0, "-", B15/B25)</f>
        <v>5.4662379421221867E-2</v>
      </c>
      <c r="D15" s="65">
        <v>11</v>
      </c>
      <c r="E15" s="21">
        <f>IF(D25=0, "-", D15/D25)</f>
        <v>5.2884615384615384E-2</v>
      </c>
      <c r="F15" s="81">
        <v>167</v>
      </c>
      <c r="G15" s="39">
        <f>IF(F25=0, "-", F15/F25)</f>
        <v>6.4033742331288349E-2</v>
      </c>
      <c r="H15" s="65">
        <v>139</v>
      </c>
      <c r="I15" s="21">
        <f>IF(H25=0, "-", H15/H25)</f>
        <v>5.1140544518027964E-2</v>
      </c>
      <c r="J15" s="20">
        <f t="shared" si="0"/>
        <v>0.54545454545454541</v>
      </c>
      <c r="K15" s="21">
        <f t="shared" si="1"/>
        <v>0.20143884892086331</v>
      </c>
    </row>
    <row r="16" spans="1:11" x14ac:dyDescent="0.2">
      <c r="A16" s="7" t="s">
        <v>59</v>
      </c>
      <c r="B16" s="65">
        <v>1</v>
      </c>
      <c r="C16" s="39">
        <f>IF(B25=0, "-", B16/B25)</f>
        <v>3.2154340836012861E-3</v>
      </c>
      <c r="D16" s="65">
        <v>1</v>
      </c>
      <c r="E16" s="21">
        <f>IF(D25=0, "-", D16/D25)</f>
        <v>4.807692307692308E-3</v>
      </c>
      <c r="F16" s="81">
        <v>6</v>
      </c>
      <c r="G16" s="39">
        <f>IF(F25=0, "-", F16/F25)</f>
        <v>2.3006134969325155E-3</v>
      </c>
      <c r="H16" s="65">
        <v>10</v>
      </c>
      <c r="I16" s="21">
        <f>IF(H25=0, "-", H16/H25)</f>
        <v>3.6791758646063282E-3</v>
      </c>
      <c r="J16" s="20">
        <f t="shared" si="0"/>
        <v>0</v>
      </c>
      <c r="K16" s="21">
        <f t="shared" si="1"/>
        <v>-0.4</v>
      </c>
    </row>
    <row r="17" spans="1:11" x14ac:dyDescent="0.2">
      <c r="A17" s="7" t="s">
        <v>62</v>
      </c>
      <c r="B17" s="65">
        <v>30</v>
      </c>
      <c r="C17" s="39">
        <f>IF(B25=0, "-", B17/B25)</f>
        <v>9.6463022508038579E-2</v>
      </c>
      <c r="D17" s="65">
        <v>34</v>
      </c>
      <c r="E17" s="21">
        <f>IF(D25=0, "-", D17/D25)</f>
        <v>0.16346153846153846</v>
      </c>
      <c r="F17" s="81">
        <v>191</v>
      </c>
      <c r="G17" s="39">
        <f>IF(F25=0, "-", F17/F25)</f>
        <v>7.3236196319018398E-2</v>
      </c>
      <c r="H17" s="65">
        <v>259</v>
      </c>
      <c r="I17" s="21">
        <f>IF(H25=0, "-", H17/H25)</f>
        <v>9.5290654893303905E-2</v>
      </c>
      <c r="J17" s="20">
        <f t="shared" si="0"/>
        <v>-0.11764705882352941</v>
      </c>
      <c r="K17" s="21">
        <f t="shared" si="1"/>
        <v>-0.26254826254826252</v>
      </c>
    </row>
    <row r="18" spans="1:11" x14ac:dyDescent="0.2">
      <c r="A18" s="7" t="s">
        <v>63</v>
      </c>
      <c r="B18" s="65">
        <v>13</v>
      </c>
      <c r="C18" s="39">
        <f>IF(B25=0, "-", B18/B25)</f>
        <v>4.1800643086816719E-2</v>
      </c>
      <c r="D18" s="65">
        <v>6</v>
      </c>
      <c r="E18" s="21">
        <f>IF(D25=0, "-", D18/D25)</f>
        <v>2.8846153846153848E-2</v>
      </c>
      <c r="F18" s="81">
        <v>65</v>
      </c>
      <c r="G18" s="39">
        <f>IF(F25=0, "-", F18/F25)</f>
        <v>2.4923312883435581E-2</v>
      </c>
      <c r="H18" s="65">
        <v>62</v>
      </c>
      <c r="I18" s="21">
        <f>IF(H25=0, "-", H18/H25)</f>
        <v>2.2810890360559236E-2</v>
      </c>
      <c r="J18" s="20">
        <f t="shared" si="0"/>
        <v>1.1666666666666667</v>
      </c>
      <c r="K18" s="21">
        <f t="shared" si="1"/>
        <v>4.8387096774193547E-2</v>
      </c>
    </row>
    <row r="19" spans="1:11" x14ac:dyDescent="0.2">
      <c r="A19" s="7" t="s">
        <v>65</v>
      </c>
      <c r="B19" s="65">
        <v>6</v>
      </c>
      <c r="C19" s="39">
        <f>IF(B25=0, "-", B19/B25)</f>
        <v>1.9292604501607719E-2</v>
      </c>
      <c r="D19" s="65">
        <v>3</v>
      </c>
      <c r="E19" s="21">
        <f>IF(D25=0, "-", D19/D25)</f>
        <v>1.4423076923076924E-2</v>
      </c>
      <c r="F19" s="81">
        <v>47</v>
      </c>
      <c r="G19" s="39">
        <f>IF(F25=0, "-", F19/F25)</f>
        <v>1.8021472392638037E-2</v>
      </c>
      <c r="H19" s="65">
        <v>14</v>
      </c>
      <c r="I19" s="21">
        <f>IF(H25=0, "-", H19/H25)</f>
        <v>5.1508462104488595E-3</v>
      </c>
      <c r="J19" s="20">
        <f t="shared" si="0"/>
        <v>1</v>
      </c>
      <c r="K19" s="21">
        <f t="shared" si="1"/>
        <v>2.3571428571428572</v>
      </c>
    </row>
    <row r="20" spans="1:11" x14ac:dyDescent="0.2">
      <c r="A20" s="7" t="s">
        <v>66</v>
      </c>
      <c r="B20" s="65">
        <v>0</v>
      </c>
      <c r="C20" s="39">
        <f>IF(B25=0, "-", B20/B25)</f>
        <v>0</v>
      </c>
      <c r="D20" s="65">
        <v>0</v>
      </c>
      <c r="E20" s="21">
        <f>IF(D25=0, "-", D20/D25)</f>
        <v>0</v>
      </c>
      <c r="F20" s="81">
        <v>2</v>
      </c>
      <c r="G20" s="39">
        <f>IF(F25=0, "-", F20/F25)</f>
        <v>7.668711656441718E-4</v>
      </c>
      <c r="H20" s="65">
        <v>9</v>
      </c>
      <c r="I20" s="21">
        <f>IF(H25=0, "-", H20/H25)</f>
        <v>3.3112582781456954E-3</v>
      </c>
      <c r="J20" s="20" t="str">
        <f t="shared" si="0"/>
        <v>-</v>
      </c>
      <c r="K20" s="21">
        <f t="shared" si="1"/>
        <v>-0.77777777777777779</v>
      </c>
    </row>
    <row r="21" spans="1:11" x14ac:dyDescent="0.2">
      <c r="A21" s="7" t="s">
        <v>68</v>
      </c>
      <c r="B21" s="65">
        <v>1</v>
      </c>
      <c r="C21" s="39">
        <f>IF(B25=0, "-", B21/B25)</f>
        <v>3.2154340836012861E-3</v>
      </c>
      <c r="D21" s="65">
        <v>0</v>
      </c>
      <c r="E21" s="21">
        <f>IF(D25=0, "-", D21/D25)</f>
        <v>0</v>
      </c>
      <c r="F21" s="81">
        <v>6</v>
      </c>
      <c r="G21" s="39">
        <f>IF(F25=0, "-", F21/F25)</f>
        <v>2.3006134969325155E-3</v>
      </c>
      <c r="H21" s="65">
        <v>2</v>
      </c>
      <c r="I21" s="21">
        <f>IF(H25=0, "-", H21/H25)</f>
        <v>7.3583517292126564E-4</v>
      </c>
      <c r="J21" s="20" t="str">
        <f t="shared" si="0"/>
        <v>-</v>
      </c>
      <c r="K21" s="21">
        <f t="shared" si="1"/>
        <v>2</v>
      </c>
    </row>
    <row r="22" spans="1:11" x14ac:dyDescent="0.2">
      <c r="A22" s="7" t="s">
        <v>71</v>
      </c>
      <c r="B22" s="65">
        <v>171</v>
      </c>
      <c r="C22" s="39">
        <f>IF(B25=0, "-", B22/B25)</f>
        <v>0.54983922829581988</v>
      </c>
      <c r="D22" s="65">
        <v>98</v>
      </c>
      <c r="E22" s="21">
        <f>IF(D25=0, "-", D22/D25)</f>
        <v>0.47115384615384615</v>
      </c>
      <c r="F22" s="81">
        <v>1520</v>
      </c>
      <c r="G22" s="39">
        <f>IF(F25=0, "-", F22/F25)</f>
        <v>0.58282208588957052</v>
      </c>
      <c r="H22" s="65">
        <v>1482</v>
      </c>
      <c r="I22" s="21">
        <f>IF(H25=0, "-", H22/H25)</f>
        <v>0.54525386313465785</v>
      </c>
      <c r="J22" s="20">
        <f t="shared" si="0"/>
        <v>0.74489795918367352</v>
      </c>
      <c r="K22" s="21">
        <f t="shared" si="1"/>
        <v>2.564102564102564E-2</v>
      </c>
    </row>
    <row r="23" spans="1:11" x14ac:dyDescent="0.2">
      <c r="A23" s="7" t="s">
        <v>73</v>
      </c>
      <c r="B23" s="65">
        <v>4</v>
      </c>
      <c r="C23" s="39">
        <f>IF(B25=0, "-", B23/B25)</f>
        <v>1.2861736334405145E-2</v>
      </c>
      <c r="D23" s="65">
        <v>3</v>
      </c>
      <c r="E23" s="21">
        <f>IF(D25=0, "-", D23/D25)</f>
        <v>1.4423076923076924E-2</v>
      </c>
      <c r="F23" s="81">
        <v>31</v>
      </c>
      <c r="G23" s="39">
        <f>IF(F25=0, "-", F23/F25)</f>
        <v>1.1886503067484663E-2</v>
      </c>
      <c r="H23" s="65">
        <v>64</v>
      </c>
      <c r="I23" s="21">
        <f>IF(H25=0, "-", H23/H25)</f>
        <v>2.35467255334805E-2</v>
      </c>
      <c r="J23" s="20">
        <f t="shared" si="0"/>
        <v>0.33333333333333331</v>
      </c>
      <c r="K23" s="21">
        <f t="shared" si="1"/>
        <v>-0.515625</v>
      </c>
    </row>
    <row r="24" spans="1:11" x14ac:dyDescent="0.2">
      <c r="A24" s="2"/>
      <c r="B24" s="68"/>
      <c r="C24" s="33"/>
      <c r="D24" s="68"/>
      <c r="E24" s="6"/>
      <c r="F24" s="82"/>
      <c r="G24" s="33"/>
      <c r="H24" s="68"/>
      <c r="I24" s="6"/>
      <c r="J24" s="5"/>
      <c r="K24" s="6"/>
    </row>
    <row r="25" spans="1:11" s="43" customFormat="1" x14ac:dyDescent="0.2">
      <c r="A25" s="162" t="s">
        <v>461</v>
      </c>
      <c r="B25" s="71">
        <f>SUM(B7:B24)</f>
        <v>311</v>
      </c>
      <c r="C25" s="40">
        <v>1</v>
      </c>
      <c r="D25" s="71">
        <f>SUM(D7:D24)</f>
        <v>208</v>
      </c>
      <c r="E25" s="41">
        <v>1</v>
      </c>
      <c r="F25" s="77">
        <f>SUM(F7:F24)</f>
        <v>2608</v>
      </c>
      <c r="G25" s="42">
        <v>1</v>
      </c>
      <c r="H25" s="71">
        <f>SUM(H7:H24)</f>
        <v>2718</v>
      </c>
      <c r="I25" s="41">
        <v>1</v>
      </c>
      <c r="J25" s="37">
        <f>IF(D25=0, "-", (B25-D25)/D25)</f>
        <v>0.49519230769230771</v>
      </c>
      <c r="K25" s="38">
        <f>IF(H25=0, "-", (F25-H25)/H25)</f>
        <v>-4.0470934510669611E-2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K40"/>
  <sheetViews>
    <sheetView tabSelected="1" zoomScaleNormal="100" workbookViewId="0">
      <selection activeCell="M1" sqref="M1"/>
    </sheetView>
  </sheetViews>
  <sheetFormatPr defaultRowHeight="12.75" x14ac:dyDescent="0.2"/>
  <cols>
    <col min="1" max="1" width="36.14062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88</v>
      </c>
      <c r="B2" s="202" t="s">
        <v>78</v>
      </c>
      <c r="C2" s="198"/>
      <c r="D2" s="198"/>
      <c r="E2" s="203"/>
      <c r="F2" s="203"/>
      <c r="G2" s="203"/>
      <c r="H2" s="203"/>
      <c r="I2" s="203"/>
      <c r="J2" s="203"/>
      <c r="K2" s="203"/>
    </row>
    <row r="4" spans="1:11" ht="15.75" x14ac:dyDescent="0.25">
      <c r="A4" s="164" t="s">
        <v>105</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112</v>
      </c>
      <c r="B6" s="61" t="s">
        <v>12</v>
      </c>
      <c r="C6" s="62" t="s">
        <v>13</v>
      </c>
      <c r="D6" s="61" t="s">
        <v>12</v>
      </c>
      <c r="E6" s="63" t="s">
        <v>13</v>
      </c>
      <c r="F6" s="62" t="s">
        <v>12</v>
      </c>
      <c r="G6" s="62" t="s">
        <v>13</v>
      </c>
      <c r="H6" s="61" t="s">
        <v>12</v>
      </c>
      <c r="I6" s="63" t="s">
        <v>13</v>
      </c>
      <c r="J6" s="61"/>
      <c r="K6" s="63"/>
    </row>
    <row r="7" spans="1:11" x14ac:dyDescent="0.2">
      <c r="A7" s="7" t="s">
        <v>399</v>
      </c>
      <c r="B7" s="65">
        <v>0</v>
      </c>
      <c r="C7" s="34">
        <f>IF(B17=0, "-", B7/B17)</f>
        <v>0</v>
      </c>
      <c r="D7" s="65">
        <v>0</v>
      </c>
      <c r="E7" s="9">
        <f>IF(D17=0, "-", D7/D17)</f>
        <v>0</v>
      </c>
      <c r="F7" s="81">
        <v>3</v>
      </c>
      <c r="G7" s="34">
        <f>IF(F17=0, "-", F7/F17)</f>
        <v>2.5862068965517241E-2</v>
      </c>
      <c r="H7" s="65">
        <v>1</v>
      </c>
      <c r="I7" s="9">
        <f>IF(H17=0, "-", H7/H17)</f>
        <v>8.4033613445378148E-3</v>
      </c>
      <c r="J7" s="8" t="str">
        <f t="shared" ref="J7:J15" si="0">IF(D7=0, "-", IF((B7-D7)/D7&lt;10, (B7-D7)/D7, "&gt;999%"))</f>
        <v>-</v>
      </c>
      <c r="K7" s="9">
        <f t="shared" ref="K7:K15" si="1">IF(H7=0, "-", IF((F7-H7)/H7&lt;10, (F7-H7)/H7, "&gt;999%"))</f>
        <v>2</v>
      </c>
    </row>
    <row r="8" spans="1:11" x14ac:dyDescent="0.2">
      <c r="A8" s="7" t="s">
        <v>400</v>
      </c>
      <c r="B8" s="65">
        <v>0</v>
      </c>
      <c r="C8" s="34">
        <f>IF(B17=0, "-", B8/B17)</f>
        <v>0</v>
      </c>
      <c r="D8" s="65">
        <v>0</v>
      </c>
      <c r="E8" s="9">
        <f>IF(D17=0, "-", D8/D17)</f>
        <v>0</v>
      </c>
      <c r="F8" s="81">
        <v>5</v>
      </c>
      <c r="G8" s="34">
        <f>IF(F17=0, "-", F8/F17)</f>
        <v>4.3103448275862072E-2</v>
      </c>
      <c r="H8" s="65">
        <v>3</v>
      </c>
      <c r="I8" s="9">
        <f>IF(H17=0, "-", H8/H17)</f>
        <v>2.5210084033613446E-2</v>
      </c>
      <c r="J8" s="8" t="str">
        <f t="shared" si="0"/>
        <v>-</v>
      </c>
      <c r="K8" s="9">
        <f t="shared" si="1"/>
        <v>0.66666666666666663</v>
      </c>
    </row>
    <row r="9" spans="1:11" x14ac:dyDescent="0.2">
      <c r="A9" s="7" t="s">
        <v>401</v>
      </c>
      <c r="B9" s="65">
        <v>2</v>
      </c>
      <c r="C9" s="34">
        <f>IF(B17=0, "-", B9/B17)</f>
        <v>0.2</v>
      </c>
      <c r="D9" s="65">
        <v>1</v>
      </c>
      <c r="E9" s="9">
        <f>IF(D17=0, "-", D9/D17)</f>
        <v>0.1</v>
      </c>
      <c r="F9" s="81">
        <v>19</v>
      </c>
      <c r="G9" s="34">
        <f>IF(F17=0, "-", F9/F17)</f>
        <v>0.16379310344827586</v>
      </c>
      <c r="H9" s="65">
        <v>12</v>
      </c>
      <c r="I9" s="9">
        <f>IF(H17=0, "-", H9/H17)</f>
        <v>0.10084033613445378</v>
      </c>
      <c r="J9" s="8">
        <f t="shared" si="0"/>
        <v>1</v>
      </c>
      <c r="K9" s="9">
        <f t="shared" si="1"/>
        <v>0.58333333333333337</v>
      </c>
    </row>
    <row r="10" spans="1:11" x14ac:dyDescent="0.2">
      <c r="A10" s="7" t="s">
        <v>402</v>
      </c>
      <c r="B10" s="65">
        <v>0</v>
      </c>
      <c r="C10" s="34">
        <f>IF(B17=0, "-", B10/B17)</f>
        <v>0</v>
      </c>
      <c r="D10" s="65">
        <v>4</v>
      </c>
      <c r="E10" s="9">
        <f>IF(D17=0, "-", D10/D17)</f>
        <v>0.4</v>
      </c>
      <c r="F10" s="81">
        <v>23</v>
      </c>
      <c r="G10" s="34">
        <f>IF(F17=0, "-", F10/F17)</f>
        <v>0.19827586206896552</v>
      </c>
      <c r="H10" s="65">
        <v>44</v>
      </c>
      <c r="I10" s="9">
        <f>IF(H17=0, "-", H10/H17)</f>
        <v>0.36974789915966388</v>
      </c>
      <c r="J10" s="8">
        <f t="shared" si="0"/>
        <v>-1</v>
      </c>
      <c r="K10" s="9">
        <f t="shared" si="1"/>
        <v>-0.47727272727272729</v>
      </c>
    </row>
    <row r="11" spans="1:11" x14ac:dyDescent="0.2">
      <c r="A11" s="7" t="s">
        <v>403</v>
      </c>
      <c r="B11" s="65">
        <v>6</v>
      </c>
      <c r="C11" s="34">
        <f>IF(B17=0, "-", B11/B17)</f>
        <v>0.6</v>
      </c>
      <c r="D11" s="65">
        <v>2</v>
      </c>
      <c r="E11" s="9">
        <f>IF(D17=0, "-", D11/D17)</f>
        <v>0.2</v>
      </c>
      <c r="F11" s="81">
        <v>51</v>
      </c>
      <c r="G11" s="34">
        <f>IF(F17=0, "-", F11/F17)</f>
        <v>0.43965517241379309</v>
      </c>
      <c r="H11" s="65">
        <v>39</v>
      </c>
      <c r="I11" s="9">
        <f>IF(H17=0, "-", H11/H17)</f>
        <v>0.32773109243697479</v>
      </c>
      <c r="J11" s="8">
        <f t="shared" si="0"/>
        <v>2</v>
      </c>
      <c r="K11" s="9">
        <f t="shared" si="1"/>
        <v>0.30769230769230771</v>
      </c>
    </row>
    <row r="12" spans="1:11" x14ac:dyDescent="0.2">
      <c r="A12" s="7" t="s">
        <v>404</v>
      </c>
      <c r="B12" s="65">
        <v>0</v>
      </c>
      <c r="C12" s="34">
        <f>IF(B17=0, "-", B12/B17)</f>
        <v>0</v>
      </c>
      <c r="D12" s="65">
        <v>0</v>
      </c>
      <c r="E12" s="9">
        <f>IF(D17=0, "-", D12/D17)</f>
        <v>0</v>
      </c>
      <c r="F12" s="81">
        <v>1</v>
      </c>
      <c r="G12" s="34">
        <f>IF(F17=0, "-", F12/F17)</f>
        <v>8.6206896551724137E-3</v>
      </c>
      <c r="H12" s="65">
        <v>0</v>
      </c>
      <c r="I12" s="9">
        <f>IF(H17=0, "-", H12/H17)</f>
        <v>0</v>
      </c>
      <c r="J12" s="8" t="str">
        <f t="shared" si="0"/>
        <v>-</v>
      </c>
      <c r="K12" s="9" t="str">
        <f t="shared" si="1"/>
        <v>-</v>
      </c>
    </row>
    <row r="13" spans="1:11" x14ac:dyDescent="0.2">
      <c r="A13" s="7" t="s">
        <v>405</v>
      </c>
      <c r="B13" s="65">
        <v>1</v>
      </c>
      <c r="C13" s="34">
        <f>IF(B17=0, "-", B13/B17)</f>
        <v>0.1</v>
      </c>
      <c r="D13" s="65">
        <v>2</v>
      </c>
      <c r="E13" s="9">
        <f>IF(D17=0, "-", D13/D17)</f>
        <v>0.2</v>
      </c>
      <c r="F13" s="81">
        <v>12</v>
      </c>
      <c r="G13" s="34">
        <f>IF(F17=0, "-", F13/F17)</f>
        <v>0.10344827586206896</v>
      </c>
      <c r="H13" s="65">
        <v>16</v>
      </c>
      <c r="I13" s="9">
        <f>IF(H17=0, "-", H13/H17)</f>
        <v>0.13445378151260504</v>
      </c>
      <c r="J13" s="8">
        <f t="shared" si="0"/>
        <v>-0.5</v>
      </c>
      <c r="K13" s="9">
        <f t="shared" si="1"/>
        <v>-0.25</v>
      </c>
    </row>
    <row r="14" spans="1:11" x14ac:dyDescent="0.2">
      <c r="A14" s="7" t="s">
        <v>406</v>
      </c>
      <c r="B14" s="65">
        <v>0</v>
      </c>
      <c r="C14" s="34">
        <f>IF(B17=0, "-", B14/B17)</f>
        <v>0</v>
      </c>
      <c r="D14" s="65">
        <v>1</v>
      </c>
      <c r="E14" s="9">
        <f>IF(D17=0, "-", D14/D17)</f>
        <v>0.1</v>
      </c>
      <c r="F14" s="81">
        <v>0</v>
      </c>
      <c r="G14" s="34">
        <f>IF(F17=0, "-", F14/F17)</f>
        <v>0</v>
      </c>
      <c r="H14" s="65">
        <v>2</v>
      </c>
      <c r="I14" s="9">
        <f>IF(H17=0, "-", H14/H17)</f>
        <v>1.680672268907563E-2</v>
      </c>
      <c r="J14" s="8">
        <f t="shared" si="0"/>
        <v>-1</v>
      </c>
      <c r="K14" s="9">
        <f t="shared" si="1"/>
        <v>-1</v>
      </c>
    </row>
    <row r="15" spans="1:11" x14ac:dyDescent="0.2">
      <c r="A15" s="7" t="s">
        <v>407</v>
      </c>
      <c r="B15" s="65">
        <v>1</v>
      </c>
      <c r="C15" s="34">
        <f>IF(B17=0, "-", B15/B17)</f>
        <v>0.1</v>
      </c>
      <c r="D15" s="65">
        <v>0</v>
      </c>
      <c r="E15" s="9">
        <f>IF(D17=0, "-", D15/D17)</f>
        <v>0</v>
      </c>
      <c r="F15" s="81">
        <v>2</v>
      </c>
      <c r="G15" s="34">
        <f>IF(F17=0, "-", F15/F17)</f>
        <v>1.7241379310344827E-2</v>
      </c>
      <c r="H15" s="65">
        <v>2</v>
      </c>
      <c r="I15" s="9">
        <f>IF(H17=0, "-", H15/H17)</f>
        <v>1.680672268907563E-2</v>
      </c>
      <c r="J15" s="8" t="str">
        <f t="shared" si="0"/>
        <v>-</v>
      </c>
      <c r="K15" s="9">
        <f t="shared" si="1"/>
        <v>0</v>
      </c>
    </row>
    <row r="16" spans="1:11" x14ac:dyDescent="0.2">
      <c r="A16" s="2"/>
      <c r="B16" s="68"/>
      <c r="C16" s="33"/>
      <c r="D16" s="68"/>
      <c r="E16" s="6"/>
      <c r="F16" s="82"/>
      <c r="G16" s="33"/>
      <c r="H16" s="68"/>
      <c r="I16" s="6"/>
      <c r="J16" s="5"/>
      <c r="K16" s="6"/>
    </row>
    <row r="17" spans="1:11" s="43" customFormat="1" x14ac:dyDescent="0.2">
      <c r="A17" s="162" t="s">
        <v>471</v>
      </c>
      <c r="B17" s="71">
        <f>SUM(B7:B16)</f>
        <v>10</v>
      </c>
      <c r="C17" s="40">
        <f>B17/796</f>
        <v>1.2562814070351759E-2</v>
      </c>
      <c r="D17" s="71">
        <f>SUM(D7:D16)</f>
        <v>10</v>
      </c>
      <c r="E17" s="41">
        <f>D17/577</f>
        <v>1.7331022530329289E-2</v>
      </c>
      <c r="F17" s="77">
        <f>SUM(F7:F16)</f>
        <v>116</v>
      </c>
      <c r="G17" s="42">
        <f>F17/7731</f>
        <v>1.5004527228042944E-2</v>
      </c>
      <c r="H17" s="71">
        <f>SUM(H7:H16)</f>
        <v>119</v>
      </c>
      <c r="I17" s="41">
        <f>H17/8609</f>
        <v>1.3822743640376351E-2</v>
      </c>
      <c r="J17" s="37">
        <f>IF(D17=0, "-", IF((B17-D17)/D17&lt;10, (B17-D17)/D17, "&gt;999%"))</f>
        <v>0</v>
      </c>
      <c r="K17" s="38">
        <f>IF(H17=0, "-", IF((F17-H17)/H17&lt;10, (F17-H17)/H17, "&gt;999%"))</f>
        <v>-2.5210084033613446E-2</v>
      </c>
    </row>
    <row r="18" spans="1:11" x14ac:dyDescent="0.2">
      <c r="B18" s="83"/>
      <c r="D18" s="83"/>
      <c r="F18" s="83"/>
      <c r="H18" s="83"/>
    </row>
    <row r="19" spans="1:11" x14ac:dyDescent="0.2">
      <c r="A19" s="163" t="s">
        <v>113</v>
      </c>
      <c r="B19" s="61" t="s">
        <v>12</v>
      </c>
      <c r="C19" s="62" t="s">
        <v>13</v>
      </c>
      <c r="D19" s="61" t="s">
        <v>12</v>
      </c>
      <c r="E19" s="63" t="s">
        <v>13</v>
      </c>
      <c r="F19" s="62" t="s">
        <v>12</v>
      </c>
      <c r="G19" s="62" t="s">
        <v>13</v>
      </c>
      <c r="H19" s="61" t="s">
        <v>12</v>
      </c>
      <c r="I19" s="63" t="s">
        <v>13</v>
      </c>
      <c r="J19" s="61"/>
      <c r="K19" s="63"/>
    </row>
    <row r="20" spans="1:11" x14ac:dyDescent="0.2">
      <c r="A20" s="7" t="s">
        <v>408</v>
      </c>
      <c r="B20" s="65">
        <v>0</v>
      </c>
      <c r="C20" s="34">
        <f>IF(B25=0, "-", B20/B25)</f>
        <v>0</v>
      </c>
      <c r="D20" s="65">
        <v>1</v>
      </c>
      <c r="E20" s="9">
        <f>IF(D25=0, "-", D20/D25)</f>
        <v>0.33333333333333331</v>
      </c>
      <c r="F20" s="81">
        <v>6</v>
      </c>
      <c r="G20" s="34">
        <f>IF(F25=0, "-", F20/F25)</f>
        <v>0.1</v>
      </c>
      <c r="H20" s="65">
        <v>9</v>
      </c>
      <c r="I20" s="9">
        <f>IF(H25=0, "-", H20/H25)</f>
        <v>0.18</v>
      </c>
      <c r="J20" s="8">
        <f>IF(D20=0, "-", IF((B20-D20)/D20&lt;10, (B20-D20)/D20, "&gt;999%"))</f>
        <v>-1</v>
      </c>
      <c r="K20" s="9">
        <f>IF(H20=0, "-", IF((F20-H20)/H20&lt;10, (F20-H20)/H20, "&gt;999%"))</f>
        <v>-0.33333333333333331</v>
      </c>
    </row>
    <row r="21" spans="1:11" x14ac:dyDescent="0.2">
      <c r="A21" s="7" t="s">
        <v>409</v>
      </c>
      <c r="B21" s="65">
        <v>1</v>
      </c>
      <c r="C21" s="34">
        <f>IF(B25=0, "-", B21/B25)</f>
        <v>0.1111111111111111</v>
      </c>
      <c r="D21" s="65">
        <v>0</v>
      </c>
      <c r="E21" s="9">
        <f>IF(D25=0, "-", D21/D25)</f>
        <v>0</v>
      </c>
      <c r="F21" s="81">
        <v>18</v>
      </c>
      <c r="G21" s="34">
        <f>IF(F25=0, "-", F21/F25)</f>
        <v>0.3</v>
      </c>
      <c r="H21" s="65">
        <v>12</v>
      </c>
      <c r="I21" s="9">
        <f>IF(H25=0, "-", H21/H25)</f>
        <v>0.24</v>
      </c>
      <c r="J21" s="8" t="str">
        <f>IF(D21=0, "-", IF((B21-D21)/D21&lt;10, (B21-D21)/D21, "&gt;999%"))</f>
        <v>-</v>
      </c>
      <c r="K21" s="9">
        <f>IF(H21=0, "-", IF((F21-H21)/H21&lt;10, (F21-H21)/H21, "&gt;999%"))</f>
        <v>0.5</v>
      </c>
    </row>
    <row r="22" spans="1:11" x14ac:dyDescent="0.2">
      <c r="A22" s="7" t="s">
        <v>410</v>
      </c>
      <c r="B22" s="65">
        <v>8</v>
      </c>
      <c r="C22" s="34">
        <f>IF(B25=0, "-", B22/B25)</f>
        <v>0.88888888888888884</v>
      </c>
      <c r="D22" s="65">
        <v>2</v>
      </c>
      <c r="E22" s="9">
        <f>IF(D25=0, "-", D22/D25)</f>
        <v>0.66666666666666663</v>
      </c>
      <c r="F22" s="81">
        <v>36</v>
      </c>
      <c r="G22" s="34">
        <f>IF(F25=0, "-", F22/F25)</f>
        <v>0.6</v>
      </c>
      <c r="H22" s="65">
        <v>28</v>
      </c>
      <c r="I22" s="9">
        <f>IF(H25=0, "-", H22/H25)</f>
        <v>0.56000000000000005</v>
      </c>
      <c r="J22" s="8">
        <f>IF(D22=0, "-", IF((B22-D22)/D22&lt;10, (B22-D22)/D22, "&gt;999%"))</f>
        <v>3</v>
      </c>
      <c r="K22" s="9">
        <f>IF(H22=0, "-", IF((F22-H22)/H22&lt;10, (F22-H22)/H22, "&gt;999%"))</f>
        <v>0.2857142857142857</v>
      </c>
    </row>
    <row r="23" spans="1:11" x14ac:dyDescent="0.2">
      <c r="A23" s="7" t="s">
        <v>411</v>
      </c>
      <c r="B23" s="65">
        <v>0</v>
      </c>
      <c r="C23" s="34">
        <f>IF(B25=0, "-", B23/B25)</f>
        <v>0</v>
      </c>
      <c r="D23" s="65">
        <v>0</v>
      </c>
      <c r="E23" s="9">
        <f>IF(D25=0, "-", D23/D25)</f>
        <v>0</v>
      </c>
      <c r="F23" s="81">
        <v>0</v>
      </c>
      <c r="G23" s="34">
        <f>IF(F25=0, "-", F23/F25)</f>
        <v>0</v>
      </c>
      <c r="H23" s="65">
        <v>1</v>
      </c>
      <c r="I23" s="9">
        <f>IF(H25=0, "-", H23/H25)</f>
        <v>0.02</v>
      </c>
      <c r="J23" s="8" t="str">
        <f>IF(D23=0, "-", IF((B23-D23)/D23&lt;10, (B23-D23)/D23, "&gt;999%"))</f>
        <v>-</v>
      </c>
      <c r="K23" s="9">
        <f>IF(H23=0, "-", IF((F23-H23)/H23&lt;10, (F23-H23)/H23, "&gt;999%"))</f>
        <v>-1</v>
      </c>
    </row>
    <row r="24" spans="1:11" x14ac:dyDescent="0.2">
      <c r="A24" s="2"/>
      <c r="B24" s="68"/>
      <c r="C24" s="33"/>
      <c r="D24" s="68"/>
      <c r="E24" s="6"/>
      <c r="F24" s="82"/>
      <c r="G24" s="33"/>
      <c r="H24" s="68"/>
      <c r="I24" s="6"/>
      <c r="J24" s="5"/>
      <c r="K24" s="6"/>
    </row>
    <row r="25" spans="1:11" s="43" customFormat="1" x14ac:dyDescent="0.2">
      <c r="A25" s="162" t="s">
        <v>470</v>
      </c>
      <c r="B25" s="71">
        <f>SUM(B20:B24)</f>
        <v>9</v>
      </c>
      <c r="C25" s="40">
        <f>B25/796</f>
        <v>1.1306532663316583E-2</v>
      </c>
      <c r="D25" s="71">
        <f>SUM(D20:D24)</f>
        <v>3</v>
      </c>
      <c r="E25" s="41">
        <f>D25/577</f>
        <v>5.1993067590987872E-3</v>
      </c>
      <c r="F25" s="77">
        <f>SUM(F20:F24)</f>
        <v>60</v>
      </c>
      <c r="G25" s="42">
        <f>F25/7731</f>
        <v>7.7609623593325574E-3</v>
      </c>
      <c r="H25" s="71">
        <f>SUM(H20:H24)</f>
        <v>50</v>
      </c>
      <c r="I25" s="41">
        <f>H25/8609</f>
        <v>5.8078754791497274E-3</v>
      </c>
      <c r="J25" s="37">
        <f>IF(D25=0, "-", IF((B25-D25)/D25&lt;10, (B25-D25)/D25, "&gt;999%"))</f>
        <v>2</v>
      </c>
      <c r="K25" s="38">
        <f>IF(H25=0, "-", IF((F25-H25)/H25&lt;10, (F25-H25)/H25, "&gt;999%"))</f>
        <v>0.2</v>
      </c>
    </row>
    <row r="26" spans="1:11" x14ac:dyDescent="0.2">
      <c r="B26" s="83"/>
      <c r="D26" s="83"/>
      <c r="F26" s="83"/>
      <c r="H26" s="83"/>
    </row>
    <row r="27" spans="1:11" x14ac:dyDescent="0.2">
      <c r="A27" s="163" t="s">
        <v>114</v>
      </c>
      <c r="B27" s="61" t="s">
        <v>12</v>
      </c>
      <c r="C27" s="62" t="s">
        <v>13</v>
      </c>
      <c r="D27" s="61" t="s">
        <v>12</v>
      </c>
      <c r="E27" s="63" t="s">
        <v>13</v>
      </c>
      <c r="F27" s="62" t="s">
        <v>12</v>
      </c>
      <c r="G27" s="62" t="s">
        <v>13</v>
      </c>
      <c r="H27" s="61" t="s">
        <v>12</v>
      </c>
      <c r="I27" s="63" t="s">
        <v>13</v>
      </c>
      <c r="J27" s="61"/>
      <c r="K27" s="63"/>
    </row>
    <row r="28" spans="1:11" x14ac:dyDescent="0.2">
      <c r="A28" s="7" t="s">
        <v>412</v>
      </c>
      <c r="B28" s="65">
        <v>0</v>
      </c>
      <c r="C28" s="34">
        <f>IF(B38=0, "-", B28/B38)</f>
        <v>0</v>
      </c>
      <c r="D28" s="65">
        <v>0</v>
      </c>
      <c r="E28" s="9">
        <f>IF(D38=0, "-", D28/D38)</f>
        <v>0</v>
      </c>
      <c r="F28" s="81">
        <v>1</v>
      </c>
      <c r="G28" s="34">
        <f>IF(F38=0, "-", F28/F38)</f>
        <v>1.6666666666666666E-2</v>
      </c>
      <c r="H28" s="65">
        <v>3</v>
      </c>
      <c r="I28" s="9">
        <f>IF(H38=0, "-", H28/H38)</f>
        <v>3.614457831325301E-2</v>
      </c>
      <c r="J28" s="8" t="str">
        <f t="shared" ref="J28:J36" si="2">IF(D28=0, "-", IF((B28-D28)/D28&lt;10, (B28-D28)/D28, "&gt;999%"))</f>
        <v>-</v>
      </c>
      <c r="K28" s="9">
        <f t="shared" ref="K28:K36" si="3">IF(H28=0, "-", IF((F28-H28)/H28&lt;10, (F28-H28)/H28, "&gt;999%"))</f>
        <v>-0.66666666666666663</v>
      </c>
    </row>
    <row r="29" spans="1:11" x14ac:dyDescent="0.2">
      <c r="A29" s="7" t="s">
        <v>413</v>
      </c>
      <c r="B29" s="65">
        <v>1</v>
      </c>
      <c r="C29" s="34">
        <f>IF(B38=0, "-", B29/B38)</f>
        <v>9.0909090909090912E-2</v>
      </c>
      <c r="D29" s="65">
        <v>2</v>
      </c>
      <c r="E29" s="9">
        <f>IF(D38=0, "-", D29/D38)</f>
        <v>0.125</v>
      </c>
      <c r="F29" s="81">
        <v>4</v>
      </c>
      <c r="G29" s="34">
        <f>IF(F38=0, "-", F29/F38)</f>
        <v>6.6666666666666666E-2</v>
      </c>
      <c r="H29" s="65">
        <v>6</v>
      </c>
      <c r="I29" s="9">
        <f>IF(H38=0, "-", H29/H38)</f>
        <v>7.2289156626506021E-2</v>
      </c>
      <c r="J29" s="8">
        <f t="shared" si="2"/>
        <v>-0.5</v>
      </c>
      <c r="K29" s="9">
        <f t="shared" si="3"/>
        <v>-0.33333333333333331</v>
      </c>
    </row>
    <row r="30" spans="1:11" x14ac:dyDescent="0.2">
      <c r="A30" s="7" t="s">
        <v>414</v>
      </c>
      <c r="B30" s="65">
        <v>3</v>
      </c>
      <c r="C30" s="34">
        <f>IF(B38=0, "-", B30/B38)</f>
        <v>0.27272727272727271</v>
      </c>
      <c r="D30" s="65">
        <v>1</v>
      </c>
      <c r="E30" s="9">
        <f>IF(D38=0, "-", D30/D38)</f>
        <v>6.25E-2</v>
      </c>
      <c r="F30" s="81">
        <v>11</v>
      </c>
      <c r="G30" s="34">
        <f>IF(F38=0, "-", F30/F38)</f>
        <v>0.18333333333333332</v>
      </c>
      <c r="H30" s="65">
        <v>10</v>
      </c>
      <c r="I30" s="9">
        <f>IF(H38=0, "-", H30/H38)</f>
        <v>0.12048192771084337</v>
      </c>
      <c r="J30" s="8">
        <f t="shared" si="2"/>
        <v>2</v>
      </c>
      <c r="K30" s="9">
        <f t="shared" si="3"/>
        <v>0.1</v>
      </c>
    </row>
    <row r="31" spans="1:11" x14ac:dyDescent="0.2">
      <c r="A31" s="7" t="s">
        <v>50</v>
      </c>
      <c r="B31" s="65">
        <v>1</v>
      </c>
      <c r="C31" s="34">
        <f>IF(B38=0, "-", B31/B38)</f>
        <v>9.0909090909090912E-2</v>
      </c>
      <c r="D31" s="65">
        <v>5</v>
      </c>
      <c r="E31" s="9">
        <f>IF(D38=0, "-", D31/D38)</f>
        <v>0.3125</v>
      </c>
      <c r="F31" s="81">
        <v>14</v>
      </c>
      <c r="G31" s="34">
        <f>IF(F38=0, "-", F31/F38)</f>
        <v>0.23333333333333334</v>
      </c>
      <c r="H31" s="65">
        <v>24</v>
      </c>
      <c r="I31" s="9">
        <f>IF(H38=0, "-", H31/H38)</f>
        <v>0.28915662650602408</v>
      </c>
      <c r="J31" s="8">
        <f t="shared" si="2"/>
        <v>-0.8</v>
      </c>
      <c r="K31" s="9">
        <f t="shared" si="3"/>
        <v>-0.41666666666666669</v>
      </c>
    </row>
    <row r="32" spans="1:11" x14ac:dyDescent="0.2">
      <c r="A32" s="7" t="s">
        <v>415</v>
      </c>
      <c r="B32" s="65">
        <v>6</v>
      </c>
      <c r="C32" s="34">
        <f>IF(B38=0, "-", B32/B38)</f>
        <v>0.54545454545454541</v>
      </c>
      <c r="D32" s="65">
        <v>3</v>
      </c>
      <c r="E32" s="9">
        <f>IF(D38=0, "-", D32/D38)</f>
        <v>0.1875</v>
      </c>
      <c r="F32" s="81">
        <v>16</v>
      </c>
      <c r="G32" s="34">
        <f>IF(F38=0, "-", F32/F38)</f>
        <v>0.26666666666666666</v>
      </c>
      <c r="H32" s="65">
        <v>24</v>
      </c>
      <c r="I32" s="9">
        <f>IF(H38=0, "-", H32/H38)</f>
        <v>0.28915662650602408</v>
      </c>
      <c r="J32" s="8">
        <f t="shared" si="2"/>
        <v>1</v>
      </c>
      <c r="K32" s="9">
        <f t="shared" si="3"/>
        <v>-0.33333333333333331</v>
      </c>
    </row>
    <row r="33" spans="1:11" x14ac:dyDescent="0.2">
      <c r="A33" s="7" t="s">
        <v>416</v>
      </c>
      <c r="B33" s="65">
        <v>0</v>
      </c>
      <c r="C33" s="34">
        <f>IF(B38=0, "-", B33/B38)</f>
        <v>0</v>
      </c>
      <c r="D33" s="65">
        <v>0</v>
      </c>
      <c r="E33" s="9">
        <f>IF(D38=0, "-", D33/D38)</f>
        <v>0</v>
      </c>
      <c r="F33" s="81">
        <v>3</v>
      </c>
      <c r="G33" s="34">
        <f>IF(F38=0, "-", F33/F38)</f>
        <v>0.05</v>
      </c>
      <c r="H33" s="65">
        <v>1</v>
      </c>
      <c r="I33" s="9">
        <f>IF(H38=0, "-", H33/H38)</f>
        <v>1.2048192771084338E-2</v>
      </c>
      <c r="J33" s="8" t="str">
        <f t="shared" si="2"/>
        <v>-</v>
      </c>
      <c r="K33" s="9">
        <f t="shared" si="3"/>
        <v>2</v>
      </c>
    </row>
    <row r="34" spans="1:11" x14ac:dyDescent="0.2">
      <c r="A34" s="7" t="s">
        <v>417</v>
      </c>
      <c r="B34" s="65">
        <v>0</v>
      </c>
      <c r="C34" s="34">
        <f>IF(B38=0, "-", B34/B38)</f>
        <v>0</v>
      </c>
      <c r="D34" s="65">
        <v>2</v>
      </c>
      <c r="E34" s="9">
        <f>IF(D38=0, "-", D34/D38)</f>
        <v>0.125</v>
      </c>
      <c r="F34" s="81">
        <v>4</v>
      </c>
      <c r="G34" s="34">
        <f>IF(F38=0, "-", F34/F38)</f>
        <v>6.6666666666666666E-2</v>
      </c>
      <c r="H34" s="65">
        <v>8</v>
      </c>
      <c r="I34" s="9">
        <f>IF(H38=0, "-", H34/H38)</f>
        <v>9.6385542168674704E-2</v>
      </c>
      <c r="J34" s="8">
        <f t="shared" si="2"/>
        <v>-1</v>
      </c>
      <c r="K34" s="9">
        <f t="shared" si="3"/>
        <v>-0.5</v>
      </c>
    </row>
    <row r="35" spans="1:11" x14ac:dyDescent="0.2">
      <c r="A35" s="7" t="s">
        <v>418</v>
      </c>
      <c r="B35" s="65">
        <v>0</v>
      </c>
      <c r="C35" s="34">
        <f>IF(B38=0, "-", B35/B38)</f>
        <v>0</v>
      </c>
      <c r="D35" s="65">
        <v>3</v>
      </c>
      <c r="E35" s="9">
        <f>IF(D38=0, "-", D35/D38)</f>
        <v>0.1875</v>
      </c>
      <c r="F35" s="81">
        <v>5</v>
      </c>
      <c r="G35" s="34">
        <f>IF(F38=0, "-", F35/F38)</f>
        <v>8.3333333333333329E-2</v>
      </c>
      <c r="H35" s="65">
        <v>7</v>
      </c>
      <c r="I35" s="9">
        <f>IF(H38=0, "-", H35/H38)</f>
        <v>8.4337349397590355E-2</v>
      </c>
      <c r="J35" s="8">
        <f t="shared" si="2"/>
        <v>-1</v>
      </c>
      <c r="K35" s="9">
        <f t="shared" si="3"/>
        <v>-0.2857142857142857</v>
      </c>
    </row>
    <row r="36" spans="1:11" x14ac:dyDescent="0.2">
      <c r="A36" s="7" t="s">
        <v>419</v>
      </c>
      <c r="B36" s="65">
        <v>0</v>
      </c>
      <c r="C36" s="34">
        <f>IF(B38=0, "-", B36/B38)</f>
        <v>0</v>
      </c>
      <c r="D36" s="65">
        <v>0</v>
      </c>
      <c r="E36" s="9">
        <f>IF(D38=0, "-", D36/D38)</f>
        <v>0</v>
      </c>
      <c r="F36" s="81">
        <v>2</v>
      </c>
      <c r="G36" s="34">
        <f>IF(F38=0, "-", F36/F38)</f>
        <v>3.3333333333333333E-2</v>
      </c>
      <c r="H36" s="65">
        <v>0</v>
      </c>
      <c r="I36" s="9">
        <f>IF(H38=0, "-", H36/H38)</f>
        <v>0</v>
      </c>
      <c r="J36" s="8" t="str">
        <f t="shared" si="2"/>
        <v>-</v>
      </c>
      <c r="K36" s="9" t="str">
        <f t="shared" si="3"/>
        <v>-</v>
      </c>
    </row>
    <row r="37" spans="1:11" x14ac:dyDescent="0.2">
      <c r="A37" s="2"/>
      <c r="B37" s="68"/>
      <c r="C37" s="33"/>
      <c r="D37" s="68"/>
      <c r="E37" s="6"/>
      <c r="F37" s="82"/>
      <c r="G37" s="33"/>
      <c r="H37" s="68"/>
      <c r="I37" s="6"/>
      <c r="J37" s="5"/>
      <c r="K37" s="6"/>
    </row>
    <row r="38" spans="1:11" s="43" customFormat="1" x14ac:dyDescent="0.2">
      <c r="A38" s="162" t="s">
        <v>469</v>
      </c>
      <c r="B38" s="71">
        <f>SUM(B28:B37)</f>
        <v>11</v>
      </c>
      <c r="C38" s="40">
        <f>B38/796</f>
        <v>1.3819095477386936E-2</v>
      </c>
      <c r="D38" s="71">
        <f>SUM(D28:D37)</f>
        <v>16</v>
      </c>
      <c r="E38" s="41">
        <f>D38/577</f>
        <v>2.7729636048526862E-2</v>
      </c>
      <c r="F38" s="77">
        <f>SUM(F28:F37)</f>
        <v>60</v>
      </c>
      <c r="G38" s="42">
        <f>F38/7731</f>
        <v>7.7609623593325574E-3</v>
      </c>
      <c r="H38" s="71">
        <f>SUM(H28:H37)</f>
        <v>83</v>
      </c>
      <c r="I38" s="41">
        <f>H38/8609</f>
        <v>9.641073295388547E-3</v>
      </c>
      <c r="J38" s="37">
        <f>IF(D38=0, "-", IF((B38-D38)/D38&lt;10, (B38-D38)/D38, "&gt;999%"))</f>
        <v>-0.3125</v>
      </c>
      <c r="K38" s="38">
        <f>IF(H38=0, "-", IF((F38-H38)/H38&lt;10, (F38-H38)/H38, "&gt;999%"))</f>
        <v>-0.27710843373493976</v>
      </c>
    </row>
    <row r="39" spans="1:11" x14ac:dyDescent="0.2">
      <c r="B39" s="83"/>
      <c r="D39" s="83"/>
      <c r="F39" s="83"/>
      <c r="H39" s="83"/>
    </row>
    <row r="40" spans="1:11" x14ac:dyDescent="0.2">
      <c r="A40" s="27" t="s">
        <v>468</v>
      </c>
      <c r="B40" s="71">
        <v>30</v>
      </c>
      <c r="C40" s="40">
        <f>B40/796</f>
        <v>3.7688442211055273E-2</v>
      </c>
      <c r="D40" s="71">
        <v>29</v>
      </c>
      <c r="E40" s="41">
        <f>D40/577</f>
        <v>5.0259965337954939E-2</v>
      </c>
      <c r="F40" s="77">
        <v>236</v>
      </c>
      <c r="G40" s="42">
        <f>F40/7731</f>
        <v>3.0526451946708059E-2</v>
      </c>
      <c r="H40" s="71">
        <v>252</v>
      </c>
      <c r="I40" s="41">
        <f>H40/8609</f>
        <v>2.9271692414914625E-2</v>
      </c>
      <c r="J40" s="37">
        <f>IF(D40=0, "-", IF((B40-D40)/D40&lt;10, (B40-D40)/D40, "&gt;999%"))</f>
        <v>3.4482758620689655E-2</v>
      </c>
      <c r="K40" s="38">
        <f>IF(H40=0, "-", IF((F40-H40)/H40&lt;10, (F40-H40)/H40, "&gt;999%"))</f>
        <v>-6.3492063492063489E-2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6" orientation="portrait" r:id="rId1"/>
  <headerFooter alignWithMargins="0">
    <oddFooter>&amp;L&amp;"Arial,Bold"&amp;9©Reproduction of VFACTS reports in whole or part, without prior permission is strictly forbidden
 &amp;C 
&amp;"Arial,Bold"Page &amp;P&amp;R&amp;"Arial,Bold" 
&amp;D</oddFooter>
  </headerFooter>
  <rowBreaks count="1" manualBreakCount="1">
    <brk id="40"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K23"/>
  <sheetViews>
    <sheetView tabSelected="1" zoomScaleNormal="100"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475</v>
      </c>
      <c r="C1" s="198"/>
      <c r="D1" s="198"/>
      <c r="E1" s="199"/>
      <c r="F1" s="199"/>
      <c r="G1" s="199"/>
      <c r="H1" s="199"/>
      <c r="I1" s="199"/>
      <c r="J1" s="199"/>
      <c r="K1" s="199"/>
    </row>
    <row r="2" spans="1:11" s="52" customFormat="1" ht="20.25" x14ac:dyDescent="0.3">
      <c r="A2" s="4" t="s">
        <v>88</v>
      </c>
      <c r="B2" s="202" t="s">
        <v>78</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37</v>
      </c>
      <c r="B7" s="65">
        <v>0</v>
      </c>
      <c r="C7" s="39">
        <f>IF(B23=0, "-", B7/B23)</f>
        <v>0</v>
      </c>
      <c r="D7" s="65">
        <v>0</v>
      </c>
      <c r="E7" s="21">
        <f>IF(D23=0, "-", D7/D23)</f>
        <v>0</v>
      </c>
      <c r="F7" s="81">
        <v>3</v>
      </c>
      <c r="G7" s="39">
        <f>IF(F23=0, "-", F7/F23)</f>
        <v>1.2711864406779662E-2</v>
      </c>
      <c r="H7" s="65">
        <v>1</v>
      </c>
      <c r="I7" s="21">
        <f>IF(H23=0, "-", H7/H23)</f>
        <v>3.968253968253968E-3</v>
      </c>
      <c r="J7" s="20" t="str">
        <f t="shared" ref="J7:J21" si="0">IF(D7=0, "-", IF((B7-D7)/D7&lt;10, (B7-D7)/D7, "&gt;999%"))</f>
        <v>-</v>
      </c>
      <c r="K7" s="21">
        <f t="shared" ref="K7:K21" si="1">IF(H7=0, "-", IF((F7-H7)/H7&lt;10, (F7-H7)/H7, "&gt;999%"))</f>
        <v>2</v>
      </c>
    </row>
    <row r="8" spans="1:11" x14ac:dyDescent="0.2">
      <c r="A8" s="7" t="s">
        <v>38</v>
      </c>
      <c r="B8" s="65">
        <v>0</v>
      </c>
      <c r="C8" s="39">
        <f>IF(B23=0, "-", B8/B23)</f>
        <v>0</v>
      </c>
      <c r="D8" s="65">
        <v>0</v>
      </c>
      <c r="E8" s="21">
        <f>IF(D23=0, "-", D8/D23)</f>
        <v>0</v>
      </c>
      <c r="F8" s="81">
        <v>5</v>
      </c>
      <c r="G8" s="39">
        <f>IF(F23=0, "-", F8/F23)</f>
        <v>2.1186440677966101E-2</v>
      </c>
      <c r="H8" s="65">
        <v>3</v>
      </c>
      <c r="I8" s="21">
        <f>IF(H23=0, "-", H8/H23)</f>
        <v>1.1904761904761904E-2</v>
      </c>
      <c r="J8" s="20" t="str">
        <f t="shared" si="0"/>
        <v>-</v>
      </c>
      <c r="K8" s="21">
        <f t="shared" si="1"/>
        <v>0.66666666666666663</v>
      </c>
    </row>
    <row r="9" spans="1:11" x14ac:dyDescent="0.2">
      <c r="A9" s="7" t="s">
        <v>39</v>
      </c>
      <c r="B9" s="65">
        <v>2</v>
      </c>
      <c r="C9" s="39">
        <f>IF(B23=0, "-", B9/B23)</f>
        <v>6.6666666666666666E-2</v>
      </c>
      <c r="D9" s="65">
        <v>2</v>
      </c>
      <c r="E9" s="21">
        <f>IF(D23=0, "-", D9/D23)</f>
        <v>6.8965517241379309E-2</v>
      </c>
      <c r="F9" s="81">
        <v>26</v>
      </c>
      <c r="G9" s="39">
        <f>IF(F23=0, "-", F9/F23)</f>
        <v>0.11016949152542373</v>
      </c>
      <c r="H9" s="65">
        <v>24</v>
      </c>
      <c r="I9" s="21">
        <f>IF(H23=0, "-", H9/H23)</f>
        <v>9.5238095238095233E-2</v>
      </c>
      <c r="J9" s="20">
        <f t="shared" si="0"/>
        <v>0</v>
      </c>
      <c r="K9" s="21">
        <f t="shared" si="1"/>
        <v>8.3333333333333329E-2</v>
      </c>
    </row>
    <row r="10" spans="1:11" x14ac:dyDescent="0.2">
      <c r="A10" s="7" t="s">
        <v>42</v>
      </c>
      <c r="B10" s="65">
        <v>2</v>
      </c>
      <c r="C10" s="39">
        <f>IF(B23=0, "-", B10/B23)</f>
        <v>6.6666666666666666E-2</v>
      </c>
      <c r="D10" s="65">
        <v>6</v>
      </c>
      <c r="E10" s="21">
        <f>IF(D23=0, "-", D10/D23)</f>
        <v>0.20689655172413793</v>
      </c>
      <c r="F10" s="81">
        <v>45</v>
      </c>
      <c r="G10" s="39">
        <f>IF(F23=0, "-", F10/F23)</f>
        <v>0.19067796610169491</v>
      </c>
      <c r="H10" s="65">
        <v>62</v>
      </c>
      <c r="I10" s="21">
        <f>IF(H23=0, "-", H10/H23)</f>
        <v>0.24603174603174602</v>
      </c>
      <c r="J10" s="20">
        <f t="shared" si="0"/>
        <v>-0.66666666666666663</v>
      </c>
      <c r="K10" s="21">
        <f t="shared" si="1"/>
        <v>-0.27419354838709675</v>
      </c>
    </row>
    <row r="11" spans="1:11" x14ac:dyDescent="0.2">
      <c r="A11" s="7" t="s">
        <v>46</v>
      </c>
      <c r="B11" s="65">
        <v>17</v>
      </c>
      <c r="C11" s="39">
        <f>IF(B23=0, "-", B11/B23)</f>
        <v>0.56666666666666665</v>
      </c>
      <c r="D11" s="65">
        <v>5</v>
      </c>
      <c r="E11" s="21">
        <f>IF(D23=0, "-", D11/D23)</f>
        <v>0.17241379310344829</v>
      </c>
      <c r="F11" s="81">
        <v>98</v>
      </c>
      <c r="G11" s="39">
        <f>IF(F23=0, "-", F11/F23)</f>
        <v>0.4152542372881356</v>
      </c>
      <c r="H11" s="65">
        <v>77</v>
      </c>
      <c r="I11" s="21">
        <f>IF(H23=0, "-", H11/H23)</f>
        <v>0.30555555555555558</v>
      </c>
      <c r="J11" s="20">
        <f t="shared" si="0"/>
        <v>2.4</v>
      </c>
      <c r="K11" s="21">
        <f t="shared" si="1"/>
        <v>0.27272727272727271</v>
      </c>
    </row>
    <row r="12" spans="1:11" x14ac:dyDescent="0.2">
      <c r="A12" s="7" t="s">
        <v>50</v>
      </c>
      <c r="B12" s="65">
        <v>1</v>
      </c>
      <c r="C12" s="39">
        <f>IF(B23=0, "-", B12/B23)</f>
        <v>3.3333333333333333E-2</v>
      </c>
      <c r="D12" s="65">
        <v>5</v>
      </c>
      <c r="E12" s="21">
        <f>IF(D23=0, "-", D12/D23)</f>
        <v>0.17241379310344829</v>
      </c>
      <c r="F12" s="81">
        <v>14</v>
      </c>
      <c r="G12" s="39">
        <f>IF(F23=0, "-", F12/F23)</f>
        <v>5.9322033898305086E-2</v>
      </c>
      <c r="H12" s="65">
        <v>24</v>
      </c>
      <c r="I12" s="21">
        <f>IF(H23=0, "-", H12/H23)</f>
        <v>9.5238095238095233E-2</v>
      </c>
      <c r="J12" s="20">
        <f t="shared" si="0"/>
        <v>-0.8</v>
      </c>
      <c r="K12" s="21">
        <f t="shared" si="1"/>
        <v>-0.41666666666666669</v>
      </c>
    </row>
    <row r="13" spans="1:11" x14ac:dyDescent="0.2">
      <c r="A13" s="7" t="s">
        <v>53</v>
      </c>
      <c r="B13" s="65">
        <v>0</v>
      </c>
      <c r="C13" s="39">
        <f>IF(B23=0, "-", B13/B23)</f>
        <v>0</v>
      </c>
      <c r="D13" s="65">
        <v>0</v>
      </c>
      <c r="E13" s="21">
        <f>IF(D23=0, "-", D13/D23)</f>
        <v>0</v>
      </c>
      <c r="F13" s="81">
        <v>1</v>
      </c>
      <c r="G13" s="39">
        <f>IF(F23=0, "-", F13/F23)</f>
        <v>4.2372881355932203E-3</v>
      </c>
      <c r="H13" s="65">
        <v>0</v>
      </c>
      <c r="I13" s="21">
        <f>IF(H23=0, "-", H13/H23)</f>
        <v>0</v>
      </c>
      <c r="J13" s="20" t="str">
        <f t="shared" si="0"/>
        <v>-</v>
      </c>
      <c r="K13" s="21" t="str">
        <f t="shared" si="1"/>
        <v>-</v>
      </c>
    </row>
    <row r="14" spans="1:11" x14ac:dyDescent="0.2">
      <c r="A14" s="7" t="s">
        <v>55</v>
      </c>
      <c r="B14" s="65">
        <v>6</v>
      </c>
      <c r="C14" s="39">
        <f>IF(B23=0, "-", B14/B23)</f>
        <v>0.2</v>
      </c>
      <c r="D14" s="65">
        <v>3</v>
      </c>
      <c r="E14" s="21">
        <f>IF(D23=0, "-", D14/D23)</f>
        <v>0.10344827586206896</v>
      </c>
      <c r="F14" s="81">
        <v>16</v>
      </c>
      <c r="G14" s="39">
        <f>IF(F23=0, "-", F14/F23)</f>
        <v>6.7796610169491525E-2</v>
      </c>
      <c r="H14" s="65">
        <v>24</v>
      </c>
      <c r="I14" s="21">
        <f>IF(H23=0, "-", H14/H23)</f>
        <v>9.5238095238095233E-2</v>
      </c>
      <c r="J14" s="20">
        <f t="shared" si="0"/>
        <v>1</v>
      </c>
      <c r="K14" s="21">
        <f t="shared" si="1"/>
        <v>-0.33333333333333331</v>
      </c>
    </row>
    <row r="15" spans="1:11" x14ac:dyDescent="0.2">
      <c r="A15" s="7" t="s">
        <v>58</v>
      </c>
      <c r="B15" s="65">
        <v>0</v>
      </c>
      <c r="C15" s="39">
        <f>IF(B23=0, "-", B15/B23)</f>
        <v>0</v>
      </c>
      <c r="D15" s="65">
        <v>0</v>
      </c>
      <c r="E15" s="21">
        <f>IF(D23=0, "-", D15/D23)</f>
        <v>0</v>
      </c>
      <c r="F15" s="81">
        <v>3</v>
      </c>
      <c r="G15" s="39">
        <f>IF(F23=0, "-", F15/F23)</f>
        <v>1.2711864406779662E-2</v>
      </c>
      <c r="H15" s="65">
        <v>2</v>
      </c>
      <c r="I15" s="21">
        <f>IF(H23=0, "-", H15/H23)</f>
        <v>7.9365079365079361E-3</v>
      </c>
      <c r="J15" s="20" t="str">
        <f t="shared" si="0"/>
        <v>-</v>
      </c>
      <c r="K15" s="21">
        <f t="shared" si="1"/>
        <v>0.5</v>
      </c>
    </row>
    <row r="16" spans="1:11" x14ac:dyDescent="0.2">
      <c r="A16" s="7" t="s">
        <v>59</v>
      </c>
      <c r="B16" s="65">
        <v>1</v>
      </c>
      <c r="C16" s="39">
        <f>IF(B23=0, "-", B16/B23)</f>
        <v>3.3333333333333333E-2</v>
      </c>
      <c r="D16" s="65">
        <v>2</v>
      </c>
      <c r="E16" s="21">
        <f>IF(D23=0, "-", D16/D23)</f>
        <v>6.8965517241379309E-2</v>
      </c>
      <c r="F16" s="81">
        <v>12</v>
      </c>
      <c r="G16" s="39">
        <f>IF(F23=0, "-", F16/F23)</f>
        <v>5.0847457627118647E-2</v>
      </c>
      <c r="H16" s="65">
        <v>16</v>
      </c>
      <c r="I16" s="21">
        <f>IF(H23=0, "-", H16/H23)</f>
        <v>6.3492063492063489E-2</v>
      </c>
      <c r="J16" s="20">
        <f t="shared" si="0"/>
        <v>-0.5</v>
      </c>
      <c r="K16" s="21">
        <f t="shared" si="1"/>
        <v>-0.25</v>
      </c>
    </row>
    <row r="17" spans="1:11" x14ac:dyDescent="0.2">
      <c r="A17" s="7" t="s">
        <v>66</v>
      </c>
      <c r="B17" s="65">
        <v>0</v>
      </c>
      <c r="C17" s="39">
        <f>IF(B23=0, "-", B17/B23)</f>
        <v>0</v>
      </c>
      <c r="D17" s="65">
        <v>1</v>
      </c>
      <c r="E17" s="21">
        <f>IF(D23=0, "-", D17/D23)</f>
        <v>3.4482758620689655E-2</v>
      </c>
      <c r="F17" s="81">
        <v>0</v>
      </c>
      <c r="G17" s="39">
        <f>IF(F23=0, "-", F17/F23)</f>
        <v>0</v>
      </c>
      <c r="H17" s="65">
        <v>2</v>
      </c>
      <c r="I17" s="21">
        <f>IF(H23=0, "-", H17/H23)</f>
        <v>7.9365079365079361E-3</v>
      </c>
      <c r="J17" s="20">
        <f t="shared" si="0"/>
        <v>-1</v>
      </c>
      <c r="K17" s="21">
        <f t="shared" si="1"/>
        <v>-1</v>
      </c>
    </row>
    <row r="18" spans="1:11" x14ac:dyDescent="0.2">
      <c r="A18" s="7" t="s">
        <v>72</v>
      </c>
      <c r="B18" s="65">
        <v>0</v>
      </c>
      <c r="C18" s="39">
        <f>IF(B23=0, "-", B18/B23)</f>
        <v>0</v>
      </c>
      <c r="D18" s="65">
        <v>2</v>
      </c>
      <c r="E18" s="21">
        <f>IF(D23=0, "-", D18/D23)</f>
        <v>6.8965517241379309E-2</v>
      </c>
      <c r="F18" s="81">
        <v>4</v>
      </c>
      <c r="G18" s="39">
        <f>IF(F23=0, "-", F18/F23)</f>
        <v>1.6949152542372881E-2</v>
      </c>
      <c r="H18" s="65">
        <v>8</v>
      </c>
      <c r="I18" s="21">
        <f>IF(H23=0, "-", H18/H23)</f>
        <v>3.1746031746031744E-2</v>
      </c>
      <c r="J18" s="20">
        <f t="shared" si="0"/>
        <v>-1</v>
      </c>
      <c r="K18" s="21">
        <f t="shared" si="1"/>
        <v>-0.5</v>
      </c>
    </row>
    <row r="19" spans="1:11" x14ac:dyDescent="0.2">
      <c r="A19" s="7" t="s">
        <v>73</v>
      </c>
      <c r="B19" s="65">
        <v>1</v>
      </c>
      <c r="C19" s="39">
        <f>IF(B23=0, "-", B19/B23)</f>
        <v>3.3333333333333333E-2</v>
      </c>
      <c r="D19" s="65">
        <v>0</v>
      </c>
      <c r="E19" s="21">
        <f>IF(D23=0, "-", D19/D23)</f>
        <v>0</v>
      </c>
      <c r="F19" s="81">
        <v>2</v>
      </c>
      <c r="G19" s="39">
        <f>IF(F23=0, "-", F19/F23)</f>
        <v>8.4745762711864406E-3</v>
      </c>
      <c r="H19" s="65">
        <v>2</v>
      </c>
      <c r="I19" s="21">
        <f>IF(H23=0, "-", H19/H23)</f>
        <v>7.9365079365079361E-3</v>
      </c>
      <c r="J19" s="20" t="str">
        <f t="shared" si="0"/>
        <v>-</v>
      </c>
      <c r="K19" s="21">
        <f t="shared" si="1"/>
        <v>0</v>
      </c>
    </row>
    <row r="20" spans="1:11" x14ac:dyDescent="0.2">
      <c r="A20" s="7" t="s">
        <v>75</v>
      </c>
      <c r="B20" s="65">
        <v>0</v>
      </c>
      <c r="C20" s="39">
        <f>IF(B23=0, "-", B20/B23)</f>
        <v>0</v>
      </c>
      <c r="D20" s="65">
        <v>3</v>
      </c>
      <c r="E20" s="21">
        <f>IF(D23=0, "-", D20/D23)</f>
        <v>0.10344827586206896</v>
      </c>
      <c r="F20" s="81">
        <v>5</v>
      </c>
      <c r="G20" s="39">
        <f>IF(F23=0, "-", F20/F23)</f>
        <v>2.1186440677966101E-2</v>
      </c>
      <c r="H20" s="65">
        <v>7</v>
      </c>
      <c r="I20" s="21">
        <f>IF(H23=0, "-", H20/H23)</f>
        <v>2.7777777777777776E-2</v>
      </c>
      <c r="J20" s="20">
        <f t="shared" si="0"/>
        <v>-1</v>
      </c>
      <c r="K20" s="21">
        <f t="shared" si="1"/>
        <v>-0.2857142857142857</v>
      </c>
    </row>
    <row r="21" spans="1:11" x14ac:dyDescent="0.2">
      <c r="A21" s="7" t="s">
        <v>76</v>
      </c>
      <c r="B21" s="65">
        <v>0</v>
      </c>
      <c r="C21" s="39">
        <f>IF(B23=0, "-", B21/B23)</f>
        <v>0</v>
      </c>
      <c r="D21" s="65">
        <v>0</v>
      </c>
      <c r="E21" s="21">
        <f>IF(D23=0, "-", D21/D23)</f>
        <v>0</v>
      </c>
      <c r="F21" s="81">
        <v>2</v>
      </c>
      <c r="G21" s="39">
        <f>IF(F23=0, "-", F21/F23)</f>
        <v>8.4745762711864406E-3</v>
      </c>
      <c r="H21" s="65">
        <v>0</v>
      </c>
      <c r="I21" s="21">
        <f>IF(H23=0, "-", H21/H23)</f>
        <v>0</v>
      </c>
      <c r="J21" s="20" t="str">
        <f t="shared" si="0"/>
        <v>-</v>
      </c>
      <c r="K21" s="21" t="str">
        <f t="shared" si="1"/>
        <v>-</v>
      </c>
    </row>
    <row r="22" spans="1:11" x14ac:dyDescent="0.2">
      <c r="A22" s="2"/>
      <c r="B22" s="68"/>
      <c r="C22" s="33"/>
      <c r="D22" s="68"/>
      <c r="E22" s="6"/>
      <c r="F22" s="82"/>
      <c r="G22" s="33"/>
      <c r="H22" s="68"/>
      <c r="I22" s="6"/>
      <c r="J22" s="5"/>
      <c r="K22" s="6"/>
    </row>
    <row r="23" spans="1:11" s="43" customFormat="1" x14ac:dyDescent="0.2">
      <c r="A23" s="162" t="s">
        <v>468</v>
      </c>
      <c r="B23" s="71">
        <f>SUM(B7:B22)</f>
        <v>30</v>
      </c>
      <c r="C23" s="40">
        <v>1</v>
      </c>
      <c r="D23" s="71">
        <f>SUM(D7:D22)</f>
        <v>29</v>
      </c>
      <c r="E23" s="41">
        <v>1</v>
      </c>
      <c r="F23" s="77">
        <f>SUM(F7:F22)</f>
        <v>236</v>
      </c>
      <c r="G23" s="42">
        <v>1</v>
      </c>
      <c r="H23" s="71">
        <f>SUM(H7:H22)</f>
        <v>252</v>
      </c>
      <c r="I23" s="41">
        <v>1</v>
      </c>
      <c r="J23" s="37">
        <f>IF(D23=0, "-", (B23-D23)/D23)</f>
        <v>3.4482758620689655E-2</v>
      </c>
      <c r="K23" s="38">
        <f>IF(H23=0, "-", (F23-H23)/H23)</f>
        <v>-6.3492063492063489E-2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dimension ref="A1:J392"/>
  <sheetViews>
    <sheetView tabSelected="1" zoomScaleNormal="100" workbookViewId="0">
      <selection activeCell="M1" sqref="M1"/>
    </sheetView>
  </sheetViews>
  <sheetFormatPr defaultRowHeight="12.75" x14ac:dyDescent="0.2"/>
  <cols>
    <col min="1" max="1" width="30.7109375" customWidth="1"/>
    <col min="6" max="6" width="1.7109375" customWidth="1"/>
  </cols>
  <sheetData>
    <row r="1" spans="1:10" s="52" customFormat="1" ht="20.25" x14ac:dyDescent="0.3">
      <c r="A1" s="4" t="s">
        <v>10</v>
      </c>
      <c r="B1" s="198" t="s">
        <v>21</v>
      </c>
      <c r="C1" s="199"/>
      <c r="D1" s="199"/>
      <c r="E1" s="199"/>
      <c r="F1" s="199"/>
      <c r="G1" s="199"/>
      <c r="H1" s="199"/>
      <c r="I1" s="199"/>
      <c r="J1" s="199"/>
    </row>
    <row r="2" spans="1:10" s="52" customFormat="1" ht="20.25" x14ac:dyDescent="0.3">
      <c r="A2" s="4" t="s">
        <v>88</v>
      </c>
      <c r="B2" s="202" t="s">
        <v>78</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c r="B5" s="57">
        <f>VALUE(RIGHT(B2, 4))</f>
        <v>2020</v>
      </c>
      <c r="C5" s="58">
        <f>B5-1</f>
        <v>2019</v>
      </c>
      <c r="D5" s="57">
        <f>B5</f>
        <v>2020</v>
      </c>
      <c r="E5" s="58">
        <f>C5</f>
        <v>2019</v>
      </c>
      <c r="F5" s="64"/>
      <c r="G5" s="57" t="s">
        <v>4</v>
      </c>
      <c r="H5" s="58" t="s">
        <v>2</v>
      </c>
      <c r="I5" s="57" t="s">
        <v>4</v>
      </c>
      <c r="J5" s="58" t="s">
        <v>2</v>
      </c>
    </row>
    <row r="6" spans="1:10" x14ac:dyDescent="0.2">
      <c r="A6" s="7"/>
      <c r="B6" s="86"/>
      <c r="C6" s="87"/>
      <c r="D6" s="86"/>
      <c r="E6" s="87"/>
      <c r="F6" s="88"/>
      <c r="G6" s="86"/>
      <c r="H6" s="87"/>
      <c r="I6" s="35"/>
      <c r="J6" s="36"/>
    </row>
    <row r="7" spans="1:10" s="139" customFormat="1" x14ac:dyDescent="0.2">
      <c r="A7" s="159" t="s">
        <v>31</v>
      </c>
      <c r="B7" s="65"/>
      <c r="C7" s="66"/>
      <c r="D7" s="65"/>
      <c r="E7" s="66"/>
      <c r="F7" s="67"/>
      <c r="G7" s="65"/>
      <c r="H7" s="66"/>
      <c r="I7" s="20"/>
      <c r="J7" s="21"/>
    </row>
    <row r="8" spans="1:10" x14ac:dyDescent="0.2">
      <c r="A8" s="177" t="s">
        <v>208</v>
      </c>
      <c r="B8" s="143">
        <v>0</v>
      </c>
      <c r="C8" s="144">
        <v>1</v>
      </c>
      <c r="D8" s="143">
        <v>1</v>
      </c>
      <c r="E8" s="144">
        <v>2</v>
      </c>
      <c r="F8" s="145"/>
      <c r="G8" s="143">
        <f t="shared" ref="G8:G16" si="0">B8-C8</f>
        <v>-1</v>
      </c>
      <c r="H8" s="144">
        <f t="shared" ref="H8:H16" si="1">D8-E8</f>
        <v>-1</v>
      </c>
      <c r="I8" s="151">
        <f t="shared" ref="I8:I16" si="2">IF(C8=0, "-", IF(G8/C8&lt;10, G8/C8, "&gt;999%"))</f>
        <v>-1</v>
      </c>
      <c r="J8" s="152">
        <f t="shared" ref="J8:J16" si="3">IF(E8=0, "-", IF(H8/E8&lt;10, H8/E8, "&gt;999%"))</f>
        <v>-0.5</v>
      </c>
    </row>
    <row r="9" spans="1:10" x14ac:dyDescent="0.2">
      <c r="A9" s="158" t="s">
        <v>222</v>
      </c>
      <c r="B9" s="65">
        <v>0</v>
      </c>
      <c r="C9" s="66">
        <v>0</v>
      </c>
      <c r="D9" s="65">
        <v>0</v>
      </c>
      <c r="E9" s="66">
        <v>1</v>
      </c>
      <c r="F9" s="67"/>
      <c r="G9" s="65">
        <f t="shared" si="0"/>
        <v>0</v>
      </c>
      <c r="H9" s="66">
        <f t="shared" si="1"/>
        <v>-1</v>
      </c>
      <c r="I9" s="20" t="str">
        <f t="shared" si="2"/>
        <v>-</v>
      </c>
      <c r="J9" s="21">
        <f t="shared" si="3"/>
        <v>-1</v>
      </c>
    </row>
    <row r="10" spans="1:10" x14ac:dyDescent="0.2">
      <c r="A10" s="158" t="s">
        <v>223</v>
      </c>
      <c r="B10" s="65">
        <v>0</v>
      </c>
      <c r="C10" s="66">
        <v>0</v>
      </c>
      <c r="D10" s="65">
        <v>0</v>
      </c>
      <c r="E10" s="66">
        <v>2</v>
      </c>
      <c r="F10" s="67"/>
      <c r="G10" s="65">
        <f t="shared" si="0"/>
        <v>0</v>
      </c>
      <c r="H10" s="66">
        <f t="shared" si="1"/>
        <v>-2</v>
      </c>
      <c r="I10" s="20" t="str">
        <f t="shared" si="2"/>
        <v>-</v>
      </c>
      <c r="J10" s="21">
        <f t="shared" si="3"/>
        <v>-1</v>
      </c>
    </row>
    <row r="11" spans="1:10" x14ac:dyDescent="0.2">
      <c r="A11" s="158" t="s">
        <v>282</v>
      </c>
      <c r="B11" s="65">
        <v>0</v>
      </c>
      <c r="C11" s="66">
        <v>0</v>
      </c>
      <c r="D11" s="65">
        <v>1</v>
      </c>
      <c r="E11" s="66">
        <v>1</v>
      </c>
      <c r="F11" s="67"/>
      <c r="G11" s="65">
        <f t="shared" si="0"/>
        <v>0</v>
      </c>
      <c r="H11" s="66">
        <f t="shared" si="1"/>
        <v>0</v>
      </c>
      <c r="I11" s="20" t="str">
        <f t="shared" si="2"/>
        <v>-</v>
      </c>
      <c r="J11" s="21">
        <f t="shared" si="3"/>
        <v>0</v>
      </c>
    </row>
    <row r="12" spans="1:10" x14ac:dyDescent="0.2">
      <c r="A12" s="158" t="s">
        <v>283</v>
      </c>
      <c r="B12" s="65">
        <v>0</v>
      </c>
      <c r="C12" s="66">
        <v>1</v>
      </c>
      <c r="D12" s="65">
        <v>3</v>
      </c>
      <c r="E12" s="66">
        <v>2</v>
      </c>
      <c r="F12" s="67"/>
      <c r="G12" s="65">
        <f t="shared" si="0"/>
        <v>-1</v>
      </c>
      <c r="H12" s="66">
        <f t="shared" si="1"/>
        <v>1</v>
      </c>
      <c r="I12" s="20">
        <f t="shared" si="2"/>
        <v>-1</v>
      </c>
      <c r="J12" s="21">
        <f t="shared" si="3"/>
        <v>0.5</v>
      </c>
    </row>
    <row r="13" spans="1:10" x14ac:dyDescent="0.2">
      <c r="A13" s="158" t="s">
        <v>308</v>
      </c>
      <c r="B13" s="65">
        <v>0</v>
      </c>
      <c r="C13" s="66">
        <v>1</v>
      </c>
      <c r="D13" s="65">
        <v>0</v>
      </c>
      <c r="E13" s="66">
        <v>1</v>
      </c>
      <c r="F13" s="67"/>
      <c r="G13" s="65">
        <f t="shared" si="0"/>
        <v>-1</v>
      </c>
      <c r="H13" s="66">
        <f t="shared" si="1"/>
        <v>-1</v>
      </c>
      <c r="I13" s="20">
        <f t="shared" si="2"/>
        <v>-1</v>
      </c>
      <c r="J13" s="21">
        <f t="shared" si="3"/>
        <v>-1</v>
      </c>
    </row>
    <row r="14" spans="1:10" x14ac:dyDescent="0.2">
      <c r="A14" s="158" t="s">
        <v>343</v>
      </c>
      <c r="B14" s="65">
        <v>0</v>
      </c>
      <c r="C14" s="66">
        <v>0</v>
      </c>
      <c r="D14" s="65">
        <v>0</v>
      </c>
      <c r="E14" s="66">
        <v>1</v>
      </c>
      <c r="F14" s="67"/>
      <c r="G14" s="65">
        <f t="shared" si="0"/>
        <v>0</v>
      </c>
      <c r="H14" s="66">
        <f t="shared" si="1"/>
        <v>-1</v>
      </c>
      <c r="I14" s="20" t="str">
        <f t="shared" si="2"/>
        <v>-</v>
      </c>
      <c r="J14" s="21">
        <f t="shared" si="3"/>
        <v>-1</v>
      </c>
    </row>
    <row r="15" spans="1:10" x14ac:dyDescent="0.2">
      <c r="A15" s="158" t="s">
        <v>355</v>
      </c>
      <c r="B15" s="65">
        <v>0</v>
      </c>
      <c r="C15" s="66">
        <v>0</v>
      </c>
      <c r="D15" s="65">
        <v>0</v>
      </c>
      <c r="E15" s="66">
        <v>1</v>
      </c>
      <c r="F15" s="67"/>
      <c r="G15" s="65">
        <f t="shared" si="0"/>
        <v>0</v>
      </c>
      <c r="H15" s="66">
        <f t="shared" si="1"/>
        <v>-1</v>
      </c>
      <c r="I15" s="20" t="str">
        <f t="shared" si="2"/>
        <v>-</v>
      </c>
      <c r="J15" s="21">
        <f t="shared" si="3"/>
        <v>-1</v>
      </c>
    </row>
    <row r="16" spans="1:10" s="160" customFormat="1" x14ac:dyDescent="0.2">
      <c r="A16" s="178" t="s">
        <v>476</v>
      </c>
      <c r="B16" s="71">
        <v>0</v>
      </c>
      <c r="C16" s="72">
        <v>3</v>
      </c>
      <c r="D16" s="71">
        <v>5</v>
      </c>
      <c r="E16" s="72">
        <v>11</v>
      </c>
      <c r="F16" s="73"/>
      <c r="G16" s="71">
        <f t="shared" si="0"/>
        <v>-3</v>
      </c>
      <c r="H16" s="72">
        <f t="shared" si="1"/>
        <v>-6</v>
      </c>
      <c r="I16" s="37">
        <f t="shared" si="2"/>
        <v>-1</v>
      </c>
      <c r="J16" s="38">
        <f t="shared" si="3"/>
        <v>-0.54545454545454541</v>
      </c>
    </row>
    <row r="17" spans="1:10" x14ac:dyDescent="0.2">
      <c r="A17" s="177"/>
      <c r="B17" s="143"/>
      <c r="C17" s="144"/>
      <c r="D17" s="143"/>
      <c r="E17" s="144"/>
      <c r="F17" s="145"/>
      <c r="G17" s="143"/>
      <c r="H17" s="144"/>
      <c r="I17" s="151"/>
      <c r="J17" s="152"/>
    </row>
    <row r="18" spans="1:10" s="139" customFormat="1" x14ac:dyDescent="0.2">
      <c r="A18" s="159" t="s">
        <v>32</v>
      </c>
      <c r="B18" s="65"/>
      <c r="C18" s="66"/>
      <c r="D18" s="65"/>
      <c r="E18" s="66"/>
      <c r="F18" s="67"/>
      <c r="G18" s="65"/>
      <c r="H18" s="66"/>
      <c r="I18" s="20"/>
      <c r="J18" s="21"/>
    </row>
    <row r="19" spans="1:10" x14ac:dyDescent="0.2">
      <c r="A19" s="158" t="s">
        <v>209</v>
      </c>
      <c r="B19" s="65">
        <v>0</v>
      </c>
      <c r="C19" s="66">
        <v>0</v>
      </c>
      <c r="D19" s="65">
        <v>4</v>
      </c>
      <c r="E19" s="66">
        <v>13</v>
      </c>
      <c r="F19" s="67"/>
      <c r="G19" s="65">
        <f t="shared" ref="G19:G31" si="4">B19-C19</f>
        <v>0</v>
      </c>
      <c r="H19" s="66">
        <f t="shared" ref="H19:H31" si="5">D19-E19</f>
        <v>-9</v>
      </c>
      <c r="I19" s="20" t="str">
        <f t="shared" ref="I19:I31" si="6">IF(C19=0, "-", IF(G19/C19&lt;10, G19/C19, "&gt;999%"))</f>
        <v>-</v>
      </c>
      <c r="J19" s="21">
        <f t="shared" ref="J19:J31" si="7">IF(E19=0, "-", IF(H19/E19&lt;10, H19/E19, "&gt;999%"))</f>
        <v>-0.69230769230769229</v>
      </c>
    </row>
    <row r="20" spans="1:10" x14ac:dyDescent="0.2">
      <c r="A20" s="158" t="s">
        <v>210</v>
      </c>
      <c r="B20" s="65">
        <v>0</v>
      </c>
      <c r="C20" s="66">
        <v>0</v>
      </c>
      <c r="D20" s="65">
        <v>9</v>
      </c>
      <c r="E20" s="66">
        <v>0</v>
      </c>
      <c r="F20" s="67"/>
      <c r="G20" s="65">
        <f t="shared" si="4"/>
        <v>0</v>
      </c>
      <c r="H20" s="66">
        <f t="shared" si="5"/>
        <v>9</v>
      </c>
      <c r="I20" s="20" t="str">
        <f t="shared" si="6"/>
        <v>-</v>
      </c>
      <c r="J20" s="21" t="str">
        <f t="shared" si="7"/>
        <v>-</v>
      </c>
    </row>
    <row r="21" spans="1:10" x14ac:dyDescent="0.2">
      <c r="A21" s="158" t="s">
        <v>224</v>
      </c>
      <c r="B21" s="65">
        <v>0</v>
      </c>
      <c r="C21" s="66">
        <v>0</v>
      </c>
      <c r="D21" s="65">
        <v>3</v>
      </c>
      <c r="E21" s="66">
        <v>7</v>
      </c>
      <c r="F21" s="67"/>
      <c r="G21" s="65">
        <f t="shared" si="4"/>
        <v>0</v>
      </c>
      <c r="H21" s="66">
        <f t="shared" si="5"/>
        <v>-4</v>
      </c>
      <c r="I21" s="20" t="str">
        <f t="shared" si="6"/>
        <v>-</v>
      </c>
      <c r="J21" s="21">
        <f t="shared" si="7"/>
        <v>-0.5714285714285714</v>
      </c>
    </row>
    <row r="22" spans="1:10" x14ac:dyDescent="0.2">
      <c r="A22" s="158" t="s">
        <v>225</v>
      </c>
      <c r="B22" s="65">
        <v>0</v>
      </c>
      <c r="C22" s="66">
        <v>0</v>
      </c>
      <c r="D22" s="65">
        <v>0</v>
      </c>
      <c r="E22" s="66">
        <v>1</v>
      </c>
      <c r="F22" s="67"/>
      <c r="G22" s="65">
        <f t="shared" si="4"/>
        <v>0</v>
      </c>
      <c r="H22" s="66">
        <f t="shared" si="5"/>
        <v>-1</v>
      </c>
      <c r="I22" s="20" t="str">
        <f t="shared" si="6"/>
        <v>-</v>
      </c>
      <c r="J22" s="21">
        <f t="shared" si="7"/>
        <v>-1</v>
      </c>
    </row>
    <row r="23" spans="1:10" x14ac:dyDescent="0.2">
      <c r="A23" s="158" t="s">
        <v>232</v>
      </c>
      <c r="B23" s="65">
        <v>0</v>
      </c>
      <c r="C23" s="66">
        <v>0</v>
      </c>
      <c r="D23" s="65">
        <v>0</v>
      </c>
      <c r="E23" s="66">
        <v>1</v>
      </c>
      <c r="F23" s="67"/>
      <c r="G23" s="65">
        <f t="shared" si="4"/>
        <v>0</v>
      </c>
      <c r="H23" s="66">
        <f t="shared" si="5"/>
        <v>-1</v>
      </c>
      <c r="I23" s="20" t="str">
        <f t="shared" si="6"/>
        <v>-</v>
      </c>
      <c r="J23" s="21">
        <f t="shared" si="7"/>
        <v>-1</v>
      </c>
    </row>
    <row r="24" spans="1:10" x14ac:dyDescent="0.2">
      <c r="A24" s="158" t="s">
        <v>211</v>
      </c>
      <c r="B24" s="65">
        <v>0</v>
      </c>
      <c r="C24" s="66">
        <v>0</v>
      </c>
      <c r="D24" s="65">
        <v>1</v>
      </c>
      <c r="E24" s="66">
        <v>0</v>
      </c>
      <c r="F24" s="67"/>
      <c r="G24" s="65">
        <f t="shared" si="4"/>
        <v>0</v>
      </c>
      <c r="H24" s="66">
        <f t="shared" si="5"/>
        <v>1</v>
      </c>
      <c r="I24" s="20" t="str">
        <f t="shared" si="6"/>
        <v>-</v>
      </c>
      <c r="J24" s="21" t="str">
        <f t="shared" si="7"/>
        <v>-</v>
      </c>
    </row>
    <row r="25" spans="1:10" x14ac:dyDescent="0.2">
      <c r="A25" s="158" t="s">
        <v>284</v>
      </c>
      <c r="B25" s="65">
        <v>1</v>
      </c>
      <c r="C25" s="66">
        <v>0</v>
      </c>
      <c r="D25" s="65">
        <v>10</v>
      </c>
      <c r="E25" s="66">
        <v>3</v>
      </c>
      <c r="F25" s="67"/>
      <c r="G25" s="65">
        <f t="shared" si="4"/>
        <v>1</v>
      </c>
      <c r="H25" s="66">
        <f t="shared" si="5"/>
        <v>7</v>
      </c>
      <c r="I25" s="20" t="str">
        <f t="shared" si="6"/>
        <v>-</v>
      </c>
      <c r="J25" s="21">
        <f t="shared" si="7"/>
        <v>2.3333333333333335</v>
      </c>
    </row>
    <row r="26" spans="1:10" x14ac:dyDescent="0.2">
      <c r="A26" s="158" t="s">
        <v>285</v>
      </c>
      <c r="B26" s="65">
        <v>0</v>
      </c>
      <c r="C26" s="66">
        <v>0</v>
      </c>
      <c r="D26" s="65">
        <v>1</v>
      </c>
      <c r="E26" s="66">
        <v>1</v>
      </c>
      <c r="F26" s="67"/>
      <c r="G26" s="65">
        <f t="shared" si="4"/>
        <v>0</v>
      </c>
      <c r="H26" s="66">
        <f t="shared" si="5"/>
        <v>0</v>
      </c>
      <c r="I26" s="20" t="str">
        <f t="shared" si="6"/>
        <v>-</v>
      </c>
      <c r="J26" s="21">
        <f t="shared" si="7"/>
        <v>0</v>
      </c>
    </row>
    <row r="27" spans="1:10" x14ac:dyDescent="0.2">
      <c r="A27" s="158" t="s">
        <v>309</v>
      </c>
      <c r="B27" s="65">
        <v>0</v>
      </c>
      <c r="C27" s="66">
        <v>0</v>
      </c>
      <c r="D27" s="65">
        <v>8</v>
      </c>
      <c r="E27" s="66">
        <v>2</v>
      </c>
      <c r="F27" s="67"/>
      <c r="G27" s="65">
        <f t="shared" si="4"/>
        <v>0</v>
      </c>
      <c r="H27" s="66">
        <f t="shared" si="5"/>
        <v>6</v>
      </c>
      <c r="I27" s="20" t="str">
        <f t="shared" si="6"/>
        <v>-</v>
      </c>
      <c r="J27" s="21">
        <f t="shared" si="7"/>
        <v>3</v>
      </c>
    </row>
    <row r="28" spans="1:10" x14ac:dyDescent="0.2">
      <c r="A28" s="158" t="s">
        <v>310</v>
      </c>
      <c r="B28" s="65">
        <v>0</v>
      </c>
      <c r="C28" s="66">
        <v>0</v>
      </c>
      <c r="D28" s="65">
        <v>1</v>
      </c>
      <c r="E28" s="66">
        <v>2</v>
      </c>
      <c r="F28" s="67"/>
      <c r="G28" s="65">
        <f t="shared" si="4"/>
        <v>0</v>
      </c>
      <c r="H28" s="66">
        <f t="shared" si="5"/>
        <v>-1</v>
      </c>
      <c r="I28" s="20" t="str">
        <f t="shared" si="6"/>
        <v>-</v>
      </c>
      <c r="J28" s="21">
        <f t="shared" si="7"/>
        <v>-0.5</v>
      </c>
    </row>
    <row r="29" spans="1:10" x14ac:dyDescent="0.2">
      <c r="A29" s="158" t="s">
        <v>344</v>
      </c>
      <c r="B29" s="65">
        <v>0</v>
      </c>
      <c r="C29" s="66">
        <v>0</v>
      </c>
      <c r="D29" s="65">
        <v>2</v>
      </c>
      <c r="E29" s="66">
        <v>3</v>
      </c>
      <c r="F29" s="67"/>
      <c r="G29" s="65">
        <f t="shared" si="4"/>
        <v>0</v>
      </c>
      <c r="H29" s="66">
        <f t="shared" si="5"/>
        <v>-1</v>
      </c>
      <c r="I29" s="20" t="str">
        <f t="shared" si="6"/>
        <v>-</v>
      </c>
      <c r="J29" s="21">
        <f t="shared" si="7"/>
        <v>-0.33333333333333331</v>
      </c>
    </row>
    <row r="30" spans="1:10" x14ac:dyDescent="0.2">
      <c r="A30" s="158" t="s">
        <v>356</v>
      </c>
      <c r="B30" s="65">
        <v>0</v>
      </c>
      <c r="C30" s="66">
        <v>0</v>
      </c>
      <c r="D30" s="65">
        <v>1</v>
      </c>
      <c r="E30" s="66">
        <v>0</v>
      </c>
      <c r="F30" s="67"/>
      <c r="G30" s="65">
        <f t="shared" si="4"/>
        <v>0</v>
      </c>
      <c r="H30" s="66">
        <f t="shared" si="5"/>
        <v>1</v>
      </c>
      <c r="I30" s="20" t="str">
        <f t="shared" si="6"/>
        <v>-</v>
      </c>
      <c r="J30" s="21" t="str">
        <f t="shared" si="7"/>
        <v>-</v>
      </c>
    </row>
    <row r="31" spans="1:10" s="160" customFormat="1" x14ac:dyDescent="0.2">
      <c r="A31" s="178" t="s">
        <v>477</v>
      </c>
      <c r="B31" s="71">
        <v>1</v>
      </c>
      <c r="C31" s="72">
        <v>0</v>
      </c>
      <c r="D31" s="71">
        <v>40</v>
      </c>
      <c r="E31" s="72">
        <v>33</v>
      </c>
      <c r="F31" s="73"/>
      <c r="G31" s="71">
        <f t="shared" si="4"/>
        <v>1</v>
      </c>
      <c r="H31" s="72">
        <f t="shared" si="5"/>
        <v>7</v>
      </c>
      <c r="I31" s="37" t="str">
        <f t="shared" si="6"/>
        <v>-</v>
      </c>
      <c r="J31" s="38">
        <f t="shared" si="7"/>
        <v>0.21212121212121213</v>
      </c>
    </row>
    <row r="32" spans="1:10" x14ac:dyDescent="0.2">
      <c r="A32" s="177"/>
      <c r="B32" s="143"/>
      <c r="C32" s="144"/>
      <c r="D32" s="143"/>
      <c r="E32" s="144"/>
      <c r="F32" s="145"/>
      <c r="G32" s="143"/>
      <c r="H32" s="144"/>
      <c r="I32" s="151"/>
      <c r="J32" s="152"/>
    </row>
    <row r="33" spans="1:10" s="139" customFormat="1" x14ac:dyDescent="0.2">
      <c r="A33" s="159" t="s">
        <v>33</v>
      </c>
      <c r="B33" s="65"/>
      <c r="C33" s="66"/>
      <c r="D33" s="65"/>
      <c r="E33" s="66"/>
      <c r="F33" s="67"/>
      <c r="G33" s="65"/>
      <c r="H33" s="66"/>
      <c r="I33" s="20"/>
      <c r="J33" s="21"/>
    </row>
    <row r="34" spans="1:10" x14ac:dyDescent="0.2">
      <c r="A34" s="158" t="s">
        <v>235</v>
      </c>
      <c r="B34" s="65">
        <v>0</v>
      </c>
      <c r="C34" s="66">
        <v>0</v>
      </c>
      <c r="D34" s="65">
        <v>0</v>
      </c>
      <c r="E34" s="66">
        <v>1</v>
      </c>
      <c r="F34" s="67"/>
      <c r="G34" s="65">
        <f>B34-C34</f>
        <v>0</v>
      </c>
      <c r="H34" s="66">
        <f>D34-E34</f>
        <v>-1</v>
      </c>
      <c r="I34" s="20" t="str">
        <f>IF(C34=0, "-", IF(G34/C34&lt;10, G34/C34, "&gt;999%"))</f>
        <v>-</v>
      </c>
      <c r="J34" s="21">
        <f>IF(E34=0, "-", IF(H34/E34&lt;10, H34/E34, "&gt;999%"))</f>
        <v>-1</v>
      </c>
    </row>
    <row r="35" spans="1:10" s="160" customFormat="1" x14ac:dyDescent="0.2">
      <c r="A35" s="178" t="s">
        <v>478</v>
      </c>
      <c r="B35" s="71">
        <v>0</v>
      </c>
      <c r="C35" s="72">
        <v>0</v>
      </c>
      <c r="D35" s="71">
        <v>0</v>
      </c>
      <c r="E35" s="72">
        <v>1</v>
      </c>
      <c r="F35" s="73"/>
      <c r="G35" s="71">
        <f>B35-C35</f>
        <v>0</v>
      </c>
      <c r="H35" s="72">
        <f>D35-E35</f>
        <v>-1</v>
      </c>
      <c r="I35" s="37" t="str">
        <f>IF(C35=0, "-", IF(G35/C35&lt;10, G35/C35, "&gt;999%"))</f>
        <v>-</v>
      </c>
      <c r="J35" s="38">
        <f>IF(E35=0, "-", IF(H35/E35&lt;10, H35/E35, "&gt;999%"))</f>
        <v>-1</v>
      </c>
    </row>
    <row r="36" spans="1:10" x14ac:dyDescent="0.2">
      <c r="A36" s="177"/>
      <c r="B36" s="143"/>
      <c r="C36" s="144"/>
      <c r="D36" s="143"/>
      <c r="E36" s="144"/>
      <c r="F36" s="145"/>
      <c r="G36" s="143"/>
      <c r="H36" s="144"/>
      <c r="I36" s="151"/>
      <c r="J36" s="152"/>
    </row>
    <row r="37" spans="1:10" s="139" customFormat="1" x14ac:dyDescent="0.2">
      <c r="A37" s="159" t="s">
        <v>34</v>
      </c>
      <c r="B37" s="65"/>
      <c r="C37" s="66"/>
      <c r="D37" s="65"/>
      <c r="E37" s="66"/>
      <c r="F37" s="67"/>
      <c r="G37" s="65"/>
      <c r="H37" s="66"/>
      <c r="I37" s="20"/>
      <c r="J37" s="21"/>
    </row>
    <row r="38" spans="1:10" x14ac:dyDescent="0.2">
      <c r="A38" s="158" t="s">
        <v>362</v>
      </c>
      <c r="B38" s="65">
        <v>0</v>
      </c>
      <c r="C38" s="66">
        <v>0</v>
      </c>
      <c r="D38" s="65">
        <v>0</v>
      </c>
      <c r="E38" s="66">
        <v>4</v>
      </c>
      <c r="F38" s="67"/>
      <c r="G38" s="65">
        <f>B38-C38</f>
        <v>0</v>
      </c>
      <c r="H38" s="66">
        <f>D38-E38</f>
        <v>-4</v>
      </c>
      <c r="I38" s="20" t="str">
        <f>IF(C38=0, "-", IF(G38/C38&lt;10, G38/C38, "&gt;999%"))</f>
        <v>-</v>
      </c>
      <c r="J38" s="21">
        <f>IF(E38=0, "-", IF(H38/E38&lt;10, H38/E38, "&gt;999%"))</f>
        <v>-1</v>
      </c>
    </row>
    <row r="39" spans="1:10" x14ac:dyDescent="0.2">
      <c r="A39" s="158" t="s">
        <v>289</v>
      </c>
      <c r="B39" s="65">
        <v>1</v>
      </c>
      <c r="C39" s="66">
        <v>0</v>
      </c>
      <c r="D39" s="65">
        <v>1</v>
      </c>
      <c r="E39" s="66">
        <v>0</v>
      </c>
      <c r="F39" s="67"/>
      <c r="G39" s="65">
        <f>B39-C39</f>
        <v>1</v>
      </c>
      <c r="H39" s="66">
        <f>D39-E39</f>
        <v>1</v>
      </c>
      <c r="I39" s="20" t="str">
        <f>IF(C39=0, "-", IF(G39/C39&lt;10, G39/C39, "&gt;999%"))</f>
        <v>-</v>
      </c>
      <c r="J39" s="21" t="str">
        <f>IF(E39=0, "-", IF(H39/E39&lt;10, H39/E39, "&gt;999%"))</f>
        <v>-</v>
      </c>
    </row>
    <row r="40" spans="1:10" s="160" customFormat="1" x14ac:dyDescent="0.2">
      <c r="A40" s="178" t="s">
        <v>479</v>
      </c>
      <c r="B40" s="71">
        <v>1</v>
      </c>
      <c r="C40" s="72">
        <v>0</v>
      </c>
      <c r="D40" s="71">
        <v>1</v>
      </c>
      <c r="E40" s="72">
        <v>4</v>
      </c>
      <c r="F40" s="73"/>
      <c r="G40" s="71">
        <f>B40-C40</f>
        <v>1</v>
      </c>
      <c r="H40" s="72">
        <f>D40-E40</f>
        <v>-3</v>
      </c>
      <c r="I40" s="37" t="str">
        <f>IF(C40=0, "-", IF(G40/C40&lt;10, G40/C40, "&gt;999%"))</f>
        <v>-</v>
      </c>
      <c r="J40" s="38">
        <f>IF(E40=0, "-", IF(H40/E40&lt;10, H40/E40, "&gt;999%"))</f>
        <v>-0.75</v>
      </c>
    </row>
    <row r="41" spans="1:10" x14ac:dyDescent="0.2">
      <c r="A41" s="177"/>
      <c r="B41" s="143"/>
      <c r="C41" s="144"/>
      <c r="D41" s="143"/>
      <c r="E41" s="144"/>
      <c r="F41" s="145"/>
      <c r="G41" s="143"/>
      <c r="H41" s="144"/>
      <c r="I41" s="151"/>
      <c r="J41" s="152"/>
    </row>
    <row r="42" spans="1:10" s="139" customFormat="1" x14ac:dyDescent="0.2">
      <c r="A42" s="159" t="s">
        <v>35</v>
      </c>
      <c r="B42" s="65"/>
      <c r="C42" s="66"/>
      <c r="D42" s="65"/>
      <c r="E42" s="66"/>
      <c r="F42" s="67"/>
      <c r="G42" s="65"/>
      <c r="H42" s="66"/>
      <c r="I42" s="20"/>
      <c r="J42" s="21"/>
    </row>
    <row r="43" spans="1:10" x14ac:dyDescent="0.2">
      <c r="A43" s="158" t="s">
        <v>255</v>
      </c>
      <c r="B43" s="65">
        <v>0</v>
      </c>
      <c r="C43" s="66">
        <v>0</v>
      </c>
      <c r="D43" s="65">
        <v>1</v>
      </c>
      <c r="E43" s="66">
        <v>0</v>
      </c>
      <c r="F43" s="67"/>
      <c r="G43" s="65">
        <f>B43-C43</f>
        <v>0</v>
      </c>
      <c r="H43" s="66">
        <f>D43-E43</f>
        <v>1</v>
      </c>
      <c r="I43" s="20" t="str">
        <f>IF(C43=0, "-", IF(G43/C43&lt;10, G43/C43, "&gt;999%"))</f>
        <v>-</v>
      </c>
      <c r="J43" s="21" t="str">
        <f>IF(E43=0, "-", IF(H43/E43&lt;10, H43/E43, "&gt;999%"))</f>
        <v>-</v>
      </c>
    </row>
    <row r="44" spans="1:10" s="160" customFormat="1" x14ac:dyDescent="0.2">
      <c r="A44" s="178" t="s">
        <v>480</v>
      </c>
      <c r="B44" s="71">
        <v>0</v>
      </c>
      <c r="C44" s="72">
        <v>0</v>
      </c>
      <c r="D44" s="71">
        <v>1</v>
      </c>
      <c r="E44" s="72">
        <v>0</v>
      </c>
      <c r="F44" s="73"/>
      <c r="G44" s="71">
        <f>B44-C44</f>
        <v>0</v>
      </c>
      <c r="H44" s="72">
        <f>D44-E44</f>
        <v>1</v>
      </c>
      <c r="I44" s="37" t="str">
        <f>IF(C44=0, "-", IF(G44/C44&lt;10, G44/C44, "&gt;999%"))</f>
        <v>-</v>
      </c>
      <c r="J44" s="38" t="str">
        <f>IF(E44=0, "-", IF(H44/E44&lt;10, H44/E44, "&gt;999%"))</f>
        <v>-</v>
      </c>
    </row>
    <row r="45" spans="1:10" x14ac:dyDescent="0.2">
      <c r="A45" s="177"/>
      <c r="B45" s="143"/>
      <c r="C45" s="144"/>
      <c r="D45" s="143"/>
      <c r="E45" s="144"/>
      <c r="F45" s="145"/>
      <c r="G45" s="143"/>
      <c r="H45" s="144"/>
      <c r="I45" s="151"/>
      <c r="J45" s="152"/>
    </row>
    <row r="46" spans="1:10" s="139" customFormat="1" x14ac:dyDescent="0.2">
      <c r="A46" s="159" t="s">
        <v>36</v>
      </c>
      <c r="B46" s="65"/>
      <c r="C46" s="66"/>
      <c r="D46" s="65"/>
      <c r="E46" s="66"/>
      <c r="F46" s="67"/>
      <c r="G46" s="65"/>
      <c r="H46" s="66"/>
      <c r="I46" s="20"/>
      <c r="J46" s="21"/>
    </row>
    <row r="47" spans="1:10" x14ac:dyDescent="0.2">
      <c r="A47" s="158" t="s">
        <v>174</v>
      </c>
      <c r="B47" s="65">
        <v>1</v>
      </c>
      <c r="C47" s="66">
        <v>1</v>
      </c>
      <c r="D47" s="65">
        <v>1</v>
      </c>
      <c r="E47" s="66">
        <v>3</v>
      </c>
      <c r="F47" s="67"/>
      <c r="G47" s="65">
        <f>B47-C47</f>
        <v>0</v>
      </c>
      <c r="H47" s="66">
        <f>D47-E47</f>
        <v>-2</v>
      </c>
      <c r="I47" s="20">
        <f>IF(C47=0, "-", IF(G47/C47&lt;10, G47/C47, "&gt;999%"))</f>
        <v>0</v>
      </c>
      <c r="J47" s="21">
        <f>IF(E47=0, "-", IF(H47/E47&lt;10, H47/E47, "&gt;999%"))</f>
        <v>-0.66666666666666663</v>
      </c>
    </row>
    <row r="48" spans="1:10" s="160" customFormat="1" x14ac:dyDescent="0.2">
      <c r="A48" s="178" t="s">
        <v>481</v>
      </c>
      <c r="B48" s="71">
        <v>1</v>
      </c>
      <c r="C48" s="72">
        <v>1</v>
      </c>
      <c r="D48" s="71">
        <v>1</v>
      </c>
      <c r="E48" s="72">
        <v>3</v>
      </c>
      <c r="F48" s="73"/>
      <c r="G48" s="71">
        <f>B48-C48</f>
        <v>0</v>
      </c>
      <c r="H48" s="72">
        <f>D48-E48</f>
        <v>-2</v>
      </c>
      <c r="I48" s="37">
        <f>IF(C48=0, "-", IF(G48/C48&lt;10, G48/C48, "&gt;999%"))</f>
        <v>0</v>
      </c>
      <c r="J48" s="38">
        <f>IF(E48=0, "-", IF(H48/E48&lt;10, H48/E48, "&gt;999%"))</f>
        <v>-0.66666666666666663</v>
      </c>
    </row>
    <row r="49" spans="1:10" x14ac:dyDescent="0.2">
      <c r="A49" s="177"/>
      <c r="B49" s="143"/>
      <c r="C49" s="144"/>
      <c r="D49" s="143"/>
      <c r="E49" s="144"/>
      <c r="F49" s="145"/>
      <c r="G49" s="143"/>
      <c r="H49" s="144"/>
      <c r="I49" s="151"/>
      <c r="J49" s="152"/>
    </row>
    <row r="50" spans="1:10" s="139" customFormat="1" x14ac:dyDescent="0.2">
      <c r="A50" s="159" t="s">
        <v>37</v>
      </c>
      <c r="B50" s="65"/>
      <c r="C50" s="66"/>
      <c r="D50" s="65"/>
      <c r="E50" s="66"/>
      <c r="F50" s="67"/>
      <c r="G50" s="65"/>
      <c r="H50" s="66"/>
      <c r="I50" s="20"/>
      <c r="J50" s="21"/>
    </row>
    <row r="51" spans="1:10" x14ac:dyDescent="0.2">
      <c r="A51" s="158" t="s">
        <v>399</v>
      </c>
      <c r="B51" s="65">
        <v>0</v>
      </c>
      <c r="C51" s="66">
        <v>0</v>
      </c>
      <c r="D51" s="65">
        <v>3</v>
      </c>
      <c r="E51" s="66">
        <v>1</v>
      </c>
      <c r="F51" s="67"/>
      <c r="G51" s="65">
        <f>B51-C51</f>
        <v>0</v>
      </c>
      <c r="H51" s="66">
        <f>D51-E51</f>
        <v>2</v>
      </c>
      <c r="I51" s="20" t="str">
        <f>IF(C51=0, "-", IF(G51/C51&lt;10, G51/C51, "&gt;999%"))</f>
        <v>-</v>
      </c>
      <c r="J51" s="21">
        <f>IF(E51=0, "-", IF(H51/E51&lt;10, H51/E51, "&gt;999%"))</f>
        <v>2</v>
      </c>
    </row>
    <row r="52" spans="1:10" s="160" customFormat="1" x14ac:dyDescent="0.2">
      <c r="A52" s="178" t="s">
        <v>482</v>
      </c>
      <c r="B52" s="71">
        <v>0</v>
      </c>
      <c r="C52" s="72">
        <v>0</v>
      </c>
      <c r="D52" s="71">
        <v>3</v>
      </c>
      <c r="E52" s="72">
        <v>1</v>
      </c>
      <c r="F52" s="73"/>
      <c r="G52" s="71">
        <f>B52-C52</f>
        <v>0</v>
      </c>
      <c r="H52" s="72">
        <f>D52-E52</f>
        <v>2</v>
      </c>
      <c r="I52" s="37" t="str">
        <f>IF(C52=0, "-", IF(G52/C52&lt;10, G52/C52, "&gt;999%"))</f>
        <v>-</v>
      </c>
      <c r="J52" s="38">
        <f>IF(E52=0, "-", IF(H52/E52&lt;10, H52/E52, "&gt;999%"))</f>
        <v>2</v>
      </c>
    </row>
    <row r="53" spans="1:10" x14ac:dyDescent="0.2">
      <c r="A53" s="177"/>
      <c r="B53" s="143"/>
      <c r="C53" s="144"/>
      <c r="D53" s="143"/>
      <c r="E53" s="144"/>
      <c r="F53" s="145"/>
      <c r="G53" s="143"/>
      <c r="H53" s="144"/>
      <c r="I53" s="151"/>
      <c r="J53" s="152"/>
    </row>
    <row r="54" spans="1:10" s="139" customFormat="1" x14ac:dyDescent="0.2">
      <c r="A54" s="159" t="s">
        <v>38</v>
      </c>
      <c r="B54" s="65"/>
      <c r="C54" s="66"/>
      <c r="D54" s="65"/>
      <c r="E54" s="66"/>
      <c r="F54" s="67"/>
      <c r="G54" s="65"/>
      <c r="H54" s="66"/>
      <c r="I54" s="20"/>
      <c r="J54" s="21"/>
    </row>
    <row r="55" spans="1:10" x14ac:dyDescent="0.2">
      <c r="A55" s="158" t="s">
        <v>256</v>
      </c>
      <c r="B55" s="65">
        <v>0</v>
      </c>
      <c r="C55" s="66">
        <v>1</v>
      </c>
      <c r="D55" s="65">
        <v>0</v>
      </c>
      <c r="E55" s="66">
        <v>3</v>
      </c>
      <c r="F55" s="67"/>
      <c r="G55" s="65">
        <f t="shared" ref="G55:G67" si="8">B55-C55</f>
        <v>-1</v>
      </c>
      <c r="H55" s="66">
        <f t="shared" ref="H55:H67" si="9">D55-E55</f>
        <v>-3</v>
      </c>
      <c r="I55" s="20">
        <f t="shared" ref="I55:I67" si="10">IF(C55=0, "-", IF(G55/C55&lt;10, G55/C55, "&gt;999%"))</f>
        <v>-1</v>
      </c>
      <c r="J55" s="21">
        <f t="shared" ref="J55:J67" si="11">IF(E55=0, "-", IF(H55/E55&lt;10, H55/E55, "&gt;999%"))</f>
        <v>-1</v>
      </c>
    </row>
    <row r="56" spans="1:10" x14ac:dyDescent="0.2">
      <c r="A56" s="158" t="s">
        <v>319</v>
      </c>
      <c r="B56" s="65">
        <v>1</v>
      </c>
      <c r="C56" s="66">
        <v>0</v>
      </c>
      <c r="D56" s="65">
        <v>4</v>
      </c>
      <c r="E56" s="66">
        <v>9</v>
      </c>
      <c r="F56" s="67"/>
      <c r="G56" s="65">
        <f t="shared" si="8"/>
        <v>1</v>
      </c>
      <c r="H56" s="66">
        <f t="shared" si="9"/>
        <v>-5</v>
      </c>
      <c r="I56" s="20" t="str">
        <f t="shared" si="10"/>
        <v>-</v>
      </c>
      <c r="J56" s="21">
        <f t="shared" si="11"/>
        <v>-0.55555555555555558</v>
      </c>
    </row>
    <row r="57" spans="1:10" x14ac:dyDescent="0.2">
      <c r="A57" s="158" t="s">
        <v>290</v>
      </c>
      <c r="B57" s="65">
        <v>1</v>
      </c>
      <c r="C57" s="66">
        <v>2</v>
      </c>
      <c r="D57" s="65">
        <v>6</v>
      </c>
      <c r="E57" s="66">
        <v>11</v>
      </c>
      <c r="F57" s="67"/>
      <c r="G57" s="65">
        <f t="shared" si="8"/>
        <v>-1</v>
      </c>
      <c r="H57" s="66">
        <f t="shared" si="9"/>
        <v>-5</v>
      </c>
      <c r="I57" s="20">
        <f t="shared" si="10"/>
        <v>-0.5</v>
      </c>
      <c r="J57" s="21">
        <f t="shared" si="11"/>
        <v>-0.45454545454545453</v>
      </c>
    </row>
    <row r="58" spans="1:10" x14ac:dyDescent="0.2">
      <c r="A58" s="158" t="s">
        <v>320</v>
      </c>
      <c r="B58" s="65">
        <v>6</v>
      </c>
      <c r="C58" s="66">
        <v>2</v>
      </c>
      <c r="D58" s="65">
        <v>34</v>
      </c>
      <c r="E58" s="66">
        <v>39</v>
      </c>
      <c r="F58" s="67"/>
      <c r="G58" s="65">
        <f t="shared" si="8"/>
        <v>4</v>
      </c>
      <c r="H58" s="66">
        <f t="shared" si="9"/>
        <v>-5</v>
      </c>
      <c r="I58" s="20">
        <f t="shared" si="10"/>
        <v>2</v>
      </c>
      <c r="J58" s="21">
        <f t="shared" si="11"/>
        <v>-0.12820512820512819</v>
      </c>
    </row>
    <row r="59" spans="1:10" x14ac:dyDescent="0.2">
      <c r="A59" s="158" t="s">
        <v>177</v>
      </c>
      <c r="B59" s="65">
        <v>1</v>
      </c>
      <c r="C59" s="66">
        <v>0</v>
      </c>
      <c r="D59" s="65">
        <v>2</v>
      </c>
      <c r="E59" s="66">
        <v>0</v>
      </c>
      <c r="F59" s="67"/>
      <c r="G59" s="65">
        <f t="shared" si="8"/>
        <v>1</v>
      </c>
      <c r="H59" s="66">
        <f t="shared" si="9"/>
        <v>2</v>
      </c>
      <c r="I59" s="20" t="str">
        <f t="shared" si="10"/>
        <v>-</v>
      </c>
      <c r="J59" s="21" t="str">
        <f t="shared" si="11"/>
        <v>-</v>
      </c>
    </row>
    <row r="60" spans="1:10" x14ac:dyDescent="0.2">
      <c r="A60" s="158" t="s">
        <v>192</v>
      </c>
      <c r="B60" s="65">
        <v>0</v>
      </c>
      <c r="C60" s="66">
        <v>0</v>
      </c>
      <c r="D60" s="65">
        <v>7</v>
      </c>
      <c r="E60" s="66">
        <v>8</v>
      </c>
      <c r="F60" s="67"/>
      <c r="G60" s="65">
        <f t="shared" si="8"/>
        <v>0</v>
      </c>
      <c r="H60" s="66">
        <f t="shared" si="9"/>
        <v>-1</v>
      </c>
      <c r="I60" s="20" t="str">
        <f t="shared" si="10"/>
        <v>-</v>
      </c>
      <c r="J60" s="21">
        <f t="shared" si="11"/>
        <v>-0.125</v>
      </c>
    </row>
    <row r="61" spans="1:10" x14ac:dyDescent="0.2">
      <c r="A61" s="158" t="s">
        <v>246</v>
      </c>
      <c r="B61" s="65">
        <v>0</v>
      </c>
      <c r="C61" s="66">
        <v>0</v>
      </c>
      <c r="D61" s="65">
        <v>12</v>
      </c>
      <c r="E61" s="66">
        <v>17</v>
      </c>
      <c r="F61" s="67"/>
      <c r="G61" s="65">
        <f t="shared" si="8"/>
        <v>0</v>
      </c>
      <c r="H61" s="66">
        <f t="shared" si="9"/>
        <v>-5</v>
      </c>
      <c r="I61" s="20" t="str">
        <f t="shared" si="10"/>
        <v>-</v>
      </c>
      <c r="J61" s="21">
        <f t="shared" si="11"/>
        <v>-0.29411764705882354</v>
      </c>
    </row>
    <row r="62" spans="1:10" x14ac:dyDescent="0.2">
      <c r="A62" s="158" t="s">
        <v>257</v>
      </c>
      <c r="B62" s="65">
        <v>2</v>
      </c>
      <c r="C62" s="66">
        <v>0</v>
      </c>
      <c r="D62" s="65">
        <v>6</v>
      </c>
      <c r="E62" s="66">
        <v>0</v>
      </c>
      <c r="F62" s="67"/>
      <c r="G62" s="65">
        <f t="shared" si="8"/>
        <v>2</v>
      </c>
      <c r="H62" s="66">
        <f t="shared" si="9"/>
        <v>6</v>
      </c>
      <c r="I62" s="20" t="str">
        <f t="shared" si="10"/>
        <v>-</v>
      </c>
      <c r="J62" s="21" t="str">
        <f t="shared" si="11"/>
        <v>-</v>
      </c>
    </row>
    <row r="63" spans="1:10" x14ac:dyDescent="0.2">
      <c r="A63" s="158" t="s">
        <v>374</v>
      </c>
      <c r="B63" s="65">
        <v>5</v>
      </c>
      <c r="C63" s="66">
        <v>2</v>
      </c>
      <c r="D63" s="65">
        <v>32</v>
      </c>
      <c r="E63" s="66">
        <v>39</v>
      </c>
      <c r="F63" s="67"/>
      <c r="G63" s="65">
        <f t="shared" si="8"/>
        <v>3</v>
      </c>
      <c r="H63" s="66">
        <f t="shared" si="9"/>
        <v>-7</v>
      </c>
      <c r="I63" s="20">
        <f t="shared" si="10"/>
        <v>1.5</v>
      </c>
      <c r="J63" s="21">
        <f t="shared" si="11"/>
        <v>-0.17948717948717949</v>
      </c>
    </row>
    <row r="64" spans="1:10" x14ac:dyDescent="0.2">
      <c r="A64" s="158" t="s">
        <v>382</v>
      </c>
      <c r="B64" s="65">
        <v>21</v>
      </c>
      <c r="C64" s="66">
        <v>27</v>
      </c>
      <c r="D64" s="65">
        <v>253</v>
      </c>
      <c r="E64" s="66">
        <v>290</v>
      </c>
      <c r="F64" s="67"/>
      <c r="G64" s="65">
        <f t="shared" si="8"/>
        <v>-6</v>
      </c>
      <c r="H64" s="66">
        <f t="shared" si="9"/>
        <v>-37</v>
      </c>
      <c r="I64" s="20">
        <f t="shared" si="10"/>
        <v>-0.22222222222222221</v>
      </c>
      <c r="J64" s="21">
        <f t="shared" si="11"/>
        <v>-0.12758620689655173</v>
      </c>
    </row>
    <row r="65" spans="1:10" x14ac:dyDescent="0.2">
      <c r="A65" s="158" t="s">
        <v>365</v>
      </c>
      <c r="B65" s="65">
        <v>1</v>
      </c>
      <c r="C65" s="66">
        <v>0</v>
      </c>
      <c r="D65" s="65">
        <v>8</v>
      </c>
      <c r="E65" s="66">
        <v>4</v>
      </c>
      <c r="F65" s="67"/>
      <c r="G65" s="65">
        <f t="shared" si="8"/>
        <v>1</v>
      </c>
      <c r="H65" s="66">
        <f t="shared" si="9"/>
        <v>4</v>
      </c>
      <c r="I65" s="20" t="str">
        <f t="shared" si="10"/>
        <v>-</v>
      </c>
      <c r="J65" s="21">
        <f t="shared" si="11"/>
        <v>1</v>
      </c>
    </row>
    <row r="66" spans="1:10" x14ac:dyDescent="0.2">
      <c r="A66" s="158" t="s">
        <v>400</v>
      </c>
      <c r="B66" s="65">
        <v>0</v>
      </c>
      <c r="C66" s="66">
        <v>0</v>
      </c>
      <c r="D66" s="65">
        <v>5</v>
      </c>
      <c r="E66" s="66">
        <v>3</v>
      </c>
      <c r="F66" s="67"/>
      <c r="G66" s="65">
        <f t="shared" si="8"/>
        <v>0</v>
      </c>
      <c r="H66" s="66">
        <f t="shared" si="9"/>
        <v>2</v>
      </c>
      <c r="I66" s="20" t="str">
        <f t="shared" si="10"/>
        <v>-</v>
      </c>
      <c r="J66" s="21">
        <f t="shared" si="11"/>
        <v>0.66666666666666663</v>
      </c>
    </row>
    <row r="67" spans="1:10" s="160" customFormat="1" x14ac:dyDescent="0.2">
      <c r="A67" s="178" t="s">
        <v>483</v>
      </c>
      <c r="B67" s="71">
        <v>38</v>
      </c>
      <c r="C67" s="72">
        <v>34</v>
      </c>
      <c r="D67" s="71">
        <v>369</v>
      </c>
      <c r="E67" s="72">
        <v>423</v>
      </c>
      <c r="F67" s="73"/>
      <c r="G67" s="71">
        <f t="shared" si="8"/>
        <v>4</v>
      </c>
      <c r="H67" s="72">
        <f t="shared" si="9"/>
        <v>-54</v>
      </c>
      <c r="I67" s="37">
        <f t="shared" si="10"/>
        <v>0.11764705882352941</v>
      </c>
      <c r="J67" s="38">
        <f t="shared" si="11"/>
        <v>-0.1276595744680851</v>
      </c>
    </row>
    <row r="68" spans="1:10" x14ac:dyDescent="0.2">
      <c r="A68" s="177"/>
      <c r="B68" s="143"/>
      <c r="C68" s="144"/>
      <c r="D68" s="143"/>
      <c r="E68" s="144"/>
      <c r="F68" s="145"/>
      <c r="G68" s="143"/>
      <c r="H68" s="144"/>
      <c r="I68" s="151"/>
      <c r="J68" s="152"/>
    </row>
    <row r="69" spans="1:10" s="139" customFormat="1" x14ac:dyDescent="0.2">
      <c r="A69" s="159" t="s">
        <v>39</v>
      </c>
      <c r="B69" s="65"/>
      <c r="C69" s="66"/>
      <c r="D69" s="65"/>
      <c r="E69" s="66"/>
      <c r="F69" s="67"/>
      <c r="G69" s="65"/>
      <c r="H69" s="66"/>
      <c r="I69" s="20"/>
      <c r="J69" s="21"/>
    </row>
    <row r="70" spans="1:10" x14ac:dyDescent="0.2">
      <c r="A70" s="158" t="s">
        <v>401</v>
      </c>
      <c r="B70" s="65">
        <v>2</v>
      </c>
      <c r="C70" s="66">
        <v>1</v>
      </c>
      <c r="D70" s="65">
        <v>19</v>
      </c>
      <c r="E70" s="66">
        <v>12</v>
      </c>
      <c r="F70" s="67"/>
      <c r="G70" s="65">
        <f>B70-C70</f>
        <v>1</v>
      </c>
      <c r="H70" s="66">
        <f>D70-E70</f>
        <v>7</v>
      </c>
      <c r="I70" s="20">
        <f>IF(C70=0, "-", IF(G70/C70&lt;10, G70/C70, "&gt;999%"))</f>
        <v>1</v>
      </c>
      <c r="J70" s="21">
        <f>IF(E70=0, "-", IF(H70/E70&lt;10, H70/E70, "&gt;999%"))</f>
        <v>0.58333333333333337</v>
      </c>
    </row>
    <row r="71" spans="1:10" x14ac:dyDescent="0.2">
      <c r="A71" s="158" t="s">
        <v>408</v>
      </c>
      <c r="B71" s="65">
        <v>0</v>
      </c>
      <c r="C71" s="66">
        <v>1</v>
      </c>
      <c r="D71" s="65">
        <v>6</v>
      </c>
      <c r="E71" s="66">
        <v>9</v>
      </c>
      <c r="F71" s="67"/>
      <c r="G71" s="65">
        <f>B71-C71</f>
        <v>-1</v>
      </c>
      <c r="H71" s="66">
        <f>D71-E71</f>
        <v>-3</v>
      </c>
      <c r="I71" s="20">
        <f>IF(C71=0, "-", IF(G71/C71&lt;10, G71/C71, "&gt;999%"))</f>
        <v>-1</v>
      </c>
      <c r="J71" s="21">
        <f>IF(E71=0, "-", IF(H71/E71&lt;10, H71/E71, "&gt;999%"))</f>
        <v>-0.33333333333333331</v>
      </c>
    </row>
    <row r="72" spans="1:10" x14ac:dyDescent="0.2">
      <c r="A72" s="158" t="s">
        <v>412</v>
      </c>
      <c r="B72" s="65">
        <v>0</v>
      </c>
      <c r="C72" s="66">
        <v>0</v>
      </c>
      <c r="D72" s="65">
        <v>1</v>
      </c>
      <c r="E72" s="66">
        <v>3</v>
      </c>
      <c r="F72" s="67"/>
      <c r="G72" s="65">
        <f>B72-C72</f>
        <v>0</v>
      </c>
      <c r="H72" s="66">
        <f>D72-E72</f>
        <v>-2</v>
      </c>
      <c r="I72" s="20" t="str">
        <f>IF(C72=0, "-", IF(G72/C72&lt;10, G72/C72, "&gt;999%"))</f>
        <v>-</v>
      </c>
      <c r="J72" s="21">
        <f>IF(E72=0, "-", IF(H72/E72&lt;10, H72/E72, "&gt;999%"))</f>
        <v>-0.66666666666666663</v>
      </c>
    </row>
    <row r="73" spans="1:10" s="160" customFormat="1" x14ac:dyDescent="0.2">
      <c r="A73" s="178" t="s">
        <v>484</v>
      </c>
      <c r="B73" s="71">
        <v>2</v>
      </c>
      <c r="C73" s="72">
        <v>2</v>
      </c>
      <c r="D73" s="71">
        <v>26</v>
      </c>
      <c r="E73" s="72">
        <v>24</v>
      </c>
      <c r="F73" s="73"/>
      <c r="G73" s="71">
        <f>B73-C73</f>
        <v>0</v>
      </c>
      <c r="H73" s="72">
        <f>D73-E73</f>
        <v>2</v>
      </c>
      <c r="I73" s="37">
        <f>IF(C73=0, "-", IF(G73/C73&lt;10, G73/C73, "&gt;999%"))</f>
        <v>0</v>
      </c>
      <c r="J73" s="38">
        <f>IF(E73=0, "-", IF(H73/E73&lt;10, H73/E73, "&gt;999%"))</f>
        <v>8.3333333333333329E-2</v>
      </c>
    </row>
    <row r="74" spans="1:10" x14ac:dyDescent="0.2">
      <c r="A74" s="177"/>
      <c r="B74" s="143"/>
      <c r="C74" s="144"/>
      <c r="D74" s="143"/>
      <c r="E74" s="144"/>
      <c r="F74" s="145"/>
      <c r="G74" s="143"/>
      <c r="H74" s="144"/>
      <c r="I74" s="151"/>
      <c r="J74" s="152"/>
    </row>
    <row r="75" spans="1:10" s="139" customFormat="1" x14ac:dyDescent="0.2">
      <c r="A75" s="159" t="s">
        <v>40</v>
      </c>
      <c r="B75" s="65"/>
      <c r="C75" s="66"/>
      <c r="D75" s="65"/>
      <c r="E75" s="66"/>
      <c r="F75" s="67"/>
      <c r="G75" s="65"/>
      <c r="H75" s="66"/>
      <c r="I75" s="20"/>
      <c r="J75" s="21"/>
    </row>
    <row r="76" spans="1:10" x14ac:dyDescent="0.2">
      <c r="A76" s="158" t="s">
        <v>375</v>
      </c>
      <c r="B76" s="65">
        <v>3</v>
      </c>
      <c r="C76" s="66">
        <v>0</v>
      </c>
      <c r="D76" s="65">
        <v>16</v>
      </c>
      <c r="E76" s="66">
        <v>11</v>
      </c>
      <c r="F76" s="67"/>
      <c r="G76" s="65">
        <f>B76-C76</f>
        <v>3</v>
      </c>
      <c r="H76" s="66">
        <f>D76-E76</f>
        <v>5</v>
      </c>
      <c r="I76" s="20" t="str">
        <f>IF(C76=0, "-", IF(G76/C76&lt;10, G76/C76, "&gt;999%"))</f>
        <v>-</v>
      </c>
      <c r="J76" s="21">
        <f>IF(E76=0, "-", IF(H76/E76&lt;10, H76/E76, "&gt;999%"))</f>
        <v>0.45454545454545453</v>
      </c>
    </row>
    <row r="77" spans="1:10" x14ac:dyDescent="0.2">
      <c r="A77" s="158" t="s">
        <v>383</v>
      </c>
      <c r="B77" s="65">
        <v>1</v>
      </c>
      <c r="C77" s="66">
        <v>1</v>
      </c>
      <c r="D77" s="65">
        <v>6</v>
      </c>
      <c r="E77" s="66">
        <v>4</v>
      </c>
      <c r="F77" s="67"/>
      <c r="G77" s="65">
        <f>B77-C77</f>
        <v>0</v>
      </c>
      <c r="H77" s="66">
        <f>D77-E77</f>
        <v>2</v>
      </c>
      <c r="I77" s="20">
        <f>IF(C77=0, "-", IF(G77/C77&lt;10, G77/C77, "&gt;999%"))</f>
        <v>0</v>
      </c>
      <c r="J77" s="21">
        <f>IF(E77=0, "-", IF(H77/E77&lt;10, H77/E77, "&gt;999%"))</f>
        <v>0.5</v>
      </c>
    </row>
    <row r="78" spans="1:10" s="160" customFormat="1" x14ac:dyDescent="0.2">
      <c r="A78" s="178" t="s">
        <v>485</v>
      </c>
      <c r="B78" s="71">
        <v>4</v>
      </c>
      <c r="C78" s="72">
        <v>1</v>
      </c>
      <c r="D78" s="71">
        <v>22</v>
      </c>
      <c r="E78" s="72">
        <v>15</v>
      </c>
      <c r="F78" s="73"/>
      <c r="G78" s="71">
        <f>B78-C78</f>
        <v>3</v>
      </c>
      <c r="H78" s="72">
        <f>D78-E78</f>
        <v>7</v>
      </c>
      <c r="I78" s="37">
        <f>IF(C78=0, "-", IF(G78/C78&lt;10, G78/C78, "&gt;999%"))</f>
        <v>3</v>
      </c>
      <c r="J78" s="38">
        <f>IF(E78=0, "-", IF(H78/E78&lt;10, H78/E78, "&gt;999%"))</f>
        <v>0.46666666666666667</v>
      </c>
    </row>
    <row r="79" spans="1:10" x14ac:dyDescent="0.2">
      <c r="A79" s="177"/>
      <c r="B79" s="143"/>
      <c r="C79" s="144"/>
      <c r="D79" s="143"/>
      <c r="E79" s="144"/>
      <c r="F79" s="145"/>
      <c r="G79" s="143"/>
      <c r="H79" s="144"/>
      <c r="I79" s="151"/>
      <c r="J79" s="152"/>
    </row>
    <row r="80" spans="1:10" s="139" customFormat="1" x14ac:dyDescent="0.2">
      <c r="A80" s="159" t="s">
        <v>41</v>
      </c>
      <c r="B80" s="65"/>
      <c r="C80" s="66"/>
      <c r="D80" s="65"/>
      <c r="E80" s="66"/>
      <c r="F80" s="67"/>
      <c r="G80" s="65"/>
      <c r="H80" s="66"/>
      <c r="I80" s="20"/>
      <c r="J80" s="21"/>
    </row>
    <row r="81" spans="1:10" x14ac:dyDescent="0.2">
      <c r="A81" s="158" t="s">
        <v>266</v>
      </c>
      <c r="B81" s="65">
        <v>0</v>
      </c>
      <c r="C81" s="66">
        <v>0</v>
      </c>
      <c r="D81" s="65">
        <v>1</v>
      </c>
      <c r="E81" s="66">
        <v>0</v>
      </c>
      <c r="F81" s="67"/>
      <c r="G81" s="65">
        <f>B81-C81</f>
        <v>0</v>
      </c>
      <c r="H81" s="66">
        <f>D81-E81</f>
        <v>1</v>
      </c>
      <c r="I81" s="20" t="str">
        <f>IF(C81=0, "-", IF(G81/C81&lt;10, G81/C81, "&gt;999%"))</f>
        <v>-</v>
      </c>
      <c r="J81" s="21" t="str">
        <f>IF(E81=0, "-", IF(H81/E81&lt;10, H81/E81, "&gt;999%"))</f>
        <v>-</v>
      </c>
    </row>
    <row r="82" spans="1:10" s="160" customFormat="1" x14ac:dyDescent="0.2">
      <c r="A82" s="178" t="s">
        <v>486</v>
      </c>
      <c r="B82" s="71">
        <v>0</v>
      </c>
      <c r="C82" s="72">
        <v>0</v>
      </c>
      <c r="D82" s="71">
        <v>1</v>
      </c>
      <c r="E82" s="72">
        <v>0</v>
      </c>
      <c r="F82" s="73"/>
      <c r="G82" s="71">
        <f>B82-C82</f>
        <v>0</v>
      </c>
      <c r="H82" s="72">
        <f>D82-E82</f>
        <v>1</v>
      </c>
      <c r="I82" s="37" t="str">
        <f>IF(C82=0, "-", IF(G82/C82&lt;10, G82/C82, "&gt;999%"))</f>
        <v>-</v>
      </c>
      <c r="J82" s="38" t="str">
        <f>IF(E82=0, "-", IF(H82/E82&lt;10, H82/E82, "&gt;999%"))</f>
        <v>-</v>
      </c>
    </row>
    <row r="83" spans="1:10" x14ac:dyDescent="0.2">
      <c r="A83" s="177"/>
      <c r="B83" s="143"/>
      <c r="C83" s="144"/>
      <c r="D83" s="143"/>
      <c r="E83" s="144"/>
      <c r="F83" s="145"/>
      <c r="G83" s="143"/>
      <c r="H83" s="144"/>
      <c r="I83" s="151"/>
      <c r="J83" s="152"/>
    </row>
    <row r="84" spans="1:10" s="139" customFormat="1" x14ac:dyDescent="0.2">
      <c r="A84" s="159" t="s">
        <v>42</v>
      </c>
      <c r="B84" s="65"/>
      <c r="C84" s="66"/>
      <c r="D84" s="65"/>
      <c r="E84" s="66"/>
      <c r="F84" s="67"/>
      <c r="G84" s="65"/>
      <c r="H84" s="66"/>
      <c r="I84" s="20"/>
      <c r="J84" s="21"/>
    </row>
    <row r="85" spans="1:10" x14ac:dyDescent="0.2">
      <c r="A85" s="158" t="s">
        <v>413</v>
      </c>
      <c r="B85" s="65">
        <v>1</v>
      </c>
      <c r="C85" s="66">
        <v>2</v>
      </c>
      <c r="D85" s="65">
        <v>4</v>
      </c>
      <c r="E85" s="66">
        <v>6</v>
      </c>
      <c r="F85" s="67"/>
      <c r="G85" s="65">
        <f>B85-C85</f>
        <v>-1</v>
      </c>
      <c r="H85" s="66">
        <f>D85-E85</f>
        <v>-2</v>
      </c>
      <c r="I85" s="20">
        <f>IF(C85=0, "-", IF(G85/C85&lt;10, G85/C85, "&gt;999%"))</f>
        <v>-0.5</v>
      </c>
      <c r="J85" s="21">
        <f>IF(E85=0, "-", IF(H85/E85&lt;10, H85/E85, "&gt;999%"))</f>
        <v>-0.33333333333333331</v>
      </c>
    </row>
    <row r="86" spans="1:10" x14ac:dyDescent="0.2">
      <c r="A86" s="158" t="s">
        <v>402</v>
      </c>
      <c r="B86" s="65">
        <v>0</v>
      </c>
      <c r="C86" s="66">
        <v>4</v>
      </c>
      <c r="D86" s="65">
        <v>23</v>
      </c>
      <c r="E86" s="66">
        <v>44</v>
      </c>
      <c r="F86" s="67"/>
      <c r="G86" s="65">
        <f>B86-C86</f>
        <v>-4</v>
      </c>
      <c r="H86" s="66">
        <f>D86-E86</f>
        <v>-21</v>
      </c>
      <c r="I86" s="20">
        <f>IF(C86=0, "-", IF(G86/C86&lt;10, G86/C86, "&gt;999%"))</f>
        <v>-1</v>
      </c>
      <c r="J86" s="21">
        <f>IF(E86=0, "-", IF(H86/E86&lt;10, H86/E86, "&gt;999%"))</f>
        <v>-0.47727272727272729</v>
      </c>
    </row>
    <row r="87" spans="1:10" x14ac:dyDescent="0.2">
      <c r="A87" s="158" t="s">
        <v>409</v>
      </c>
      <c r="B87" s="65">
        <v>1</v>
      </c>
      <c r="C87" s="66">
        <v>0</v>
      </c>
      <c r="D87" s="65">
        <v>18</v>
      </c>
      <c r="E87" s="66">
        <v>12</v>
      </c>
      <c r="F87" s="67"/>
      <c r="G87" s="65">
        <f>B87-C87</f>
        <v>1</v>
      </c>
      <c r="H87" s="66">
        <f>D87-E87</f>
        <v>6</v>
      </c>
      <c r="I87" s="20" t="str">
        <f>IF(C87=0, "-", IF(G87/C87&lt;10, G87/C87, "&gt;999%"))</f>
        <v>-</v>
      </c>
      <c r="J87" s="21">
        <f>IF(E87=0, "-", IF(H87/E87&lt;10, H87/E87, "&gt;999%"))</f>
        <v>0.5</v>
      </c>
    </row>
    <row r="88" spans="1:10" s="160" customFormat="1" x14ac:dyDescent="0.2">
      <c r="A88" s="178" t="s">
        <v>487</v>
      </c>
      <c r="B88" s="71">
        <v>2</v>
      </c>
      <c r="C88" s="72">
        <v>6</v>
      </c>
      <c r="D88" s="71">
        <v>45</v>
      </c>
      <c r="E88" s="72">
        <v>62</v>
      </c>
      <c r="F88" s="73"/>
      <c r="G88" s="71">
        <f>B88-C88</f>
        <v>-4</v>
      </c>
      <c r="H88" s="72">
        <f>D88-E88</f>
        <v>-17</v>
      </c>
      <c r="I88" s="37">
        <f>IF(C88=0, "-", IF(G88/C88&lt;10, G88/C88, "&gt;999%"))</f>
        <v>-0.66666666666666663</v>
      </c>
      <c r="J88" s="38">
        <f>IF(E88=0, "-", IF(H88/E88&lt;10, H88/E88, "&gt;999%"))</f>
        <v>-0.27419354838709675</v>
      </c>
    </row>
    <row r="89" spans="1:10" x14ac:dyDescent="0.2">
      <c r="A89" s="177"/>
      <c r="B89" s="143"/>
      <c r="C89" s="144"/>
      <c r="D89" s="143"/>
      <c r="E89" s="144"/>
      <c r="F89" s="145"/>
      <c r="G89" s="143"/>
      <c r="H89" s="144"/>
      <c r="I89" s="151"/>
      <c r="J89" s="152"/>
    </row>
    <row r="90" spans="1:10" s="139" customFormat="1" x14ac:dyDescent="0.2">
      <c r="A90" s="159" t="s">
        <v>43</v>
      </c>
      <c r="B90" s="65"/>
      <c r="C90" s="66"/>
      <c r="D90" s="65"/>
      <c r="E90" s="66"/>
      <c r="F90" s="67"/>
      <c r="G90" s="65"/>
      <c r="H90" s="66"/>
      <c r="I90" s="20"/>
      <c r="J90" s="21"/>
    </row>
    <row r="91" spans="1:10" x14ac:dyDescent="0.2">
      <c r="A91" s="158" t="s">
        <v>321</v>
      </c>
      <c r="B91" s="65">
        <v>0</v>
      </c>
      <c r="C91" s="66">
        <v>14</v>
      </c>
      <c r="D91" s="65">
        <v>13</v>
      </c>
      <c r="E91" s="66">
        <v>35</v>
      </c>
      <c r="F91" s="67"/>
      <c r="G91" s="65">
        <f t="shared" ref="G91:G100" si="12">B91-C91</f>
        <v>-14</v>
      </c>
      <c r="H91" s="66">
        <f t="shared" ref="H91:H100" si="13">D91-E91</f>
        <v>-22</v>
      </c>
      <c r="I91" s="20">
        <f t="shared" ref="I91:I100" si="14">IF(C91=0, "-", IF(G91/C91&lt;10, G91/C91, "&gt;999%"))</f>
        <v>-1</v>
      </c>
      <c r="J91" s="21">
        <f t="shared" ref="J91:J100" si="15">IF(E91=0, "-", IF(H91/E91&lt;10, H91/E91, "&gt;999%"))</f>
        <v>-0.62857142857142856</v>
      </c>
    </row>
    <row r="92" spans="1:10" x14ac:dyDescent="0.2">
      <c r="A92" s="158" t="s">
        <v>193</v>
      </c>
      <c r="B92" s="65">
        <v>0</v>
      </c>
      <c r="C92" s="66">
        <v>0</v>
      </c>
      <c r="D92" s="65">
        <v>7</v>
      </c>
      <c r="E92" s="66">
        <v>21</v>
      </c>
      <c r="F92" s="67"/>
      <c r="G92" s="65">
        <f t="shared" si="12"/>
        <v>0</v>
      </c>
      <c r="H92" s="66">
        <f t="shared" si="13"/>
        <v>-14</v>
      </c>
      <c r="I92" s="20" t="str">
        <f t="shared" si="14"/>
        <v>-</v>
      </c>
      <c r="J92" s="21">
        <f t="shared" si="15"/>
        <v>-0.66666666666666663</v>
      </c>
    </row>
    <row r="93" spans="1:10" x14ac:dyDescent="0.2">
      <c r="A93" s="158" t="s">
        <v>322</v>
      </c>
      <c r="B93" s="65">
        <v>0</v>
      </c>
      <c r="C93" s="66">
        <v>0</v>
      </c>
      <c r="D93" s="65">
        <v>0</v>
      </c>
      <c r="E93" s="66">
        <v>1</v>
      </c>
      <c r="F93" s="67"/>
      <c r="G93" s="65">
        <f t="shared" si="12"/>
        <v>0</v>
      </c>
      <c r="H93" s="66">
        <f t="shared" si="13"/>
        <v>-1</v>
      </c>
      <c r="I93" s="20" t="str">
        <f t="shared" si="14"/>
        <v>-</v>
      </c>
      <c r="J93" s="21">
        <f t="shared" si="15"/>
        <v>-1</v>
      </c>
    </row>
    <row r="94" spans="1:10" x14ac:dyDescent="0.2">
      <c r="A94" s="158" t="s">
        <v>376</v>
      </c>
      <c r="B94" s="65">
        <v>0</v>
      </c>
      <c r="C94" s="66">
        <v>0</v>
      </c>
      <c r="D94" s="65">
        <v>3</v>
      </c>
      <c r="E94" s="66">
        <v>6</v>
      </c>
      <c r="F94" s="67"/>
      <c r="G94" s="65">
        <f t="shared" si="12"/>
        <v>0</v>
      </c>
      <c r="H94" s="66">
        <f t="shared" si="13"/>
        <v>-3</v>
      </c>
      <c r="I94" s="20" t="str">
        <f t="shared" si="14"/>
        <v>-</v>
      </c>
      <c r="J94" s="21">
        <f t="shared" si="15"/>
        <v>-0.5</v>
      </c>
    </row>
    <row r="95" spans="1:10" x14ac:dyDescent="0.2">
      <c r="A95" s="158" t="s">
        <v>384</v>
      </c>
      <c r="B95" s="65">
        <v>0</v>
      </c>
      <c r="C95" s="66">
        <v>4</v>
      </c>
      <c r="D95" s="65">
        <v>45</v>
      </c>
      <c r="E95" s="66">
        <v>101</v>
      </c>
      <c r="F95" s="67"/>
      <c r="G95" s="65">
        <f t="shared" si="12"/>
        <v>-4</v>
      </c>
      <c r="H95" s="66">
        <f t="shared" si="13"/>
        <v>-56</v>
      </c>
      <c r="I95" s="20">
        <f t="shared" si="14"/>
        <v>-1</v>
      </c>
      <c r="J95" s="21">
        <f t="shared" si="15"/>
        <v>-0.5544554455445545</v>
      </c>
    </row>
    <row r="96" spans="1:10" x14ac:dyDescent="0.2">
      <c r="A96" s="158" t="s">
        <v>230</v>
      </c>
      <c r="B96" s="65">
        <v>0</v>
      </c>
      <c r="C96" s="66">
        <v>17</v>
      </c>
      <c r="D96" s="65">
        <v>26</v>
      </c>
      <c r="E96" s="66">
        <v>43</v>
      </c>
      <c r="F96" s="67"/>
      <c r="G96" s="65">
        <f t="shared" si="12"/>
        <v>-17</v>
      </c>
      <c r="H96" s="66">
        <f t="shared" si="13"/>
        <v>-17</v>
      </c>
      <c r="I96" s="20">
        <f t="shared" si="14"/>
        <v>-1</v>
      </c>
      <c r="J96" s="21">
        <f t="shared" si="15"/>
        <v>-0.39534883720930231</v>
      </c>
    </row>
    <row r="97" spans="1:10" x14ac:dyDescent="0.2">
      <c r="A97" s="158" t="s">
        <v>291</v>
      </c>
      <c r="B97" s="65">
        <v>0</v>
      </c>
      <c r="C97" s="66">
        <v>1</v>
      </c>
      <c r="D97" s="65">
        <v>14</v>
      </c>
      <c r="E97" s="66">
        <v>32</v>
      </c>
      <c r="F97" s="67"/>
      <c r="G97" s="65">
        <f t="shared" si="12"/>
        <v>-1</v>
      </c>
      <c r="H97" s="66">
        <f t="shared" si="13"/>
        <v>-18</v>
      </c>
      <c r="I97" s="20">
        <f t="shared" si="14"/>
        <v>-1</v>
      </c>
      <c r="J97" s="21">
        <f t="shared" si="15"/>
        <v>-0.5625</v>
      </c>
    </row>
    <row r="98" spans="1:10" x14ac:dyDescent="0.2">
      <c r="A98" s="158" t="s">
        <v>323</v>
      </c>
      <c r="B98" s="65">
        <v>0</v>
      </c>
      <c r="C98" s="66">
        <v>0</v>
      </c>
      <c r="D98" s="65">
        <v>27</v>
      </c>
      <c r="E98" s="66">
        <v>25</v>
      </c>
      <c r="F98" s="67"/>
      <c r="G98" s="65">
        <f t="shared" si="12"/>
        <v>0</v>
      </c>
      <c r="H98" s="66">
        <f t="shared" si="13"/>
        <v>2</v>
      </c>
      <c r="I98" s="20" t="str">
        <f t="shared" si="14"/>
        <v>-</v>
      </c>
      <c r="J98" s="21">
        <f t="shared" si="15"/>
        <v>0.08</v>
      </c>
    </row>
    <row r="99" spans="1:10" x14ac:dyDescent="0.2">
      <c r="A99" s="158" t="s">
        <v>258</v>
      </c>
      <c r="B99" s="65">
        <v>0</v>
      </c>
      <c r="C99" s="66">
        <v>0</v>
      </c>
      <c r="D99" s="65">
        <v>20</v>
      </c>
      <c r="E99" s="66">
        <v>63</v>
      </c>
      <c r="F99" s="67"/>
      <c r="G99" s="65">
        <f t="shared" si="12"/>
        <v>0</v>
      </c>
      <c r="H99" s="66">
        <f t="shared" si="13"/>
        <v>-43</v>
      </c>
      <c r="I99" s="20" t="str">
        <f t="shared" si="14"/>
        <v>-</v>
      </c>
      <c r="J99" s="21">
        <f t="shared" si="15"/>
        <v>-0.68253968253968256</v>
      </c>
    </row>
    <row r="100" spans="1:10" s="160" customFormat="1" x14ac:dyDescent="0.2">
      <c r="A100" s="178" t="s">
        <v>488</v>
      </c>
      <c r="B100" s="71">
        <v>0</v>
      </c>
      <c r="C100" s="72">
        <v>36</v>
      </c>
      <c r="D100" s="71">
        <v>155</v>
      </c>
      <c r="E100" s="72">
        <v>327</v>
      </c>
      <c r="F100" s="73"/>
      <c r="G100" s="71">
        <f t="shared" si="12"/>
        <v>-36</v>
      </c>
      <c r="H100" s="72">
        <f t="shared" si="13"/>
        <v>-172</v>
      </c>
      <c r="I100" s="37">
        <f t="shared" si="14"/>
        <v>-1</v>
      </c>
      <c r="J100" s="38">
        <f t="shared" si="15"/>
        <v>-0.52599388379204892</v>
      </c>
    </row>
    <row r="101" spans="1:10" x14ac:dyDescent="0.2">
      <c r="A101" s="177"/>
      <c r="B101" s="143"/>
      <c r="C101" s="144"/>
      <c r="D101" s="143"/>
      <c r="E101" s="144"/>
      <c r="F101" s="145"/>
      <c r="G101" s="143"/>
      <c r="H101" s="144"/>
      <c r="I101" s="151"/>
      <c r="J101" s="152"/>
    </row>
    <row r="102" spans="1:10" s="139" customFormat="1" x14ac:dyDescent="0.2">
      <c r="A102" s="159" t="s">
        <v>44</v>
      </c>
      <c r="B102" s="65"/>
      <c r="C102" s="66"/>
      <c r="D102" s="65"/>
      <c r="E102" s="66"/>
      <c r="F102" s="67"/>
      <c r="G102" s="65"/>
      <c r="H102" s="66"/>
      <c r="I102" s="20"/>
      <c r="J102" s="21"/>
    </row>
    <row r="103" spans="1:10" x14ac:dyDescent="0.2">
      <c r="A103" s="158" t="s">
        <v>178</v>
      </c>
      <c r="B103" s="65">
        <v>0</v>
      </c>
      <c r="C103" s="66">
        <v>0</v>
      </c>
      <c r="D103" s="65">
        <v>5</v>
      </c>
      <c r="E103" s="66">
        <v>1</v>
      </c>
      <c r="F103" s="67"/>
      <c r="G103" s="65">
        <f t="shared" ref="G103:G109" si="16">B103-C103</f>
        <v>0</v>
      </c>
      <c r="H103" s="66">
        <f t="shared" ref="H103:H109" si="17">D103-E103</f>
        <v>4</v>
      </c>
      <c r="I103" s="20" t="str">
        <f t="shared" ref="I103:I109" si="18">IF(C103=0, "-", IF(G103/C103&lt;10, G103/C103, "&gt;999%"))</f>
        <v>-</v>
      </c>
      <c r="J103" s="21">
        <f t="shared" ref="J103:J109" si="19">IF(E103=0, "-", IF(H103/E103&lt;10, H103/E103, "&gt;999%"))</f>
        <v>4</v>
      </c>
    </row>
    <row r="104" spans="1:10" x14ac:dyDescent="0.2">
      <c r="A104" s="158" t="s">
        <v>194</v>
      </c>
      <c r="B104" s="65">
        <v>4</v>
      </c>
      <c r="C104" s="66">
        <v>0</v>
      </c>
      <c r="D104" s="65">
        <v>42</v>
      </c>
      <c r="E104" s="66">
        <v>44</v>
      </c>
      <c r="F104" s="67"/>
      <c r="G104" s="65">
        <f t="shared" si="16"/>
        <v>4</v>
      </c>
      <c r="H104" s="66">
        <f t="shared" si="17"/>
        <v>-2</v>
      </c>
      <c r="I104" s="20" t="str">
        <f t="shared" si="18"/>
        <v>-</v>
      </c>
      <c r="J104" s="21">
        <f t="shared" si="19"/>
        <v>-4.5454545454545456E-2</v>
      </c>
    </row>
    <row r="105" spans="1:10" x14ac:dyDescent="0.2">
      <c r="A105" s="158" t="s">
        <v>292</v>
      </c>
      <c r="B105" s="65">
        <v>8</v>
      </c>
      <c r="C105" s="66">
        <v>2</v>
      </c>
      <c r="D105" s="65">
        <v>64</v>
      </c>
      <c r="E105" s="66">
        <v>64</v>
      </c>
      <c r="F105" s="67"/>
      <c r="G105" s="65">
        <f t="shared" si="16"/>
        <v>6</v>
      </c>
      <c r="H105" s="66">
        <f t="shared" si="17"/>
        <v>0</v>
      </c>
      <c r="I105" s="20">
        <f t="shared" si="18"/>
        <v>3</v>
      </c>
      <c r="J105" s="21">
        <f t="shared" si="19"/>
        <v>0</v>
      </c>
    </row>
    <row r="106" spans="1:10" x14ac:dyDescent="0.2">
      <c r="A106" s="158" t="s">
        <v>267</v>
      </c>
      <c r="B106" s="65">
        <v>4</v>
      </c>
      <c r="C106" s="66">
        <v>1</v>
      </c>
      <c r="D106" s="65">
        <v>41</v>
      </c>
      <c r="E106" s="66">
        <v>40</v>
      </c>
      <c r="F106" s="67"/>
      <c r="G106" s="65">
        <f t="shared" si="16"/>
        <v>3</v>
      </c>
      <c r="H106" s="66">
        <f t="shared" si="17"/>
        <v>1</v>
      </c>
      <c r="I106" s="20">
        <f t="shared" si="18"/>
        <v>3</v>
      </c>
      <c r="J106" s="21">
        <f t="shared" si="19"/>
        <v>2.5000000000000001E-2</v>
      </c>
    </row>
    <row r="107" spans="1:10" x14ac:dyDescent="0.2">
      <c r="A107" s="158" t="s">
        <v>179</v>
      </c>
      <c r="B107" s="65">
        <v>3</v>
      </c>
      <c r="C107" s="66">
        <v>1</v>
      </c>
      <c r="D107" s="65">
        <v>16</v>
      </c>
      <c r="E107" s="66">
        <v>26</v>
      </c>
      <c r="F107" s="67"/>
      <c r="G107" s="65">
        <f t="shared" si="16"/>
        <v>2</v>
      </c>
      <c r="H107" s="66">
        <f t="shared" si="17"/>
        <v>-10</v>
      </c>
      <c r="I107" s="20">
        <f t="shared" si="18"/>
        <v>2</v>
      </c>
      <c r="J107" s="21">
        <f t="shared" si="19"/>
        <v>-0.38461538461538464</v>
      </c>
    </row>
    <row r="108" spans="1:10" x14ac:dyDescent="0.2">
      <c r="A108" s="158" t="s">
        <v>236</v>
      </c>
      <c r="B108" s="65">
        <v>1</v>
      </c>
      <c r="C108" s="66">
        <v>0</v>
      </c>
      <c r="D108" s="65">
        <v>2</v>
      </c>
      <c r="E108" s="66">
        <v>1</v>
      </c>
      <c r="F108" s="67"/>
      <c r="G108" s="65">
        <f t="shared" si="16"/>
        <v>1</v>
      </c>
      <c r="H108" s="66">
        <f t="shared" si="17"/>
        <v>1</v>
      </c>
      <c r="I108" s="20" t="str">
        <f t="shared" si="18"/>
        <v>-</v>
      </c>
      <c r="J108" s="21">
        <f t="shared" si="19"/>
        <v>1</v>
      </c>
    </row>
    <row r="109" spans="1:10" s="160" customFormat="1" x14ac:dyDescent="0.2">
      <c r="A109" s="178" t="s">
        <v>489</v>
      </c>
      <c r="B109" s="71">
        <v>20</v>
      </c>
      <c r="C109" s="72">
        <v>4</v>
      </c>
      <c r="D109" s="71">
        <v>170</v>
      </c>
      <c r="E109" s="72">
        <v>176</v>
      </c>
      <c r="F109" s="73"/>
      <c r="G109" s="71">
        <f t="shared" si="16"/>
        <v>16</v>
      </c>
      <c r="H109" s="72">
        <f t="shared" si="17"/>
        <v>-6</v>
      </c>
      <c r="I109" s="37">
        <f t="shared" si="18"/>
        <v>4</v>
      </c>
      <c r="J109" s="38">
        <f t="shared" si="19"/>
        <v>-3.4090909090909088E-2</v>
      </c>
    </row>
    <row r="110" spans="1:10" x14ac:dyDescent="0.2">
      <c r="A110" s="177"/>
      <c r="B110" s="143"/>
      <c r="C110" s="144"/>
      <c r="D110" s="143"/>
      <c r="E110" s="144"/>
      <c r="F110" s="145"/>
      <c r="G110" s="143"/>
      <c r="H110" s="144"/>
      <c r="I110" s="151"/>
      <c r="J110" s="152"/>
    </row>
    <row r="111" spans="1:10" s="139" customFormat="1" x14ac:dyDescent="0.2">
      <c r="A111" s="159" t="s">
        <v>45</v>
      </c>
      <c r="B111" s="65"/>
      <c r="C111" s="66"/>
      <c r="D111" s="65"/>
      <c r="E111" s="66"/>
      <c r="F111" s="67"/>
      <c r="G111" s="65"/>
      <c r="H111" s="66"/>
      <c r="I111" s="20"/>
      <c r="J111" s="21"/>
    </row>
    <row r="112" spans="1:10" x14ac:dyDescent="0.2">
      <c r="A112" s="158" t="s">
        <v>180</v>
      </c>
      <c r="B112" s="65">
        <v>0</v>
      </c>
      <c r="C112" s="66">
        <v>0</v>
      </c>
      <c r="D112" s="65">
        <v>0</v>
      </c>
      <c r="E112" s="66">
        <v>95</v>
      </c>
      <c r="F112" s="67"/>
      <c r="G112" s="65">
        <f t="shared" ref="G112:G124" si="20">B112-C112</f>
        <v>0</v>
      </c>
      <c r="H112" s="66">
        <f t="shared" ref="H112:H124" si="21">D112-E112</f>
        <v>-95</v>
      </c>
      <c r="I112" s="20" t="str">
        <f t="shared" ref="I112:I124" si="22">IF(C112=0, "-", IF(G112/C112&lt;10, G112/C112, "&gt;999%"))</f>
        <v>-</v>
      </c>
      <c r="J112" s="21">
        <f t="shared" ref="J112:J124" si="23">IF(E112=0, "-", IF(H112/E112&lt;10, H112/E112, "&gt;999%"))</f>
        <v>-1</v>
      </c>
    </row>
    <row r="113" spans="1:10" x14ac:dyDescent="0.2">
      <c r="A113" s="158" t="s">
        <v>195</v>
      </c>
      <c r="B113" s="65">
        <v>0</v>
      </c>
      <c r="C113" s="66">
        <v>1</v>
      </c>
      <c r="D113" s="65">
        <v>6</v>
      </c>
      <c r="E113" s="66">
        <v>9</v>
      </c>
      <c r="F113" s="67"/>
      <c r="G113" s="65">
        <f t="shared" si="20"/>
        <v>-1</v>
      </c>
      <c r="H113" s="66">
        <f t="shared" si="21"/>
        <v>-3</v>
      </c>
      <c r="I113" s="20">
        <f t="shared" si="22"/>
        <v>-1</v>
      </c>
      <c r="J113" s="21">
        <f t="shared" si="23"/>
        <v>-0.33333333333333331</v>
      </c>
    </row>
    <row r="114" spans="1:10" x14ac:dyDescent="0.2">
      <c r="A114" s="158" t="s">
        <v>196</v>
      </c>
      <c r="B114" s="65">
        <v>7</v>
      </c>
      <c r="C114" s="66">
        <v>7</v>
      </c>
      <c r="D114" s="65">
        <v>98</v>
      </c>
      <c r="E114" s="66">
        <v>121</v>
      </c>
      <c r="F114" s="67"/>
      <c r="G114" s="65">
        <f t="shared" si="20"/>
        <v>0</v>
      </c>
      <c r="H114" s="66">
        <f t="shared" si="21"/>
        <v>-23</v>
      </c>
      <c r="I114" s="20">
        <f t="shared" si="22"/>
        <v>0</v>
      </c>
      <c r="J114" s="21">
        <f t="shared" si="23"/>
        <v>-0.19008264462809918</v>
      </c>
    </row>
    <row r="115" spans="1:10" x14ac:dyDescent="0.2">
      <c r="A115" s="158" t="s">
        <v>366</v>
      </c>
      <c r="B115" s="65">
        <v>3</v>
      </c>
      <c r="C115" s="66">
        <v>1</v>
      </c>
      <c r="D115" s="65">
        <v>21</v>
      </c>
      <c r="E115" s="66">
        <v>14</v>
      </c>
      <c r="F115" s="67"/>
      <c r="G115" s="65">
        <f t="shared" si="20"/>
        <v>2</v>
      </c>
      <c r="H115" s="66">
        <f t="shared" si="21"/>
        <v>7</v>
      </c>
      <c r="I115" s="20">
        <f t="shared" si="22"/>
        <v>2</v>
      </c>
      <c r="J115" s="21">
        <f t="shared" si="23"/>
        <v>0.5</v>
      </c>
    </row>
    <row r="116" spans="1:10" x14ac:dyDescent="0.2">
      <c r="A116" s="158" t="s">
        <v>237</v>
      </c>
      <c r="B116" s="65">
        <v>0</v>
      </c>
      <c r="C116" s="66">
        <v>1</v>
      </c>
      <c r="D116" s="65">
        <v>10</v>
      </c>
      <c r="E116" s="66">
        <v>14</v>
      </c>
      <c r="F116" s="67"/>
      <c r="G116" s="65">
        <f t="shared" si="20"/>
        <v>-1</v>
      </c>
      <c r="H116" s="66">
        <f t="shared" si="21"/>
        <v>-4</v>
      </c>
      <c r="I116" s="20">
        <f t="shared" si="22"/>
        <v>-1</v>
      </c>
      <c r="J116" s="21">
        <f t="shared" si="23"/>
        <v>-0.2857142857142857</v>
      </c>
    </row>
    <row r="117" spans="1:10" x14ac:dyDescent="0.2">
      <c r="A117" s="158" t="s">
        <v>197</v>
      </c>
      <c r="B117" s="65">
        <v>0</v>
      </c>
      <c r="C117" s="66">
        <v>0</v>
      </c>
      <c r="D117" s="65">
        <v>0</v>
      </c>
      <c r="E117" s="66">
        <v>1</v>
      </c>
      <c r="F117" s="67"/>
      <c r="G117" s="65">
        <f t="shared" si="20"/>
        <v>0</v>
      </c>
      <c r="H117" s="66">
        <f t="shared" si="21"/>
        <v>-1</v>
      </c>
      <c r="I117" s="20" t="str">
        <f t="shared" si="22"/>
        <v>-</v>
      </c>
      <c r="J117" s="21">
        <f t="shared" si="23"/>
        <v>-1</v>
      </c>
    </row>
    <row r="118" spans="1:10" x14ac:dyDescent="0.2">
      <c r="A118" s="158" t="s">
        <v>268</v>
      </c>
      <c r="B118" s="65">
        <v>7</v>
      </c>
      <c r="C118" s="66">
        <v>5</v>
      </c>
      <c r="D118" s="65">
        <v>64</v>
      </c>
      <c r="E118" s="66">
        <v>92</v>
      </c>
      <c r="F118" s="67"/>
      <c r="G118" s="65">
        <f t="shared" si="20"/>
        <v>2</v>
      </c>
      <c r="H118" s="66">
        <f t="shared" si="21"/>
        <v>-28</v>
      </c>
      <c r="I118" s="20">
        <f t="shared" si="22"/>
        <v>0.4</v>
      </c>
      <c r="J118" s="21">
        <f t="shared" si="23"/>
        <v>-0.30434782608695654</v>
      </c>
    </row>
    <row r="119" spans="1:10" x14ac:dyDescent="0.2">
      <c r="A119" s="158" t="s">
        <v>324</v>
      </c>
      <c r="B119" s="65">
        <v>6</v>
      </c>
      <c r="C119" s="66">
        <v>3</v>
      </c>
      <c r="D119" s="65">
        <v>28</v>
      </c>
      <c r="E119" s="66">
        <v>36</v>
      </c>
      <c r="F119" s="67"/>
      <c r="G119" s="65">
        <f t="shared" si="20"/>
        <v>3</v>
      </c>
      <c r="H119" s="66">
        <f t="shared" si="21"/>
        <v>-8</v>
      </c>
      <c r="I119" s="20">
        <f t="shared" si="22"/>
        <v>1</v>
      </c>
      <c r="J119" s="21">
        <f t="shared" si="23"/>
        <v>-0.22222222222222221</v>
      </c>
    </row>
    <row r="120" spans="1:10" x14ac:dyDescent="0.2">
      <c r="A120" s="158" t="s">
        <v>216</v>
      </c>
      <c r="B120" s="65">
        <v>0</v>
      </c>
      <c r="C120" s="66">
        <v>0</v>
      </c>
      <c r="D120" s="65">
        <v>0</v>
      </c>
      <c r="E120" s="66">
        <v>1</v>
      </c>
      <c r="F120" s="67"/>
      <c r="G120" s="65">
        <f t="shared" si="20"/>
        <v>0</v>
      </c>
      <c r="H120" s="66">
        <f t="shared" si="21"/>
        <v>-1</v>
      </c>
      <c r="I120" s="20" t="str">
        <f t="shared" si="22"/>
        <v>-</v>
      </c>
      <c r="J120" s="21">
        <f t="shared" si="23"/>
        <v>-1</v>
      </c>
    </row>
    <row r="121" spans="1:10" x14ac:dyDescent="0.2">
      <c r="A121" s="158" t="s">
        <v>293</v>
      </c>
      <c r="B121" s="65">
        <v>5</v>
      </c>
      <c r="C121" s="66">
        <v>5</v>
      </c>
      <c r="D121" s="65">
        <v>61</v>
      </c>
      <c r="E121" s="66">
        <v>112</v>
      </c>
      <c r="F121" s="67"/>
      <c r="G121" s="65">
        <f t="shared" si="20"/>
        <v>0</v>
      </c>
      <c r="H121" s="66">
        <f t="shared" si="21"/>
        <v>-51</v>
      </c>
      <c r="I121" s="20">
        <f t="shared" si="22"/>
        <v>0</v>
      </c>
      <c r="J121" s="21">
        <f t="shared" si="23"/>
        <v>-0.45535714285714285</v>
      </c>
    </row>
    <row r="122" spans="1:10" x14ac:dyDescent="0.2">
      <c r="A122" s="158" t="s">
        <v>247</v>
      </c>
      <c r="B122" s="65">
        <v>0</v>
      </c>
      <c r="C122" s="66">
        <v>1</v>
      </c>
      <c r="D122" s="65">
        <v>1</v>
      </c>
      <c r="E122" s="66">
        <v>2</v>
      </c>
      <c r="F122" s="67"/>
      <c r="G122" s="65">
        <f t="shared" si="20"/>
        <v>-1</v>
      </c>
      <c r="H122" s="66">
        <f t="shared" si="21"/>
        <v>-1</v>
      </c>
      <c r="I122" s="20">
        <f t="shared" si="22"/>
        <v>-1</v>
      </c>
      <c r="J122" s="21">
        <f t="shared" si="23"/>
        <v>-0.5</v>
      </c>
    </row>
    <row r="123" spans="1:10" x14ac:dyDescent="0.2">
      <c r="A123" s="158" t="s">
        <v>259</v>
      </c>
      <c r="B123" s="65">
        <v>1</v>
      </c>
      <c r="C123" s="66">
        <v>2</v>
      </c>
      <c r="D123" s="65">
        <v>31</v>
      </c>
      <c r="E123" s="66">
        <v>9</v>
      </c>
      <c r="F123" s="67"/>
      <c r="G123" s="65">
        <f t="shared" si="20"/>
        <v>-1</v>
      </c>
      <c r="H123" s="66">
        <f t="shared" si="21"/>
        <v>22</v>
      </c>
      <c r="I123" s="20">
        <f t="shared" si="22"/>
        <v>-0.5</v>
      </c>
      <c r="J123" s="21">
        <f t="shared" si="23"/>
        <v>2.4444444444444446</v>
      </c>
    </row>
    <row r="124" spans="1:10" s="160" customFormat="1" x14ac:dyDescent="0.2">
      <c r="A124" s="178" t="s">
        <v>490</v>
      </c>
      <c r="B124" s="71">
        <v>29</v>
      </c>
      <c r="C124" s="72">
        <v>26</v>
      </c>
      <c r="D124" s="71">
        <v>320</v>
      </c>
      <c r="E124" s="72">
        <v>506</v>
      </c>
      <c r="F124" s="73"/>
      <c r="G124" s="71">
        <f t="shared" si="20"/>
        <v>3</v>
      </c>
      <c r="H124" s="72">
        <f t="shared" si="21"/>
        <v>-186</v>
      </c>
      <c r="I124" s="37">
        <f t="shared" si="22"/>
        <v>0.11538461538461539</v>
      </c>
      <c r="J124" s="38">
        <f t="shared" si="23"/>
        <v>-0.3675889328063241</v>
      </c>
    </row>
    <row r="125" spans="1:10" x14ac:dyDescent="0.2">
      <c r="A125" s="177"/>
      <c r="B125" s="143"/>
      <c r="C125" s="144"/>
      <c r="D125" s="143"/>
      <c r="E125" s="144"/>
      <c r="F125" s="145"/>
      <c r="G125" s="143"/>
      <c r="H125" s="144"/>
      <c r="I125" s="151"/>
      <c r="J125" s="152"/>
    </row>
    <row r="126" spans="1:10" s="139" customFormat="1" x14ac:dyDescent="0.2">
      <c r="A126" s="159" t="s">
        <v>46</v>
      </c>
      <c r="B126" s="65"/>
      <c r="C126" s="66"/>
      <c r="D126" s="65"/>
      <c r="E126" s="66"/>
      <c r="F126" s="67"/>
      <c r="G126" s="65"/>
      <c r="H126" s="66"/>
      <c r="I126" s="20"/>
      <c r="J126" s="21"/>
    </row>
    <row r="127" spans="1:10" x14ac:dyDescent="0.2">
      <c r="A127" s="158" t="s">
        <v>414</v>
      </c>
      <c r="B127" s="65">
        <v>3</v>
      </c>
      <c r="C127" s="66">
        <v>1</v>
      </c>
      <c r="D127" s="65">
        <v>11</v>
      </c>
      <c r="E127" s="66">
        <v>10</v>
      </c>
      <c r="F127" s="67"/>
      <c r="G127" s="65">
        <f>B127-C127</f>
        <v>2</v>
      </c>
      <c r="H127" s="66">
        <f>D127-E127</f>
        <v>1</v>
      </c>
      <c r="I127" s="20">
        <f>IF(C127=0, "-", IF(G127/C127&lt;10, G127/C127, "&gt;999%"))</f>
        <v>2</v>
      </c>
      <c r="J127" s="21">
        <f>IF(E127=0, "-", IF(H127/E127&lt;10, H127/E127, "&gt;999%"))</f>
        <v>0.1</v>
      </c>
    </row>
    <row r="128" spans="1:10" x14ac:dyDescent="0.2">
      <c r="A128" s="158" t="s">
        <v>403</v>
      </c>
      <c r="B128" s="65">
        <v>6</v>
      </c>
      <c r="C128" s="66">
        <v>2</v>
      </c>
      <c r="D128" s="65">
        <v>51</v>
      </c>
      <c r="E128" s="66">
        <v>39</v>
      </c>
      <c r="F128" s="67"/>
      <c r="G128" s="65">
        <f>B128-C128</f>
        <v>4</v>
      </c>
      <c r="H128" s="66">
        <f>D128-E128</f>
        <v>12</v>
      </c>
      <c r="I128" s="20">
        <f>IF(C128=0, "-", IF(G128/C128&lt;10, G128/C128, "&gt;999%"))</f>
        <v>2</v>
      </c>
      <c r="J128" s="21">
        <f>IF(E128=0, "-", IF(H128/E128&lt;10, H128/E128, "&gt;999%"))</f>
        <v>0.30769230769230771</v>
      </c>
    </row>
    <row r="129" spans="1:10" x14ac:dyDescent="0.2">
      <c r="A129" s="158" t="s">
        <v>410</v>
      </c>
      <c r="B129" s="65">
        <v>8</v>
      </c>
      <c r="C129" s="66">
        <v>2</v>
      </c>
      <c r="D129" s="65">
        <v>36</v>
      </c>
      <c r="E129" s="66">
        <v>28</v>
      </c>
      <c r="F129" s="67"/>
      <c r="G129" s="65">
        <f>B129-C129</f>
        <v>6</v>
      </c>
      <c r="H129" s="66">
        <f>D129-E129</f>
        <v>8</v>
      </c>
      <c r="I129" s="20">
        <f>IF(C129=0, "-", IF(G129/C129&lt;10, G129/C129, "&gt;999%"))</f>
        <v>3</v>
      </c>
      <c r="J129" s="21">
        <f>IF(E129=0, "-", IF(H129/E129&lt;10, H129/E129, "&gt;999%"))</f>
        <v>0.2857142857142857</v>
      </c>
    </row>
    <row r="130" spans="1:10" s="160" customFormat="1" x14ac:dyDescent="0.2">
      <c r="A130" s="178" t="s">
        <v>491</v>
      </c>
      <c r="B130" s="71">
        <v>17</v>
      </c>
      <c r="C130" s="72">
        <v>5</v>
      </c>
      <c r="D130" s="71">
        <v>98</v>
      </c>
      <c r="E130" s="72">
        <v>77</v>
      </c>
      <c r="F130" s="73"/>
      <c r="G130" s="71">
        <f>B130-C130</f>
        <v>12</v>
      </c>
      <c r="H130" s="72">
        <f>D130-E130</f>
        <v>21</v>
      </c>
      <c r="I130" s="37">
        <f>IF(C130=0, "-", IF(G130/C130&lt;10, G130/C130, "&gt;999%"))</f>
        <v>2.4</v>
      </c>
      <c r="J130" s="38">
        <f>IF(E130=0, "-", IF(H130/E130&lt;10, H130/E130, "&gt;999%"))</f>
        <v>0.27272727272727271</v>
      </c>
    </row>
    <row r="131" spans="1:10" x14ac:dyDescent="0.2">
      <c r="A131" s="177"/>
      <c r="B131" s="143"/>
      <c r="C131" s="144"/>
      <c r="D131" s="143"/>
      <c r="E131" s="144"/>
      <c r="F131" s="145"/>
      <c r="G131" s="143"/>
      <c r="H131" s="144"/>
      <c r="I131" s="151"/>
      <c r="J131" s="152"/>
    </row>
    <row r="132" spans="1:10" s="139" customFormat="1" x14ac:dyDescent="0.2">
      <c r="A132" s="159" t="s">
        <v>47</v>
      </c>
      <c r="B132" s="65"/>
      <c r="C132" s="66"/>
      <c r="D132" s="65"/>
      <c r="E132" s="66"/>
      <c r="F132" s="67"/>
      <c r="G132" s="65"/>
      <c r="H132" s="66"/>
      <c r="I132" s="20"/>
      <c r="J132" s="21"/>
    </row>
    <row r="133" spans="1:10" x14ac:dyDescent="0.2">
      <c r="A133" s="158" t="s">
        <v>377</v>
      </c>
      <c r="B133" s="65">
        <v>3</v>
      </c>
      <c r="C133" s="66">
        <v>4</v>
      </c>
      <c r="D133" s="65">
        <v>21</v>
      </c>
      <c r="E133" s="66">
        <v>33</v>
      </c>
      <c r="F133" s="67"/>
      <c r="G133" s="65">
        <f>B133-C133</f>
        <v>-1</v>
      </c>
      <c r="H133" s="66">
        <f>D133-E133</f>
        <v>-12</v>
      </c>
      <c r="I133" s="20">
        <f>IF(C133=0, "-", IF(G133/C133&lt;10, G133/C133, "&gt;999%"))</f>
        <v>-0.25</v>
      </c>
      <c r="J133" s="21">
        <f>IF(E133=0, "-", IF(H133/E133&lt;10, H133/E133, "&gt;999%"))</f>
        <v>-0.36363636363636365</v>
      </c>
    </row>
    <row r="134" spans="1:10" x14ac:dyDescent="0.2">
      <c r="A134" s="158" t="s">
        <v>385</v>
      </c>
      <c r="B134" s="65">
        <v>20</v>
      </c>
      <c r="C134" s="66">
        <v>11</v>
      </c>
      <c r="D134" s="65">
        <v>111</v>
      </c>
      <c r="E134" s="66">
        <v>123</v>
      </c>
      <c r="F134" s="67"/>
      <c r="G134" s="65">
        <f>B134-C134</f>
        <v>9</v>
      </c>
      <c r="H134" s="66">
        <f>D134-E134</f>
        <v>-12</v>
      </c>
      <c r="I134" s="20">
        <f>IF(C134=0, "-", IF(G134/C134&lt;10, G134/C134, "&gt;999%"))</f>
        <v>0.81818181818181823</v>
      </c>
      <c r="J134" s="21">
        <f>IF(E134=0, "-", IF(H134/E134&lt;10, H134/E134, "&gt;999%"))</f>
        <v>-9.7560975609756101E-2</v>
      </c>
    </row>
    <row r="135" spans="1:10" x14ac:dyDescent="0.2">
      <c r="A135" s="158" t="s">
        <v>325</v>
      </c>
      <c r="B135" s="65">
        <v>10</v>
      </c>
      <c r="C135" s="66">
        <v>6</v>
      </c>
      <c r="D135" s="65">
        <v>64</v>
      </c>
      <c r="E135" s="66">
        <v>70</v>
      </c>
      <c r="F135" s="67"/>
      <c r="G135" s="65">
        <f>B135-C135</f>
        <v>4</v>
      </c>
      <c r="H135" s="66">
        <f>D135-E135</f>
        <v>-6</v>
      </c>
      <c r="I135" s="20">
        <f>IF(C135=0, "-", IF(G135/C135&lt;10, G135/C135, "&gt;999%"))</f>
        <v>0.66666666666666663</v>
      </c>
      <c r="J135" s="21">
        <f>IF(E135=0, "-", IF(H135/E135&lt;10, H135/E135, "&gt;999%"))</f>
        <v>-8.5714285714285715E-2</v>
      </c>
    </row>
    <row r="136" spans="1:10" s="160" customFormat="1" x14ac:dyDescent="0.2">
      <c r="A136" s="178" t="s">
        <v>492</v>
      </c>
      <c r="B136" s="71">
        <v>33</v>
      </c>
      <c r="C136" s="72">
        <v>21</v>
      </c>
      <c r="D136" s="71">
        <v>196</v>
      </c>
      <c r="E136" s="72">
        <v>226</v>
      </c>
      <c r="F136" s="73"/>
      <c r="G136" s="71">
        <f>B136-C136</f>
        <v>12</v>
      </c>
      <c r="H136" s="72">
        <f>D136-E136</f>
        <v>-30</v>
      </c>
      <c r="I136" s="37">
        <f>IF(C136=0, "-", IF(G136/C136&lt;10, G136/C136, "&gt;999%"))</f>
        <v>0.5714285714285714</v>
      </c>
      <c r="J136" s="38">
        <f>IF(E136=0, "-", IF(H136/E136&lt;10, H136/E136, "&gt;999%"))</f>
        <v>-0.13274336283185842</v>
      </c>
    </row>
    <row r="137" spans="1:10" x14ac:dyDescent="0.2">
      <c r="A137" s="177"/>
      <c r="B137" s="143"/>
      <c r="C137" s="144"/>
      <c r="D137" s="143"/>
      <c r="E137" s="144"/>
      <c r="F137" s="145"/>
      <c r="G137" s="143"/>
      <c r="H137" s="144"/>
      <c r="I137" s="151"/>
      <c r="J137" s="152"/>
    </row>
    <row r="138" spans="1:10" s="139" customFormat="1" x14ac:dyDescent="0.2">
      <c r="A138" s="159" t="s">
        <v>48</v>
      </c>
      <c r="B138" s="65"/>
      <c r="C138" s="66"/>
      <c r="D138" s="65"/>
      <c r="E138" s="66"/>
      <c r="F138" s="67"/>
      <c r="G138" s="65"/>
      <c r="H138" s="66"/>
      <c r="I138" s="20"/>
      <c r="J138" s="21"/>
    </row>
    <row r="139" spans="1:10" x14ac:dyDescent="0.2">
      <c r="A139" s="158" t="s">
        <v>345</v>
      </c>
      <c r="B139" s="65">
        <v>0</v>
      </c>
      <c r="C139" s="66">
        <v>0</v>
      </c>
      <c r="D139" s="65">
        <v>1</v>
      </c>
      <c r="E139" s="66">
        <v>0</v>
      </c>
      <c r="F139" s="67"/>
      <c r="G139" s="65">
        <f>B139-C139</f>
        <v>0</v>
      </c>
      <c r="H139" s="66">
        <f>D139-E139</f>
        <v>1</v>
      </c>
      <c r="I139" s="20" t="str">
        <f>IF(C139=0, "-", IF(G139/C139&lt;10, G139/C139, "&gt;999%"))</f>
        <v>-</v>
      </c>
      <c r="J139" s="21" t="str">
        <f>IF(E139=0, "-", IF(H139/E139&lt;10, H139/E139, "&gt;999%"))</f>
        <v>-</v>
      </c>
    </row>
    <row r="140" spans="1:10" s="160" customFormat="1" x14ac:dyDescent="0.2">
      <c r="A140" s="178" t="s">
        <v>493</v>
      </c>
      <c r="B140" s="71">
        <v>0</v>
      </c>
      <c r="C140" s="72">
        <v>0</v>
      </c>
      <c r="D140" s="71">
        <v>1</v>
      </c>
      <c r="E140" s="72">
        <v>0</v>
      </c>
      <c r="F140" s="73"/>
      <c r="G140" s="71">
        <f>B140-C140</f>
        <v>0</v>
      </c>
      <c r="H140" s="72">
        <f>D140-E140</f>
        <v>1</v>
      </c>
      <c r="I140" s="37" t="str">
        <f>IF(C140=0, "-", IF(G140/C140&lt;10, G140/C140, "&gt;999%"))</f>
        <v>-</v>
      </c>
      <c r="J140" s="38" t="str">
        <f>IF(E140=0, "-", IF(H140/E140&lt;10, H140/E140, "&gt;999%"))</f>
        <v>-</v>
      </c>
    </row>
    <row r="141" spans="1:10" x14ac:dyDescent="0.2">
      <c r="A141" s="177"/>
      <c r="B141" s="143"/>
      <c r="C141" s="144"/>
      <c r="D141" s="143"/>
      <c r="E141" s="144"/>
      <c r="F141" s="145"/>
      <c r="G141" s="143"/>
      <c r="H141" s="144"/>
      <c r="I141" s="151"/>
      <c r="J141" s="152"/>
    </row>
    <row r="142" spans="1:10" s="139" customFormat="1" x14ac:dyDescent="0.2">
      <c r="A142" s="159" t="s">
        <v>49</v>
      </c>
      <c r="B142" s="65"/>
      <c r="C142" s="66"/>
      <c r="D142" s="65"/>
      <c r="E142" s="66"/>
      <c r="F142" s="67"/>
      <c r="G142" s="65"/>
      <c r="H142" s="66"/>
      <c r="I142" s="20"/>
      <c r="J142" s="21"/>
    </row>
    <row r="143" spans="1:10" x14ac:dyDescent="0.2">
      <c r="A143" s="158" t="s">
        <v>294</v>
      </c>
      <c r="B143" s="65">
        <v>0</v>
      </c>
      <c r="C143" s="66">
        <v>0</v>
      </c>
      <c r="D143" s="65">
        <v>2</v>
      </c>
      <c r="E143" s="66">
        <v>3</v>
      </c>
      <c r="F143" s="67"/>
      <c r="G143" s="65">
        <f t="shared" ref="G143:G149" si="24">B143-C143</f>
        <v>0</v>
      </c>
      <c r="H143" s="66">
        <f t="shared" ref="H143:H149" si="25">D143-E143</f>
        <v>-1</v>
      </c>
      <c r="I143" s="20" t="str">
        <f t="shared" ref="I143:I149" si="26">IF(C143=0, "-", IF(G143/C143&lt;10, G143/C143, "&gt;999%"))</f>
        <v>-</v>
      </c>
      <c r="J143" s="21">
        <f t="shared" ref="J143:J149" si="27">IF(E143=0, "-", IF(H143/E143&lt;10, H143/E143, "&gt;999%"))</f>
        <v>-0.33333333333333331</v>
      </c>
    </row>
    <row r="144" spans="1:10" x14ac:dyDescent="0.2">
      <c r="A144" s="158" t="s">
        <v>269</v>
      </c>
      <c r="B144" s="65">
        <v>0</v>
      </c>
      <c r="C144" s="66">
        <v>0</v>
      </c>
      <c r="D144" s="65">
        <v>10</v>
      </c>
      <c r="E144" s="66">
        <v>8</v>
      </c>
      <c r="F144" s="67"/>
      <c r="G144" s="65">
        <f t="shared" si="24"/>
        <v>0</v>
      </c>
      <c r="H144" s="66">
        <f t="shared" si="25"/>
        <v>2</v>
      </c>
      <c r="I144" s="20" t="str">
        <f t="shared" si="26"/>
        <v>-</v>
      </c>
      <c r="J144" s="21">
        <f t="shared" si="27"/>
        <v>0.25</v>
      </c>
    </row>
    <row r="145" spans="1:10" x14ac:dyDescent="0.2">
      <c r="A145" s="158" t="s">
        <v>386</v>
      </c>
      <c r="B145" s="65">
        <v>0</v>
      </c>
      <c r="C145" s="66">
        <v>0</v>
      </c>
      <c r="D145" s="65">
        <v>4</v>
      </c>
      <c r="E145" s="66">
        <v>0</v>
      </c>
      <c r="F145" s="67"/>
      <c r="G145" s="65">
        <f t="shared" si="24"/>
        <v>0</v>
      </c>
      <c r="H145" s="66">
        <f t="shared" si="25"/>
        <v>4</v>
      </c>
      <c r="I145" s="20" t="str">
        <f t="shared" si="26"/>
        <v>-</v>
      </c>
      <c r="J145" s="21" t="str">
        <f t="shared" si="27"/>
        <v>-</v>
      </c>
    </row>
    <row r="146" spans="1:10" x14ac:dyDescent="0.2">
      <c r="A146" s="158" t="s">
        <v>326</v>
      </c>
      <c r="B146" s="65">
        <v>1</v>
      </c>
      <c r="C146" s="66">
        <v>0</v>
      </c>
      <c r="D146" s="65">
        <v>7</v>
      </c>
      <c r="E146" s="66">
        <v>10</v>
      </c>
      <c r="F146" s="67"/>
      <c r="G146" s="65">
        <f t="shared" si="24"/>
        <v>1</v>
      </c>
      <c r="H146" s="66">
        <f t="shared" si="25"/>
        <v>-3</v>
      </c>
      <c r="I146" s="20" t="str">
        <f t="shared" si="26"/>
        <v>-</v>
      </c>
      <c r="J146" s="21">
        <f t="shared" si="27"/>
        <v>-0.3</v>
      </c>
    </row>
    <row r="147" spans="1:10" x14ac:dyDescent="0.2">
      <c r="A147" s="158" t="s">
        <v>270</v>
      </c>
      <c r="B147" s="65">
        <v>0</v>
      </c>
      <c r="C147" s="66">
        <v>0</v>
      </c>
      <c r="D147" s="65">
        <v>0</v>
      </c>
      <c r="E147" s="66">
        <v>1</v>
      </c>
      <c r="F147" s="67"/>
      <c r="G147" s="65">
        <f t="shared" si="24"/>
        <v>0</v>
      </c>
      <c r="H147" s="66">
        <f t="shared" si="25"/>
        <v>-1</v>
      </c>
      <c r="I147" s="20" t="str">
        <f t="shared" si="26"/>
        <v>-</v>
      </c>
      <c r="J147" s="21">
        <f t="shared" si="27"/>
        <v>-1</v>
      </c>
    </row>
    <row r="148" spans="1:10" x14ac:dyDescent="0.2">
      <c r="A148" s="158" t="s">
        <v>327</v>
      </c>
      <c r="B148" s="65">
        <v>0</v>
      </c>
      <c r="C148" s="66">
        <v>0</v>
      </c>
      <c r="D148" s="65">
        <v>8</v>
      </c>
      <c r="E148" s="66">
        <v>7</v>
      </c>
      <c r="F148" s="67"/>
      <c r="G148" s="65">
        <f t="shared" si="24"/>
        <v>0</v>
      </c>
      <c r="H148" s="66">
        <f t="shared" si="25"/>
        <v>1</v>
      </c>
      <c r="I148" s="20" t="str">
        <f t="shared" si="26"/>
        <v>-</v>
      </c>
      <c r="J148" s="21">
        <f t="shared" si="27"/>
        <v>0.14285714285714285</v>
      </c>
    </row>
    <row r="149" spans="1:10" s="160" customFormat="1" x14ac:dyDescent="0.2">
      <c r="A149" s="178" t="s">
        <v>494</v>
      </c>
      <c r="B149" s="71">
        <v>1</v>
      </c>
      <c r="C149" s="72">
        <v>0</v>
      </c>
      <c r="D149" s="71">
        <v>31</v>
      </c>
      <c r="E149" s="72">
        <v>29</v>
      </c>
      <c r="F149" s="73"/>
      <c r="G149" s="71">
        <f t="shared" si="24"/>
        <v>1</v>
      </c>
      <c r="H149" s="72">
        <f t="shared" si="25"/>
        <v>2</v>
      </c>
      <c r="I149" s="37" t="str">
        <f t="shared" si="26"/>
        <v>-</v>
      </c>
      <c r="J149" s="38">
        <f t="shared" si="27"/>
        <v>6.8965517241379309E-2</v>
      </c>
    </row>
    <row r="150" spans="1:10" x14ac:dyDescent="0.2">
      <c r="A150" s="177"/>
      <c r="B150" s="143"/>
      <c r="C150" s="144"/>
      <c r="D150" s="143"/>
      <c r="E150" s="144"/>
      <c r="F150" s="145"/>
      <c r="G150" s="143"/>
      <c r="H150" s="144"/>
      <c r="I150" s="151"/>
      <c r="J150" s="152"/>
    </row>
    <row r="151" spans="1:10" s="139" customFormat="1" x14ac:dyDescent="0.2">
      <c r="A151" s="159" t="s">
        <v>50</v>
      </c>
      <c r="B151" s="65"/>
      <c r="C151" s="66"/>
      <c r="D151" s="65"/>
      <c r="E151" s="66"/>
      <c r="F151" s="67"/>
      <c r="G151" s="65"/>
      <c r="H151" s="66"/>
      <c r="I151" s="20"/>
      <c r="J151" s="21"/>
    </row>
    <row r="152" spans="1:10" x14ac:dyDescent="0.2">
      <c r="A152" s="158" t="s">
        <v>50</v>
      </c>
      <c r="B152" s="65">
        <v>1</v>
      </c>
      <c r="C152" s="66">
        <v>5</v>
      </c>
      <c r="D152" s="65">
        <v>14</v>
      </c>
      <c r="E152" s="66">
        <v>24</v>
      </c>
      <c r="F152" s="67"/>
      <c r="G152" s="65">
        <f>B152-C152</f>
        <v>-4</v>
      </c>
      <c r="H152" s="66">
        <f>D152-E152</f>
        <v>-10</v>
      </c>
      <c r="I152" s="20">
        <f>IF(C152=0, "-", IF(G152/C152&lt;10, G152/C152, "&gt;999%"))</f>
        <v>-0.8</v>
      </c>
      <c r="J152" s="21">
        <f>IF(E152=0, "-", IF(H152/E152&lt;10, H152/E152, "&gt;999%"))</f>
        <v>-0.41666666666666669</v>
      </c>
    </row>
    <row r="153" spans="1:10" s="160" customFormat="1" x14ac:dyDescent="0.2">
      <c r="A153" s="178" t="s">
        <v>495</v>
      </c>
      <c r="B153" s="71">
        <v>1</v>
      </c>
      <c r="C153" s="72">
        <v>5</v>
      </c>
      <c r="D153" s="71">
        <v>14</v>
      </c>
      <c r="E153" s="72">
        <v>24</v>
      </c>
      <c r="F153" s="73"/>
      <c r="G153" s="71">
        <f>B153-C153</f>
        <v>-4</v>
      </c>
      <c r="H153" s="72">
        <f>D153-E153</f>
        <v>-10</v>
      </c>
      <c r="I153" s="37">
        <f>IF(C153=0, "-", IF(G153/C153&lt;10, G153/C153, "&gt;999%"))</f>
        <v>-0.8</v>
      </c>
      <c r="J153" s="38">
        <f>IF(E153=0, "-", IF(H153/E153&lt;10, H153/E153, "&gt;999%"))</f>
        <v>-0.41666666666666669</v>
      </c>
    </row>
    <row r="154" spans="1:10" x14ac:dyDescent="0.2">
      <c r="A154" s="177"/>
      <c r="B154" s="143"/>
      <c r="C154" s="144"/>
      <c r="D154" s="143"/>
      <c r="E154" s="144"/>
      <c r="F154" s="145"/>
      <c r="G154" s="143"/>
      <c r="H154" s="144"/>
      <c r="I154" s="151"/>
      <c r="J154" s="152"/>
    </row>
    <row r="155" spans="1:10" s="139" customFormat="1" x14ac:dyDescent="0.2">
      <c r="A155" s="159" t="s">
        <v>51</v>
      </c>
      <c r="B155" s="65"/>
      <c r="C155" s="66"/>
      <c r="D155" s="65"/>
      <c r="E155" s="66"/>
      <c r="F155" s="67"/>
      <c r="G155" s="65"/>
      <c r="H155" s="66"/>
      <c r="I155" s="20"/>
      <c r="J155" s="21"/>
    </row>
    <row r="156" spans="1:10" x14ac:dyDescent="0.2">
      <c r="A156" s="158" t="s">
        <v>238</v>
      </c>
      <c r="B156" s="65">
        <v>2</v>
      </c>
      <c r="C156" s="66">
        <v>4</v>
      </c>
      <c r="D156" s="65">
        <v>46</v>
      </c>
      <c r="E156" s="66">
        <v>82</v>
      </c>
      <c r="F156" s="67"/>
      <c r="G156" s="65">
        <f t="shared" ref="G156:G165" si="28">B156-C156</f>
        <v>-2</v>
      </c>
      <c r="H156" s="66">
        <f t="shared" ref="H156:H165" si="29">D156-E156</f>
        <v>-36</v>
      </c>
      <c r="I156" s="20">
        <f t="shared" ref="I156:I165" si="30">IF(C156=0, "-", IF(G156/C156&lt;10, G156/C156, "&gt;999%"))</f>
        <v>-0.5</v>
      </c>
      <c r="J156" s="21">
        <f t="shared" ref="J156:J165" si="31">IF(E156=0, "-", IF(H156/E156&lt;10, H156/E156, "&gt;999%"))</f>
        <v>-0.43902439024390244</v>
      </c>
    </row>
    <row r="157" spans="1:10" x14ac:dyDescent="0.2">
      <c r="A157" s="158" t="s">
        <v>198</v>
      </c>
      <c r="B157" s="65">
        <v>2</v>
      </c>
      <c r="C157" s="66">
        <v>6</v>
      </c>
      <c r="D157" s="65">
        <v>69</v>
      </c>
      <c r="E157" s="66">
        <v>83</v>
      </c>
      <c r="F157" s="67"/>
      <c r="G157" s="65">
        <f t="shared" si="28"/>
        <v>-4</v>
      </c>
      <c r="H157" s="66">
        <f t="shared" si="29"/>
        <v>-14</v>
      </c>
      <c r="I157" s="20">
        <f t="shared" si="30"/>
        <v>-0.66666666666666663</v>
      </c>
      <c r="J157" s="21">
        <f t="shared" si="31"/>
        <v>-0.16867469879518071</v>
      </c>
    </row>
    <row r="158" spans="1:10" x14ac:dyDescent="0.2">
      <c r="A158" s="158" t="s">
        <v>175</v>
      </c>
      <c r="B158" s="65">
        <v>3</v>
      </c>
      <c r="C158" s="66">
        <v>3</v>
      </c>
      <c r="D158" s="65">
        <v>36</v>
      </c>
      <c r="E158" s="66">
        <v>53</v>
      </c>
      <c r="F158" s="67"/>
      <c r="G158" s="65">
        <f t="shared" si="28"/>
        <v>0</v>
      </c>
      <c r="H158" s="66">
        <f t="shared" si="29"/>
        <v>-17</v>
      </c>
      <c r="I158" s="20">
        <f t="shared" si="30"/>
        <v>0</v>
      </c>
      <c r="J158" s="21">
        <f t="shared" si="31"/>
        <v>-0.32075471698113206</v>
      </c>
    </row>
    <row r="159" spans="1:10" x14ac:dyDescent="0.2">
      <c r="A159" s="158" t="s">
        <v>181</v>
      </c>
      <c r="B159" s="65">
        <v>10</v>
      </c>
      <c r="C159" s="66">
        <v>2</v>
      </c>
      <c r="D159" s="65">
        <v>70</v>
      </c>
      <c r="E159" s="66">
        <v>99</v>
      </c>
      <c r="F159" s="67"/>
      <c r="G159" s="65">
        <f t="shared" si="28"/>
        <v>8</v>
      </c>
      <c r="H159" s="66">
        <f t="shared" si="29"/>
        <v>-29</v>
      </c>
      <c r="I159" s="20">
        <f t="shared" si="30"/>
        <v>4</v>
      </c>
      <c r="J159" s="21">
        <f t="shared" si="31"/>
        <v>-0.29292929292929293</v>
      </c>
    </row>
    <row r="160" spans="1:10" x14ac:dyDescent="0.2">
      <c r="A160" s="158" t="s">
        <v>271</v>
      </c>
      <c r="B160" s="65">
        <v>5</v>
      </c>
      <c r="C160" s="66">
        <v>3</v>
      </c>
      <c r="D160" s="65">
        <v>75</v>
      </c>
      <c r="E160" s="66">
        <v>6</v>
      </c>
      <c r="F160" s="67"/>
      <c r="G160" s="65">
        <f t="shared" si="28"/>
        <v>2</v>
      </c>
      <c r="H160" s="66">
        <f t="shared" si="29"/>
        <v>69</v>
      </c>
      <c r="I160" s="20">
        <f t="shared" si="30"/>
        <v>0.66666666666666663</v>
      </c>
      <c r="J160" s="21" t="str">
        <f t="shared" si="31"/>
        <v>&gt;999%</v>
      </c>
    </row>
    <row r="161" spans="1:10" x14ac:dyDescent="0.2">
      <c r="A161" s="158" t="s">
        <v>328</v>
      </c>
      <c r="B161" s="65">
        <v>6</v>
      </c>
      <c r="C161" s="66">
        <v>0</v>
      </c>
      <c r="D161" s="65">
        <v>19</v>
      </c>
      <c r="E161" s="66">
        <v>12</v>
      </c>
      <c r="F161" s="67"/>
      <c r="G161" s="65">
        <f t="shared" si="28"/>
        <v>6</v>
      </c>
      <c r="H161" s="66">
        <f t="shared" si="29"/>
        <v>7</v>
      </c>
      <c r="I161" s="20" t="str">
        <f t="shared" si="30"/>
        <v>-</v>
      </c>
      <c r="J161" s="21">
        <f t="shared" si="31"/>
        <v>0.58333333333333337</v>
      </c>
    </row>
    <row r="162" spans="1:10" x14ac:dyDescent="0.2">
      <c r="A162" s="158" t="s">
        <v>199</v>
      </c>
      <c r="B162" s="65">
        <v>0</v>
      </c>
      <c r="C162" s="66">
        <v>0</v>
      </c>
      <c r="D162" s="65">
        <v>0</v>
      </c>
      <c r="E162" s="66">
        <v>1</v>
      </c>
      <c r="F162" s="67"/>
      <c r="G162" s="65">
        <f t="shared" si="28"/>
        <v>0</v>
      </c>
      <c r="H162" s="66">
        <f t="shared" si="29"/>
        <v>-1</v>
      </c>
      <c r="I162" s="20" t="str">
        <f t="shared" si="30"/>
        <v>-</v>
      </c>
      <c r="J162" s="21">
        <f t="shared" si="31"/>
        <v>-1</v>
      </c>
    </row>
    <row r="163" spans="1:10" x14ac:dyDescent="0.2">
      <c r="A163" s="158" t="s">
        <v>295</v>
      </c>
      <c r="B163" s="65">
        <v>0</v>
      </c>
      <c r="C163" s="66">
        <v>3</v>
      </c>
      <c r="D163" s="65">
        <v>34</v>
      </c>
      <c r="E163" s="66">
        <v>53</v>
      </c>
      <c r="F163" s="67"/>
      <c r="G163" s="65">
        <f t="shared" si="28"/>
        <v>-3</v>
      </c>
      <c r="H163" s="66">
        <f t="shared" si="29"/>
        <v>-19</v>
      </c>
      <c r="I163" s="20">
        <f t="shared" si="30"/>
        <v>-1</v>
      </c>
      <c r="J163" s="21">
        <f t="shared" si="31"/>
        <v>-0.35849056603773582</v>
      </c>
    </row>
    <row r="164" spans="1:10" x14ac:dyDescent="0.2">
      <c r="A164" s="158" t="s">
        <v>231</v>
      </c>
      <c r="B164" s="65">
        <v>0</v>
      </c>
      <c r="C164" s="66">
        <v>2</v>
      </c>
      <c r="D164" s="65">
        <v>23</v>
      </c>
      <c r="E164" s="66">
        <v>27</v>
      </c>
      <c r="F164" s="67"/>
      <c r="G164" s="65">
        <f t="shared" si="28"/>
        <v>-2</v>
      </c>
      <c r="H164" s="66">
        <f t="shared" si="29"/>
        <v>-4</v>
      </c>
      <c r="I164" s="20">
        <f t="shared" si="30"/>
        <v>-1</v>
      </c>
      <c r="J164" s="21">
        <f t="shared" si="31"/>
        <v>-0.14814814814814814</v>
      </c>
    </row>
    <row r="165" spans="1:10" s="160" customFormat="1" x14ac:dyDescent="0.2">
      <c r="A165" s="178" t="s">
        <v>496</v>
      </c>
      <c r="B165" s="71">
        <v>28</v>
      </c>
      <c r="C165" s="72">
        <v>23</v>
      </c>
      <c r="D165" s="71">
        <v>372</v>
      </c>
      <c r="E165" s="72">
        <v>416</v>
      </c>
      <c r="F165" s="73"/>
      <c r="G165" s="71">
        <f t="shared" si="28"/>
        <v>5</v>
      </c>
      <c r="H165" s="72">
        <f t="shared" si="29"/>
        <v>-44</v>
      </c>
      <c r="I165" s="37">
        <f t="shared" si="30"/>
        <v>0.21739130434782608</v>
      </c>
      <c r="J165" s="38">
        <f t="shared" si="31"/>
        <v>-0.10576923076923077</v>
      </c>
    </row>
    <row r="166" spans="1:10" x14ac:dyDescent="0.2">
      <c r="A166" s="177"/>
      <c r="B166" s="143"/>
      <c r="C166" s="144"/>
      <c r="D166" s="143"/>
      <c r="E166" s="144"/>
      <c r="F166" s="145"/>
      <c r="G166" s="143"/>
      <c r="H166" s="144"/>
      <c r="I166" s="151"/>
      <c r="J166" s="152"/>
    </row>
    <row r="167" spans="1:10" s="139" customFormat="1" x14ac:dyDescent="0.2">
      <c r="A167" s="159" t="s">
        <v>52</v>
      </c>
      <c r="B167" s="65"/>
      <c r="C167" s="66"/>
      <c r="D167" s="65"/>
      <c r="E167" s="66"/>
      <c r="F167" s="67"/>
      <c r="G167" s="65"/>
      <c r="H167" s="66"/>
      <c r="I167" s="20"/>
      <c r="J167" s="21"/>
    </row>
    <row r="168" spans="1:10" x14ac:dyDescent="0.2">
      <c r="A168" s="158" t="s">
        <v>346</v>
      </c>
      <c r="B168" s="65">
        <v>0</v>
      </c>
      <c r="C168" s="66">
        <v>0</v>
      </c>
      <c r="D168" s="65">
        <v>1</v>
      </c>
      <c r="E168" s="66">
        <v>0</v>
      </c>
      <c r="F168" s="67"/>
      <c r="G168" s="65">
        <f t="shared" ref="G168:G174" si="32">B168-C168</f>
        <v>0</v>
      </c>
      <c r="H168" s="66">
        <f t="shared" ref="H168:H174" si="33">D168-E168</f>
        <v>1</v>
      </c>
      <c r="I168" s="20" t="str">
        <f t="shared" ref="I168:I174" si="34">IF(C168=0, "-", IF(G168/C168&lt;10, G168/C168, "&gt;999%"))</f>
        <v>-</v>
      </c>
      <c r="J168" s="21" t="str">
        <f t="shared" ref="J168:J174" si="35">IF(E168=0, "-", IF(H168/E168&lt;10, H168/E168, "&gt;999%"))</f>
        <v>-</v>
      </c>
    </row>
    <row r="169" spans="1:10" x14ac:dyDescent="0.2">
      <c r="A169" s="158" t="s">
        <v>311</v>
      </c>
      <c r="B169" s="65">
        <v>0</v>
      </c>
      <c r="C169" s="66">
        <v>0</v>
      </c>
      <c r="D169" s="65">
        <v>1</v>
      </c>
      <c r="E169" s="66">
        <v>2</v>
      </c>
      <c r="F169" s="67"/>
      <c r="G169" s="65">
        <f t="shared" si="32"/>
        <v>0</v>
      </c>
      <c r="H169" s="66">
        <f t="shared" si="33"/>
        <v>-1</v>
      </c>
      <c r="I169" s="20" t="str">
        <f t="shared" si="34"/>
        <v>-</v>
      </c>
      <c r="J169" s="21">
        <f t="shared" si="35"/>
        <v>-0.5</v>
      </c>
    </row>
    <row r="170" spans="1:10" x14ac:dyDescent="0.2">
      <c r="A170" s="158" t="s">
        <v>357</v>
      </c>
      <c r="B170" s="65">
        <v>0</v>
      </c>
      <c r="C170" s="66">
        <v>0</v>
      </c>
      <c r="D170" s="65">
        <v>0</v>
      </c>
      <c r="E170" s="66">
        <v>1</v>
      </c>
      <c r="F170" s="67"/>
      <c r="G170" s="65">
        <f t="shared" si="32"/>
        <v>0</v>
      </c>
      <c r="H170" s="66">
        <f t="shared" si="33"/>
        <v>-1</v>
      </c>
      <c r="I170" s="20" t="str">
        <f t="shared" si="34"/>
        <v>-</v>
      </c>
      <c r="J170" s="21">
        <f t="shared" si="35"/>
        <v>-1</v>
      </c>
    </row>
    <row r="171" spans="1:10" x14ac:dyDescent="0.2">
      <c r="A171" s="158" t="s">
        <v>312</v>
      </c>
      <c r="B171" s="65">
        <v>0</v>
      </c>
      <c r="C171" s="66">
        <v>0</v>
      </c>
      <c r="D171" s="65">
        <v>1</v>
      </c>
      <c r="E171" s="66">
        <v>2</v>
      </c>
      <c r="F171" s="67"/>
      <c r="G171" s="65">
        <f t="shared" si="32"/>
        <v>0</v>
      </c>
      <c r="H171" s="66">
        <f t="shared" si="33"/>
        <v>-1</v>
      </c>
      <c r="I171" s="20" t="str">
        <f t="shared" si="34"/>
        <v>-</v>
      </c>
      <c r="J171" s="21">
        <f t="shared" si="35"/>
        <v>-0.5</v>
      </c>
    </row>
    <row r="172" spans="1:10" x14ac:dyDescent="0.2">
      <c r="A172" s="158" t="s">
        <v>347</v>
      </c>
      <c r="B172" s="65">
        <v>0</v>
      </c>
      <c r="C172" s="66">
        <v>0</v>
      </c>
      <c r="D172" s="65">
        <v>1</v>
      </c>
      <c r="E172" s="66">
        <v>2</v>
      </c>
      <c r="F172" s="67"/>
      <c r="G172" s="65">
        <f t="shared" si="32"/>
        <v>0</v>
      </c>
      <c r="H172" s="66">
        <f t="shared" si="33"/>
        <v>-1</v>
      </c>
      <c r="I172" s="20" t="str">
        <f t="shared" si="34"/>
        <v>-</v>
      </c>
      <c r="J172" s="21">
        <f t="shared" si="35"/>
        <v>-0.5</v>
      </c>
    </row>
    <row r="173" spans="1:10" x14ac:dyDescent="0.2">
      <c r="A173" s="158" t="s">
        <v>348</v>
      </c>
      <c r="B173" s="65">
        <v>0</v>
      </c>
      <c r="C173" s="66">
        <v>0</v>
      </c>
      <c r="D173" s="65">
        <v>0</v>
      </c>
      <c r="E173" s="66">
        <v>4</v>
      </c>
      <c r="F173" s="67"/>
      <c r="G173" s="65">
        <f t="shared" si="32"/>
        <v>0</v>
      </c>
      <c r="H173" s="66">
        <f t="shared" si="33"/>
        <v>-4</v>
      </c>
      <c r="I173" s="20" t="str">
        <f t="shared" si="34"/>
        <v>-</v>
      </c>
      <c r="J173" s="21">
        <f t="shared" si="35"/>
        <v>-1</v>
      </c>
    </row>
    <row r="174" spans="1:10" s="160" customFormat="1" x14ac:dyDescent="0.2">
      <c r="A174" s="178" t="s">
        <v>497</v>
      </c>
      <c r="B174" s="71">
        <v>0</v>
      </c>
      <c r="C174" s="72">
        <v>0</v>
      </c>
      <c r="D174" s="71">
        <v>4</v>
      </c>
      <c r="E174" s="72">
        <v>11</v>
      </c>
      <c r="F174" s="73"/>
      <c r="G174" s="71">
        <f t="shared" si="32"/>
        <v>0</v>
      </c>
      <c r="H174" s="72">
        <f t="shared" si="33"/>
        <v>-7</v>
      </c>
      <c r="I174" s="37" t="str">
        <f t="shared" si="34"/>
        <v>-</v>
      </c>
      <c r="J174" s="38">
        <f t="shared" si="35"/>
        <v>-0.63636363636363635</v>
      </c>
    </row>
    <row r="175" spans="1:10" x14ac:dyDescent="0.2">
      <c r="A175" s="177"/>
      <c r="B175" s="143"/>
      <c r="C175" s="144"/>
      <c r="D175" s="143"/>
      <c r="E175" s="144"/>
      <c r="F175" s="145"/>
      <c r="G175" s="143"/>
      <c r="H175" s="144"/>
      <c r="I175" s="151"/>
      <c r="J175" s="152"/>
    </row>
    <row r="176" spans="1:10" s="139" customFormat="1" x14ac:dyDescent="0.2">
      <c r="A176" s="159" t="s">
        <v>53</v>
      </c>
      <c r="B176" s="65"/>
      <c r="C176" s="66"/>
      <c r="D176" s="65"/>
      <c r="E176" s="66"/>
      <c r="F176" s="67"/>
      <c r="G176" s="65"/>
      <c r="H176" s="66"/>
      <c r="I176" s="20"/>
      <c r="J176" s="21"/>
    </row>
    <row r="177" spans="1:10" x14ac:dyDescent="0.2">
      <c r="A177" s="158" t="s">
        <v>329</v>
      </c>
      <c r="B177" s="65">
        <v>1</v>
      </c>
      <c r="C177" s="66">
        <v>0</v>
      </c>
      <c r="D177" s="65">
        <v>4</v>
      </c>
      <c r="E177" s="66">
        <v>0</v>
      </c>
      <c r="F177" s="67"/>
      <c r="G177" s="65">
        <f t="shared" ref="G177:G183" si="36">B177-C177</f>
        <v>1</v>
      </c>
      <c r="H177" s="66">
        <f t="shared" ref="H177:H183" si="37">D177-E177</f>
        <v>4</v>
      </c>
      <c r="I177" s="20" t="str">
        <f t="shared" ref="I177:I183" si="38">IF(C177=0, "-", IF(G177/C177&lt;10, G177/C177, "&gt;999%"))</f>
        <v>-</v>
      </c>
      <c r="J177" s="21" t="str">
        <f t="shared" ref="J177:J183" si="39">IF(E177=0, "-", IF(H177/E177&lt;10, H177/E177, "&gt;999%"))</f>
        <v>-</v>
      </c>
    </row>
    <row r="178" spans="1:10" x14ac:dyDescent="0.2">
      <c r="A178" s="158" t="s">
        <v>404</v>
      </c>
      <c r="B178" s="65">
        <v>0</v>
      </c>
      <c r="C178" s="66">
        <v>0</v>
      </c>
      <c r="D178" s="65">
        <v>1</v>
      </c>
      <c r="E178" s="66">
        <v>0</v>
      </c>
      <c r="F178" s="67"/>
      <c r="G178" s="65">
        <f t="shared" si="36"/>
        <v>0</v>
      </c>
      <c r="H178" s="66">
        <f t="shared" si="37"/>
        <v>1</v>
      </c>
      <c r="I178" s="20" t="str">
        <f t="shared" si="38"/>
        <v>-</v>
      </c>
      <c r="J178" s="21" t="str">
        <f t="shared" si="39"/>
        <v>-</v>
      </c>
    </row>
    <row r="179" spans="1:10" x14ac:dyDescent="0.2">
      <c r="A179" s="158" t="s">
        <v>367</v>
      </c>
      <c r="B179" s="65">
        <v>0</v>
      </c>
      <c r="C179" s="66">
        <v>0</v>
      </c>
      <c r="D179" s="65">
        <v>4</v>
      </c>
      <c r="E179" s="66">
        <v>4</v>
      </c>
      <c r="F179" s="67"/>
      <c r="G179" s="65">
        <f t="shared" si="36"/>
        <v>0</v>
      </c>
      <c r="H179" s="66">
        <f t="shared" si="37"/>
        <v>0</v>
      </c>
      <c r="I179" s="20" t="str">
        <f t="shared" si="38"/>
        <v>-</v>
      </c>
      <c r="J179" s="21">
        <f t="shared" si="39"/>
        <v>0</v>
      </c>
    </row>
    <row r="180" spans="1:10" x14ac:dyDescent="0.2">
      <c r="A180" s="158" t="s">
        <v>239</v>
      </c>
      <c r="B180" s="65">
        <v>0</v>
      </c>
      <c r="C180" s="66">
        <v>1</v>
      </c>
      <c r="D180" s="65">
        <v>7</v>
      </c>
      <c r="E180" s="66">
        <v>5</v>
      </c>
      <c r="F180" s="67"/>
      <c r="G180" s="65">
        <f t="shared" si="36"/>
        <v>-1</v>
      </c>
      <c r="H180" s="66">
        <f t="shared" si="37"/>
        <v>2</v>
      </c>
      <c r="I180" s="20">
        <f t="shared" si="38"/>
        <v>-1</v>
      </c>
      <c r="J180" s="21">
        <f t="shared" si="39"/>
        <v>0.4</v>
      </c>
    </row>
    <row r="181" spans="1:10" x14ac:dyDescent="0.2">
      <c r="A181" s="158" t="s">
        <v>387</v>
      </c>
      <c r="B181" s="65">
        <v>11</v>
      </c>
      <c r="C181" s="66">
        <v>2</v>
      </c>
      <c r="D181" s="65">
        <v>48</v>
      </c>
      <c r="E181" s="66">
        <v>42</v>
      </c>
      <c r="F181" s="67"/>
      <c r="G181" s="65">
        <f t="shared" si="36"/>
        <v>9</v>
      </c>
      <c r="H181" s="66">
        <f t="shared" si="37"/>
        <v>6</v>
      </c>
      <c r="I181" s="20">
        <f t="shared" si="38"/>
        <v>4.5</v>
      </c>
      <c r="J181" s="21">
        <f t="shared" si="39"/>
        <v>0.14285714285714285</v>
      </c>
    </row>
    <row r="182" spans="1:10" x14ac:dyDescent="0.2">
      <c r="A182" s="158" t="s">
        <v>368</v>
      </c>
      <c r="B182" s="65">
        <v>0</v>
      </c>
      <c r="C182" s="66">
        <v>0</v>
      </c>
      <c r="D182" s="65">
        <v>1</v>
      </c>
      <c r="E182" s="66">
        <v>2</v>
      </c>
      <c r="F182" s="67"/>
      <c r="G182" s="65">
        <f t="shared" si="36"/>
        <v>0</v>
      </c>
      <c r="H182" s="66">
        <f t="shared" si="37"/>
        <v>-1</v>
      </c>
      <c r="I182" s="20" t="str">
        <f t="shared" si="38"/>
        <v>-</v>
      </c>
      <c r="J182" s="21">
        <f t="shared" si="39"/>
        <v>-0.5</v>
      </c>
    </row>
    <row r="183" spans="1:10" s="160" customFormat="1" x14ac:dyDescent="0.2">
      <c r="A183" s="178" t="s">
        <v>498</v>
      </c>
      <c r="B183" s="71">
        <v>12</v>
      </c>
      <c r="C183" s="72">
        <v>3</v>
      </c>
      <c r="D183" s="71">
        <v>65</v>
      </c>
      <c r="E183" s="72">
        <v>53</v>
      </c>
      <c r="F183" s="73"/>
      <c r="G183" s="71">
        <f t="shared" si="36"/>
        <v>9</v>
      </c>
      <c r="H183" s="72">
        <f t="shared" si="37"/>
        <v>12</v>
      </c>
      <c r="I183" s="37">
        <f t="shared" si="38"/>
        <v>3</v>
      </c>
      <c r="J183" s="38">
        <f t="shared" si="39"/>
        <v>0.22641509433962265</v>
      </c>
    </row>
    <row r="184" spans="1:10" x14ac:dyDescent="0.2">
      <c r="A184" s="177"/>
      <c r="B184" s="143"/>
      <c r="C184" s="144"/>
      <c r="D184" s="143"/>
      <c r="E184" s="144"/>
      <c r="F184" s="145"/>
      <c r="G184" s="143"/>
      <c r="H184" s="144"/>
      <c r="I184" s="151"/>
      <c r="J184" s="152"/>
    </row>
    <row r="185" spans="1:10" s="139" customFormat="1" x14ac:dyDescent="0.2">
      <c r="A185" s="159" t="s">
        <v>54</v>
      </c>
      <c r="B185" s="65"/>
      <c r="C185" s="66"/>
      <c r="D185" s="65"/>
      <c r="E185" s="66"/>
      <c r="F185" s="67"/>
      <c r="G185" s="65"/>
      <c r="H185" s="66"/>
      <c r="I185" s="20"/>
      <c r="J185" s="21"/>
    </row>
    <row r="186" spans="1:10" x14ac:dyDescent="0.2">
      <c r="A186" s="158" t="s">
        <v>212</v>
      </c>
      <c r="B186" s="65">
        <v>0</v>
      </c>
      <c r="C186" s="66">
        <v>0</v>
      </c>
      <c r="D186" s="65">
        <v>1</v>
      </c>
      <c r="E186" s="66">
        <v>0</v>
      </c>
      <c r="F186" s="67"/>
      <c r="G186" s="65">
        <f t="shared" ref="G186:G195" si="40">B186-C186</f>
        <v>0</v>
      </c>
      <c r="H186" s="66">
        <f t="shared" ref="H186:H195" si="41">D186-E186</f>
        <v>1</v>
      </c>
      <c r="I186" s="20" t="str">
        <f t="shared" ref="I186:I195" si="42">IF(C186=0, "-", IF(G186/C186&lt;10, G186/C186, "&gt;999%"))</f>
        <v>-</v>
      </c>
      <c r="J186" s="21" t="str">
        <f t="shared" ref="J186:J195" si="43">IF(E186=0, "-", IF(H186/E186&lt;10, H186/E186, "&gt;999%"))</f>
        <v>-</v>
      </c>
    </row>
    <row r="187" spans="1:10" x14ac:dyDescent="0.2">
      <c r="A187" s="158" t="s">
        <v>226</v>
      </c>
      <c r="B187" s="65">
        <v>0</v>
      </c>
      <c r="C187" s="66">
        <v>0</v>
      </c>
      <c r="D187" s="65">
        <v>4</v>
      </c>
      <c r="E187" s="66">
        <v>0</v>
      </c>
      <c r="F187" s="67"/>
      <c r="G187" s="65">
        <f t="shared" si="40"/>
        <v>0</v>
      </c>
      <c r="H187" s="66">
        <f t="shared" si="41"/>
        <v>4</v>
      </c>
      <c r="I187" s="20" t="str">
        <f t="shared" si="42"/>
        <v>-</v>
      </c>
      <c r="J187" s="21" t="str">
        <f t="shared" si="43"/>
        <v>-</v>
      </c>
    </row>
    <row r="188" spans="1:10" x14ac:dyDescent="0.2">
      <c r="A188" s="158" t="s">
        <v>233</v>
      </c>
      <c r="B188" s="65">
        <v>0</v>
      </c>
      <c r="C188" s="66">
        <v>0</v>
      </c>
      <c r="D188" s="65">
        <v>1</v>
      </c>
      <c r="E188" s="66">
        <v>0</v>
      </c>
      <c r="F188" s="67"/>
      <c r="G188" s="65">
        <f t="shared" si="40"/>
        <v>0</v>
      </c>
      <c r="H188" s="66">
        <f t="shared" si="41"/>
        <v>1</v>
      </c>
      <c r="I188" s="20" t="str">
        <f t="shared" si="42"/>
        <v>-</v>
      </c>
      <c r="J188" s="21" t="str">
        <f t="shared" si="43"/>
        <v>-</v>
      </c>
    </row>
    <row r="189" spans="1:10" x14ac:dyDescent="0.2">
      <c r="A189" s="158" t="s">
        <v>227</v>
      </c>
      <c r="B189" s="65">
        <v>2</v>
      </c>
      <c r="C189" s="66">
        <v>0</v>
      </c>
      <c r="D189" s="65">
        <v>4</v>
      </c>
      <c r="E189" s="66">
        <v>1</v>
      </c>
      <c r="F189" s="67"/>
      <c r="G189" s="65">
        <f t="shared" si="40"/>
        <v>2</v>
      </c>
      <c r="H189" s="66">
        <f t="shared" si="41"/>
        <v>3</v>
      </c>
      <c r="I189" s="20" t="str">
        <f t="shared" si="42"/>
        <v>-</v>
      </c>
      <c r="J189" s="21">
        <f t="shared" si="43"/>
        <v>3</v>
      </c>
    </row>
    <row r="190" spans="1:10" x14ac:dyDescent="0.2">
      <c r="A190" s="158" t="s">
        <v>358</v>
      </c>
      <c r="B190" s="65">
        <v>1</v>
      </c>
      <c r="C190" s="66">
        <v>0</v>
      </c>
      <c r="D190" s="65">
        <v>9</v>
      </c>
      <c r="E190" s="66">
        <v>5</v>
      </c>
      <c r="F190" s="67"/>
      <c r="G190" s="65">
        <f t="shared" si="40"/>
        <v>1</v>
      </c>
      <c r="H190" s="66">
        <f t="shared" si="41"/>
        <v>4</v>
      </c>
      <c r="I190" s="20" t="str">
        <f t="shared" si="42"/>
        <v>-</v>
      </c>
      <c r="J190" s="21">
        <f t="shared" si="43"/>
        <v>0.8</v>
      </c>
    </row>
    <row r="191" spans="1:10" x14ac:dyDescent="0.2">
      <c r="A191" s="158" t="s">
        <v>313</v>
      </c>
      <c r="B191" s="65">
        <v>2</v>
      </c>
      <c r="C191" s="66">
        <v>1</v>
      </c>
      <c r="D191" s="65">
        <v>16</v>
      </c>
      <c r="E191" s="66">
        <v>26</v>
      </c>
      <c r="F191" s="67"/>
      <c r="G191" s="65">
        <f t="shared" si="40"/>
        <v>1</v>
      </c>
      <c r="H191" s="66">
        <f t="shared" si="41"/>
        <v>-10</v>
      </c>
      <c r="I191" s="20">
        <f t="shared" si="42"/>
        <v>1</v>
      </c>
      <c r="J191" s="21">
        <f t="shared" si="43"/>
        <v>-0.38461538461538464</v>
      </c>
    </row>
    <row r="192" spans="1:10" x14ac:dyDescent="0.2">
      <c r="A192" s="158" t="s">
        <v>251</v>
      </c>
      <c r="B192" s="65">
        <v>0</v>
      </c>
      <c r="C192" s="66">
        <v>0</v>
      </c>
      <c r="D192" s="65">
        <v>0</v>
      </c>
      <c r="E192" s="66">
        <v>2</v>
      </c>
      <c r="F192" s="67"/>
      <c r="G192" s="65">
        <f t="shared" si="40"/>
        <v>0</v>
      </c>
      <c r="H192" s="66">
        <f t="shared" si="41"/>
        <v>-2</v>
      </c>
      <c r="I192" s="20" t="str">
        <f t="shared" si="42"/>
        <v>-</v>
      </c>
      <c r="J192" s="21">
        <f t="shared" si="43"/>
        <v>-1</v>
      </c>
    </row>
    <row r="193" spans="1:10" x14ac:dyDescent="0.2">
      <c r="A193" s="158" t="s">
        <v>349</v>
      </c>
      <c r="B193" s="65">
        <v>0</v>
      </c>
      <c r="C193" s="66">
        <v>0</v>
      </c>
      <c r="D193" s="65">
        <v>8</v>
      </c>
      <c r="E193" s="66">
        <v>10</v>
      </c>
      <c r="F193" s="67"/>
      <c r="G193" s="65">
        <f t="shared" si="40"/>
        <v>0</v>
      </c>
      <c r="H193" s="66">
        <f t="shared" si="41"/>
        <v>-2</v>
      </c>
      <c r="I193" s="20" t="str">
        <f t="shared" si="42"/>
        <v>-</v>
      </c>
      <c r="J193" s="21">
        <f t="shared" si="43"/>
        <v>-0.2</v>
      </c>
    </row>
    <row r="194" spans="1:10" x14ac:dyDescent="0.2">
      <c r="A194" s="158" t="s">
        <v>286</v>
      </c>
      <c r="B194" s="65">
        <v>1</v>
      </c>
      <c r="C194" s="66">
        <v>2</v>
      </c>
      <c r="D194" s="65">
        <v>7</v>
      </c>
      <c r="E194" s="66">
        <v>13</v>
      </c>
      <c r="F194" s="67"/>
      <c r="G194" s="65">
        <f t="shared" si="40"/>
        <v>-1</v>
      </c>
      <c r="H194" s="66">
        <f t="shared" si="41"/>
        <v>-6</v>
      </c>
      <c r="I194" s="20">
        <f t="shared" si="42"/>
        <v>-0.5</v>
      </c>
      <c r="J194" s="21">
        <f t="shared" si="43"/>
        <v>-0.46153846153846156</v>
      </c>
    </row>
    <row r="195" spans="1:10" s="160" customFormat="1" x14ac:dyDescent="0.2">
      <c r="A195" s="178" t="s">
        <v>499</v>
      </c>
      <c r="B195" s="71">
        <v>6</v>
      </c>
      <c r="C195" s="72">
        <v>3</v>
      </c>
      <c r="D195" s="71">
        <v>50</v>
      </c>
      <c r="E195" s="72">
        <v>57</v>
      </c>
      <c r="F195" s="73"/>
      <c r="G195" s="71">
        <f t="shared" si="40"/>
        <v>3</v>
      </c>
      <c r="H195" s="72">
        <f t="shared" si="41"/>
        <v>-7</v>
      </c>
      <c r="I195" s="37">
        <f t="shared" si="42"/>
        <v>1</v>
      </c>
      <c r="J195" s="38">
        <f t="shared" si="43"/>
        <v>-0.12280701754385964</v>
      </c>
    </row>
    <row r="196" spans="1:10" x14ac:dyDescent="0.2">
      <c r="A196" s="177"/>
      <c r="B196" s="143"/>
      <c r="C196" s="144"/>
      <c r="D196" s="143"/>
      <c r="E196" s="144"/>
      <c r="F196" s="145"/>
      <c r="G196" s="143"/>
      <c r="H196" s="144"/>
      <c r="I196" s="151"/>
      <c r="J196" s="152"/>
    </row>
    <row r="197" spans="1:10" s="139" customFormat="1" x14ac:dyDescent="0.2">
      <c r="A197" s="159" t="s">
        <v>55</v>
      </c>
      <c r="B197" s="65"/>
      <c r="C197" s="66"/>
      <c r="D197" s="65"/>
      <c r="E197" s="66"/>
      <c r="F197" s="67"/>
      <c r="G197" s="65"/>
      <c r="H197" s="66"/>
      <c r="I197" s="20"/>
      <c r="J197" s="21"/>
    </row>
    <row r="198" spans="1:10" x14ac:dyDescent="0.2">
      <c r="A198" s="158" t="s">
        <v>415</v>
      </c>
      <c r="B198" s="65">
        <v>6</v>
      </c>
      <c r="C198" s="66">
        <v>3</v>
      </c>
      <c r="D198" s="65">
        <v>16</v>
      </c>
      <c r="E198" s="66">
        <v>24</v>
      </c>
      <c r="F198" s="67"/>
      <c r="G198" s="65">
        <f>B198-C198</f>
        <v>3</v>
      </c>
      <c r="H198" s="66">
        <f>D198-E198</f>
        <v>-8</v>
      </c>
      <c r="I198" s="20">
        <f>IF(C198=0, "-", IF(G198/C198&lt;10, G198/C198, "&gt;999%"))</f>
        <v>1</v>
      </c>
      <c r="J198" s="21">
        <f>IF(E198=0, "-", IF(H198/E198&lt;10, H198/E198, "&gt;999%"))</f>
        <v>-0.33333333333333331</v>
      </c>
    </row>
    <row r="199" spans="1:10" s="160" customFormat="1" x14ac:dyDescent="0.2">
      <c r="A199" s="178" t="s">
        <v>500</v>
      </c>
      <c r="B199" s="71">
        <v>6</v>
      </c>
      <c r="C199" s="72">
        <v>3</v>
      </c>
      <c r="D199" s="71">
        <v>16</v>
      </c>
      <c r="E199" s="72">
        <v>24</v>
      </c>
      <c r="F199" s="73"/>
      <c r="G199" s="71">
        <f>B199-C199</f>
        <v>3</v>
      </c>
      <c r="H199" s="72">
        <f>D199-E199</f>
        <v>-8</v>
      </c>
      <c r="I199" s="37">
        <f>IF(C199=0, "-", IF(G199/C199&lt;10, G199/C199, "&gt;999%"))</f>
        <v>1</v>
      </c>
      <c r="J199" s="38">
        <f>IF(E199=0, "-", IF(H199/E199&lt;10, H199/E199, "&gt;999%"))</f>
        <v>-0.33333333333333331</v>
      </c>
    </row>
    <row r="200" spans="1:10" x14ac:dyDescent="0.2">
      <c r="A200" s="177"/>
      <c r="B200" s="143"/>
      <c r="C200" s="144"/>
      <c r="D200" s="143"/>
      <c r="E200" s="144"/>
      <c r="F200" s="145"/>
      <c r="G200" s="143"/>
      <c r="H200" s="144"/>
      <c r="I200" s="151"/>
      <c r="J200" s="152"/>
    </row>
    <row r="201" spans="1:10" s="139" customFormat="1" x14ac:dyDescent="0.2">
      <c r="A201" s="159" t="s">
        <v>56</v>
      </c>
      <c r="B201" s="65"/>
      <c r="C201" s="66"/>
      <c r="D201" s="65"/>
      <c r="E201" s="66"/>
      <c r="F201" s="67"/>
      <c r="G201" s="65"/>
      <c r="H201" s="66"/>
      <c r="I201" s="20"/>
      <c r="J201" s="21"/>
    </row>
    <row r="202" spans="1:10" x14ac:dyDescent="0.2">
      <c r="A202" s="158" t="s">
        <v>378</v>
      </c>
      <c r="B202" s="65">
        <v>2</v>
      </c>
      <c r="C202" s="66">
        <v>2</v>
      </c>
      <c r="D202" s="65">
        <v>23</v>
      </c>
      <c r="E202" s="66">
        <v>28</v>
      </c>
      <c r="F202" s="67"/>
      <c r="G202" s="65">
        <f t="shared" ref="G202:G213" si="44">B202-C202</f>
        <v>0</v>
      </c>
      <c r="H202" s="66">
        <f t="shared" ref="H202:H213" si="45">D202-E202</f>
        <v>-5</v>
      </c>
      <c r="I202" s="20">
        <f t="shared" ref="I202:I213" si="46">IF(C202=0, "-", IF(G202/C202&lt;10, G202/C202, "&gt;999%"))</f>
        <v>0</v>
      </c>
      <c r="J202" s="21">
        <f t="shared" ref="J202:J213" si="47">IF(E202=0, "-", IF(H202/E202&lt;10, H202/E202, "&gt;999%"))</f>
        <v>-0.17857142857142858</v>
      </c>
    </row>
    <row r="203" spans="1:10" x14ac:dyDescent="0.2">
      <c r="A203" s="158" t="s">
        <v>388</v>
      </c>
      <c r="B203" s="65">
        <v>15</v>
      </c>
      <c r="C203" s="66">
        <v>9</v>
      </c>
      <c r="D203" s="65">
        <v>144</v>
      </c>
      <c r="E203" s="66">
        <v>111</v>
      </c>
      <c r="F203" s="67"/>
      <c r="G203" s="65">
        <f t="shared" si="44"/>
        <v>6</v>
      </c>
      <c r="H203" s="66">
        <f t="shared" si="45"/>
        <v>33</v>
      </c>
      <c r="I203" s="20">
        <f t="shared" si="46"/>
        <v>0.66666666666666663</v>
      </c>
      <c r="J203" s="21">
        <f t="shared" si="47"/>
        <v>0.29729729729729731</v>
      </c>
    </row>
    <row r="204" spans="1:10" x14ac:dyDescent="0.2">
      <c r="A204" s="158" t="s">
        <v>260</v>
      </c>
      <c r="B204" s="65">
        <v>11</v>
      </c>
      <c r="C204" s="66">
        <v>1</v>
      </c>
      <c r="D204" s="65">
        <v>96</v>
      </c>
      <c r="E204" s="66">
        <v>96</v>
      </c>
      <c r="F204" s="67"/>
      <c r="G204" s="65">
        <f t="shared" si="44"/>
        <v>10</v>
      </c>
      <c r="H204" s="66">
        <f t="shared" si="45"/>
        <v>0</v>
      </c>
      <c r="I204" s="20" t="str">
        <f t="shared" si="46"/>
        <v>&gt;999%</v>
      </c>
      <c r="J204" s="21">
        <f t="shared" si="47"/>
        <v>0</v>
      </c>
    </row>
    <row r="205" spans="1:10" x14ac:dyDescent="0.2">
      <c r="A205" s="158" t="s">
        <v>272</v>
      </c>
      <c r="B205" s="65">
        <v>4</v>
      </c>
      <c r="C205" s="66">
        <v>0</v>
      </c>
      <c r="D205" s="65">
        <v>56</v>
      </c>
      <c r="E205" s="66">
        <v>0</v>
      </c>
      <c r="F205" s="67"/>
      <c r="G205" s="65">
        <f t="shared" si="44"/>
        <v>4</v>
      </c>
      <c r="H205" s="66">
        <f t="shared" si="45"/>
        <v>56</v>
      </c>
      <c r="I205" s="20" t="str">
        <f t="shared" si="46"/>
        <v>-</v>
      </c>
      <c r="J205" s="21" t="str">
        <f t="shared" si="47"/>
        <v>-</v>
      </c>
    </row>
    <row r="206" spans="1:10" x14ac:dyDescent="0.2">
      <c r="A206" s="158" t="s">
        <v>296</v>
      </c>
      <c r="B206" s="65">
        <v>16</v>
      </c>
      <c r="C206" s="66">
        <v>17</v>
      </c>
      <c r="D206" s="65">
        <v>163</v>
      </c>
      <c r="E206" s="66">
        <v>140</v>
      </c>
      <c r="F206" s="67"/>
      <c r="G206" s="65">
        <f t="shared" si="44"/>
        <v>-1</v>
      </c>
      <c r="H206" s="66">
        <f t="shared" si="45"/>
        <v>23</v>
      </c>
      <c r="I206" s="20">
        <f t="shared" si="46"/>
        <v>-5.8823529411764705E-2</v>
      </c>
      <c r="J206" s="21">
        <f t="shared" si="47"/>
        <v>0.16428571428571428</v>
      </c>
    </row>
    <row r="207" spans="1:10" x14ac:dyDescent="0.2">
      <c r="A207" s="158" t="s">
        <v>330</v>
      </c>
      <c r="B207" s="65">
        <v>5</v>
      </c>
      <c r="C207" s="66">
        <v>0</v>
      </c>
      <c r="D207" s="65">
        <v>54</v>
      </c>
      <c r="E207" s="66">
        <v>14</v>
      </c>
      <c r="F207" s="67"/>
      <c r="G207" s="65">
        <f t="shared" si="44"/>
        <v>5</v>
      </c>
      <c r="H207" s="66">
        <f t="shared" si="45"/>
        <v>40</v>
      </c>
      <c r="I207" s="20" t="str">
        <f t="shared" si="46"/>
        <v>-</v>
      </c>
      <c r="J207" s="21">
        <f t="shared" si="47"/>
        <v>2.8571428571428572</v>
      </c>
    </row>
    <row r="208" spans="1:10" x14ac:dyDescent="0.2">
      <c r="A208" s="158" t="s">
        <v>331</v>
      </c>
      <c r="B208" s="65">
        <v>6</v>
      </c>
      <c r="C208" s="66">
        <v>3</v>
      </c>
      <c r="D208" s="65">
        <v>34</v>
      </c>
      <c r="E208" s="66">
        <v>24</v>
      </c>
      <c r="F208" s="67"/>
      <c r="G208" s="65">
        <f t="shared" si="44"/>
        <v>3</v>
      </c>
      <c r="H208" s="66">
        <f t="shared" si="45"/>
        <v>10</v>
      </c>
      <c r="I208" s="20">
        <f t="shared" si="46"/>
        <v>1</v>
      </c>
      <c r="J208" s="21">
        <f t="shared" si="47"/>
        <v>0.41666666666666669</v>
      </c>
    </row>
    <row r="209" spans="1:10" x14ac:dyDescent="0.2">
      <c r="A209" s="158" t="s">
        <v>248</v>
      </c>
      <c r="B209" s="65">
        <v>1</v>
      </c>
      <c r="C209" s="66">
        <v>0</v>
      </c>
      <c r="D209" s="65">
        <v>4</v>
      </c>
      <c r="E209" s="66">
        <v>2</v>
      </c>
      <c r="F209" s="67"/>
      <c r="G209" s="65">
        <f t="shared" si="44"/>
        <v>1</v>
      </c>
      <c r="H209" s="66">
        <f t="shared" si="45"/>
        <v>2</v>
      </c>
      <c r="I209" s="20" t="str">
        <f t="shared" si="46"/>
        <v>-</v>
      </c>
      <c r="J209" s="21">
        <f t="shared" si="47"/>
        <v>1</v>
      </c>
    </row>
    <row r="210" spans="1:10" x14ac:dyDescent="0.2">
      <c r="A210" s="158" t="s">
        <v>182</v>
      </c>
      <c r="B210" s="65">
        <v>6</v>
      </c>
      <c r="C210" s="66">
        <v>2</v>
      </c>
      <c r="D210" s="65">
        <v>48</v>
      </c>
      <c r="E210" s="66">
        <v>68</v>
      </c>
      <c r="F210" s="67"/>
      <c r="G210" s="65">
        <f t="shared" si="44"/>
        <v>4</v>
      </c>
      <c r="H210" s="66">
        <f t="shared" si="45"/>
        <v>-20</v>
      </c>
      <c r="I210" s="20">
        <f t="shared" si="46"/>
        <v>2</v>
      </c>
      <c r="J210" s="21">
        <f t="shared" si="47"/>
        <v>-0.29411764705882354</v>
      </c>
    </row>
    <row r="211" spans="1:10" x14ac:dyDescent="0.2">
      <c r="A211" s="158" t="s">
        <v>200</v>
      </c>
      <c r="B211" s="65">
        <v>7</v>
      </c>
      <c r="C211" s="66">
        <v>2</v>
      </c>
      <c r="D211" s="65">
        <v>90</v>
      </c>
      <c r="E211" s="66">
        <v>125</v>
      </c>
      <c r="F211" s="67"/>
      <c r="G211" s="65">
        <f t="shared" si="44"/>
        <v>5</v>
      </c>
      <c r="H211" s="66">
        <f t="shared" si="45"/>
        <v>-35</v>
      </c>
      <c r="I211" s="20">
        <f t="shared" si="46"/>
        <v>2.5</v>
      </c>
      <c r="J211" s="21">
        <f t="shared" si="47"/>
        <v>-0.28000000000000003</v>
      </c>
    </row>
    <row r="212" spans="1:10" x14ac:dyDescent="0.2">
      <c r="A212" s="158" t="s">
        <v>217</v>
      </c>
      <c r="B212" s="65">
        <v>1</v>
      </c>
      <c r="C212" s="66">
        <v>0</v>
      </c>
      <c r="D212" s="65">
        <v>14</v>
      </c>
      <c r="E212" s="66">
        <v>11</v>
      </c>
      <c r="F212" s="67"/>
      <c r="G212" s="65">
        <f t="shared" si="44"/>
        <v>1</v>
      </c>
      <c r="H212" s="66">
        <f t="shared" si="45"/>
        <v>3</v>
      </c>
      <c r="I212" s="20" t="str">
        <f t="shared" si="46"/>
        <v>-</v>
      </c>
      <c r="J212" s="21">
        <f t="shared" si="47"/>
        <v>0.27272727272727271</v>
      </c>
    </row>
    <row r="213" spans="1:10" s="160" customFormat="1" x14ac:dyDescent="0.2">
      <c r="A213" s="178" t="s">
        <v>501</v>
      </c>
      <c r="B213" s="71">
        <v>74</v>
      </c>
      <c r="C213" s="72">
        <v>36</v>
      </c>
      <c r="D213" s="71">
        <v>726</v>
      </c>
      <c r="E213" s="72">
        <v>619</v>
      </c>
      <c r="F213" s="73"/>
      <c r="G213" s="71">
        <f t="shared" si="44"/>
        <v>38</v>
      </c>
      <c r="H213" s="72">
        <f t="shared" si="45"/>
        <v>107</v>
      </c>
      <c r="I213" s="37">
        <f t="shared" si="46"/>
        <v>1.0555555555555556</v>
      </c>
      <c r="J213" s="38">
        <f t="shared" si="47"/>
        <v>0.172859450726979</v>
      </c>
    </row>
    <row r="214" spans="1:10" x14ac:dyDescent="0.2">
      <c r="A214" s="177"/>
      <c r="B214" s="143"/>
      <c r="C214" s="144"/>
      <c r="D214" s="143"/>
      <c r="E214" s="144"/>
      <c r="F214" s="145"/>
      <c r="G214" s="143"/>
      <c r="H214" s="144"/>
      <c r="I214" s="151"/>
      <c r="J214" s="152"/>
    </row>
    <row r="215" spans="1:10" s="139" customFormat="1" x14ac:dyDescent="0.2">
      <c r="A215" s="159" t="s">
        <v>57</v>
      </c>
      <c r="B215" s="65"/>
      <c r="C215" s="66"/>
      <c r="D215" s="65"/>
      <c r="E215" s="66"/>
      <c r="F215" s="67"/>
      <c r="G215" s="65"/>
      <c r="H215" s="66"/>
      <c r="I215" s="20"/>
      <c r="J215" s="21"/>
    </row>
    <row r="216" spans="1:10" x14ac:dyDescent="0.2">
      <c r="A216" s="158" t="s">
        <v>213</v>
      </c>
      <c r="B216" s="65">
        <v>1</v>
      </c>
      <c r="C216" s="66">
        <v>0</v>
      </c>
      <c r="D216" s="65">
        <v>9</v>
      </c>
      <c r="E216" s="66">
        <v>6</v>
      </c>
      <c r="F216" s="67"/>
      <c r="G216" s="65">
        <f t="shared" ref="G216:G229" si="48">B216-C216</f>
        <v>1</v>
      </c>
      <c r="H216" s="66">
        <f t="shared" ref="H216:H229" si="49">D216-E216</f>
        <v>3</v>
      </c>
      <c r="I216" s="20" t="str">
        <f t="shared" ref="I216:I229" si="50">IF(C216=0, "-", IF(G216/C216&lt;10, G216/C216, "&gt;999%"))</f>
        <v>-</v>
      </c>
      <c r="J216" s="21">
        <f t="shared" ref="J216:J229" si="51">IF(E216=0, "-", IF(H216/E216&lt;10, H216/E216, "&gt;999%"))</f>
        <v>0.5</v>
      </c>
    </row>
    <row r="217" spans="1:10" x14ac:dyDescent="0.2">
      <c r="A217" s="158" t="s">
        <v>214</v>
      </c>
      <c r="B217" s="65">
        <v>0</v>
      </c>
      <c r="C217" s="66">
        <v>0</v>
      </c>
      <c r="D217" s="65">
        <v>1</v>
      </c>
      <c r="E217" s="66">
        <v>0</v>
      </c>
      <c r="F217" s="67"/>
      <c r="G217" s="65">
        <f t="shared" si="48"/>
        <v>0</v>
      </c>
      <c r="H217" s="66">
        <f t="shared" si="49"/>
        <v>1</v>
      </c>
      <c r="I217" s="20" t="str">
        <f t="shared" si="50"/>
        <v>-</v>
      </c>
      <c r="J217" s="21" t="str">
        <f t="shared" si="51"/>
        <v>-</v>
      </c>
    </row>
    <row r="218" spans="1:10" x14ac:dyDescent="0.2">
      <c r="A218" s="158" t="s">
        <v>228</v>
      </c>
      <c r="B218" s="65">
        <v>0</v>
      </c>
      <c r="C218" s="66">
        <v>0</v>
      </c>
      <c r="D218" s="65">
        <v>1</v>
      </c>
      <c r="E218" s="66">
        <v>3</v>
      </c>
      <c r="F218" s="67"/>
      <c r="G218" s="65">
        <f t="shared" si="48"/>
        <v>0</v>
      </c>
      <c r="H218" s="66">
        <f t="shared" si="49"/>
        <v>-2</v>
      </c>
      <c r="I218" s="20" t="str">
        <f t="shared" si="50"/>
        <v>-</v>
      </c>
      <c r="J218" s="21">
        <f t="shared" si="51"/>
        <v>-0.66666666666666663</v>
      </c>
    </row>
    <row r="219" spans="1:10" x14ac:dyDescent="0.2">
      <c r="A219" s="158" t="s">
        <v>252</v>
      </c>
      <c r="B219" s="65">
        <v>0</v>
      </c>
      <c r="C219" s="66">
        <v>0</v>
      </c>
      <c r="D219" s="65">
        <v>0</v>
      </c>
      <c r="E219" s="66">
        <v>1</v>
      </c>
      <c r="F219" s="67"/>
      <c r="G219" s="65">
        <f t="shared" si="48"/>
        <v>0</v>
      </c>
      <c r="H219" s="66">
        <f t="shared" si="49"/>
        <v>-1</v>
      </c>
      <c r="I219" s="20" t="str">
        <f t="shared" si="50"/>
        <v>-</v>
      </c>
      <c r="J219" s="21">
        <f t="shared" si="51"/>
        <v>-1</v>
      </c>
    </row>
    <row r="220" spans="1:10" x14ac:dyDescent="0.2">
      <c r="A220" s="158" t="s">
        <v>229</v>
      </c>
      <c r="B220" s="65">
        <v>0</v>
      </c>
      <c r="C220" s="66">
        <v>0</v>
      </c>
      <c r="D220" s="65">
        <v>5</v>
      </c>
      <c r="E220" s="66">
        <v>2</v>
      </c>
      <c r="F220" s="67"/>
      <c r="G220" s="65">
        <f t="shared" si="48"/>
        <v>0</v>
      </c>
      <c r="H220" s="66">
        <f t="shared" si="49"/>
        <v>3</v>
      </c>
      <c r="I220" s="20" t="str">
        <f t="shared" si="50"/>
        <v>-</v>
      </c>
      <c r="J220" s="21">
        <f t="shared" si="51"/>
        <v>1.5</v>
      </c>
    </row>
    <row r="221" spans="1:10" x14ac:dyDescent="0.2">
      <c r="A221" s="158" t="s">
        <v>234</v>
      </c>
      <c r="B221" s="65">
        <v>0</v>
      </c>
      <c r="C221" s="66">
        <v>0</v>
      </c>
      <c r="D221" s="65">
        <v>1</v>
      </c>
      <c r="E221" s="66">
        <v>0</v>
      </c>
      <c r="F221" s="67"/>
      <c r="G221" s="65">
        <f t="shared" si="48"/>
        <v>0</v>
      </c>
      <c r="H221" s="66">
        <f t="shared" si="49"/>
        <v>1</v>
      </c>
      <c r="I221" s="20" t="str">
        <f t="shared" si="50"/>
        <v>-</v>
      </c>
      <c r="J221" s="21" t="str">
        <f t="shared" si="51"/>
        <v>-</v>
      </c>
    </row>
    <row r="222" spans="1:10" x14ac:dyDescent="0.2">
      <c r="A222" s="158" t="s">
        <v>287</v>
      </c>
      <c r="B222" s="65">
        <v>1</v>
      </c>
      <c r="C222" s="66">
        <v>0</v>
      </c>
      <c r="D222" s="65">
        <v>6</v>
      </c>
      <c r="E222" s="66">
        <v>2</v>
      </c>
      <c r="F222" s="67"/>
      <c r="G222" s="65">
        <f t="shared" si="48"/>
        <v>1</v>
      </c>
      <c r="H222" s="66">
        <f t="shared" si="49"/>
        <v>4</v>
      </c>
      <c r="I222" s="20" t="str">
        <f t="shared" si="50"/>
        <v>-</v>
      </c>
      <c r="J222" s="21">
        <f t="shared" si="51"/>
        <v>2</v>
      </c>
    </row>
    <row r="223" spans="1:10" x14ac:dyDescent="0.2">
      <c r="A223" s="158" t="s">
        <v>314</v>
      </c>
      <c r="B223" s="65">
        <v>0</v>
      </c>
      <c r="C223" s="66">
        <v>0</v>
      </c>
      <c r="D223" s="65">
        <v>1</v>
      </c>
      <c r="E223" s="66">
        <v>0</v>
      </c>
      <c r="F223" s="67"/>
      <c r="G223" s="65">
        <f t="shared" si="48"/>
        <v>0</v>
      </c>
      <c r="H223" s="66">
        <f t="shared" si="49"/>
        <v>1</v>
      </c>
      <c r="I223" s="20" t="str">
        <f t="shared" si="50"/>
        <v>-</v>
      </c>
      <c r="J223" s="21" t="str">
        <f t="shared" si="51"/>
        <v>-</v>
      </c>
    </row>
    <row r="224" spans="1:10" x14ac:dyDescent="0.2">
      <c r="A224" s="158" t="s">
        <v>315</v>
      </c>
      <c r="B224" s="65">
        <v>0</v>
      </c>
      <c r="C224" s="66">
        <v>0</v>
      </c>
      <c r="D224" s="65">
        <v>1</v>
      </c>
      <c r="E224" s="66">
        <v>3</v>
      </c>
      <c r="F224" s="67"/>
      <c r="G224" s="65">
        <f t="shared" si="48"/>
        <v>0</v>
      </c>
      <c r="H224" s="66">
        <f t="shared" si="49"/>
        <v>-2</v>
      </c>
      <c r="I224" s="20" t="str">
        <f t="shared" si="50"/>
        <v>-</v>
      </c>
      <c r="J224" s="21">
        <f t="shared" si="51"/>
        <v>-0.66666666666666663</v>
      </c>
    </row>
    <row r="225" spans="1:10" x14ac:dyDescent="0.2">
      <c r="A225" s="158" t="s">
        <v>316</v>
      </c>
      <c r="B225" s="65">
        <v>0</v>
      </c>
      <c r="C225" s="66">
        <v>0</v>
      </c>
      <c r="D225" s="65">
        <v>5</v>
      </c>
      <c r="E225" s="66">
        <v>2</v>
      </c>
      <c r="F225" s="67"/>
      <c r="G225" s="65">
        <f t="shared" si="48"/>
        <v>0</v>
      </c>
      <c r="H225" s="66">
        <f t="shared" si="49"/>
        <v>3</v>
      </c>
      <c r="I225" s="20" t="str">
        <f t="shared" si="50"/>
        <v>-</v>
      </c>
      <c r="J225" s="21">
        <f t="shared" si="51"/>
        <v>1.5</v>
      </c>
    </row>
    <row r="226" spans="1:10" x14ac:dyDescent="0.2">
      <c r="A226" s="158" t="s">
        <v>350</v>
      </c>
      <c r="B226" s="65">
        <v>0</v>
      </c>
      <c r="C226" s="66">
        <v>0</v>
      </c>
      <c r="D226" s="65">
        <v>0</v>
      </c>
      <c r="E226" s="66">
        <v>1</v>
      </c>
      <c r="F226" s="67"/>
      <c r="G226" s="65">
        <f t="shared" si="48"/>
        <v>0</v>
      </c>
      <c r="H226" s="66">
        <f t="shared" si="49"/>
        <v>-1</v>
      </c>
      <c r="I226" s="20" t="str">
        <f t="shared" si="50"/>
        <v>-</v>
      </c>
      <c r="J226" s="21">
        <f t="shared" si="51"/>
        <v>-1</v>
      </c>
    </row>
    <row r="227" spans="1:10" x14ac:dyDescent="0.2">
      <c r="A227" s="158" t="s">
        <v>351</v>
      </c>
      <c r="B227" s="65">
        <v>1</v>
      </c>
      <c r="C227" s="66">
        <v>0</v>
      </c>
      <c r="D227" s="65">
        <v>2</v>
      </c>
      <c r="E227" s="66">
        <v>0</v>
      </c>
      <c r="F227" s="67"/>
      <c r="G227" s="65">
        <f t="shared" si="48"/>
        <v>1</v>
      </c>
      <c r="H227" s="66">
        <f t="shared" si="49"/>
        <v>2</v>
      </c>
      <c r="I227" s="20" t="str">
        <f t="shared" si="50"/>
        <v>-</v>
      </c>
      <c r="J227" s="21" t="str">
        <f t="shared" si="51"/>
        <v>-</v>
      </c>
    </row>
    <row r="228" spans="1:10" x14ac:dyDescent="0.2">
      <c r="A228" s="158" t="s">
        <v>253</v>
      </c>
      <c r="B228" s="65">
        <v>0</v>
      </c>
      <c r="C228" s="66">
        <v>1</v>
      </c>
      <c r="D228" s="65">
        <v>0</v>
      </c>
      <c r="E228" s="66">
        <v>1</v>
      </c>
      <c r="F228" s="67"/>
      <c r="G228" s="65">
        <f t="shared" si="48"/>
        <v>-1</v>
      </c>
      <c r="H228" s="66">
        <f t="shared" si="49"/>
        <v>-1</v>
      </c>
      <c r="I228" s="20">
        <f t="shared" si="50"/>
        <v>-1</v>
      </c>
      <c r="J228" s="21">
        <f t="shared" si="51"/>
        <v>-1</v>
      </c>
    </row>
    <row r="229" spans="1:10" s="160" customFormat="1" x14ac:dyDescent="0.2">
      <c r="A229" s="178" t="s">
        <v>502</v>
      </c>
      <c r="B229" s="71">
        <v>3</v>
      </c>
      <c r="C229" s="72">
        <v>1</v>
      </c>
      <c r="D229" s="71">
        <v>32</v>
      </c>
      <c r="E229" s="72">
        <v>21</v>
      </c>
      <c r="F229" s="73"/>
      <c r="G229" s="71">
        <f t="shared" si="48"/>
        <v>2</v>
      </c>
      <c r="H229" s="72">
        <f t="shared" si="49"/>
        <v>11</v>
      </c>
      <c r="I229" s="37">
        <f t="shared" si="50"/>
        <v>2</v>
      </c>
      <c r="J229" s="38">
        <f t="shared" si="51"/>
        <v>0.52380952380952384</v>
      </c>
    </row>
    <row r="230" spans="1:10" x14ac:dyDescent="0.2">
      <c r="A230" s="177"/>
      <c r="B230" s="143"/>
      <c r="C230" s="144"/>
      <c r="D230" s="143"/>
      <c r="E230" s="144"/>
      <c r="F230" s="145"/>
      <c r="G230" s="143"/>
      <c r="H230" s="144"/>
      <c r="I230" s="151"/>
      <c r="J230" s="152"/>
    </row>
    <row r="231" spans="1:10" s="139" customFormat="1" x14ac:dyDescent="0.2">
      <c r="A231" s="159" t="s">
        <v>58</v>
      </c>
      <c r="B231" s="65"/>
      <c r="C231" s="66"/>
      <c r="D231" s="65"/>
      <c r="E231" s="66"/>
      <c r="F231" s="67"/>
      <c r="G231" s="65"/>
      <c r="H231" s="66"/>
      <c r="I231" s="20"/>
      <c r="J231" s="21"/>
    </row>
    <row r="232" spans="1:10" x14ac:dyDescent="0.2">
      <c r="A232" s="158" t="s">
        <v>416</v>
      </c>
      <c r="B232" s="65">
        <v>0</v>
      </c>
      <c r="C232" s="66">
        <v>0</v>
      </c>
      <c r="D232" s="65">
        <v>3</v>
      </c>
      <c r="E232" s="66">
        <v>1</v>
      </c>
      <c r="F232" s="67"/>
      <c r="G232" s="65">
        <f>B232-C232</f>
        <v>0</v>
      </c>
      <c r="H232" s="66">
        <f>D232-E232</f>
        <v>2</v>
      </c>
      <c r="I232" s="20" t="str">
        <f>IF(C232=0, "-", IF(G232/C232&lt;10, G232/C232, "&gt;999%"))</f>
        <v>-</v>
      </c>
      <c r="J232" s="21">
        <f>IF(E232=0, "-", IF(H232/E232&lt;10, H232/E232, "&gt;999%"))</f>
        <v>2</v>
      </c>
    </row>
    <row r="233" spans="1:10" x14ac:dyDescent="0.2">
      <c r="A233" s="158" t="s">
        <v>411</v>
      </c>
      <c r="B233" s="65">
        <v>0</v>
      </c>
      <c r="C233" s="66">
        <v>0</v>
      </c>
      <c r="D233" s="65">
        <v>0</v>
      </c>
      <c r="E233" s="66">
        <v>1</v>
      </c>
      <c r="F233" s="67"/>
      <c r="G233" s="65">
        <f>B233-C233</f>
        <v>0</v>
      </c>
      <c r="H233" s="66">
        <f>D233-E233</f>
        <v>-1</v>
      </c>
      <c r="I233" s="20" t="str">
        <f>IF(C233=0, "-", IF(G233/C233&lt;10, G233/C233, "&gt;999%"))</f>
        <v>-</v>
      </c>
      <c r="J233" s="21">
        <f>IF(E233=0, "-", IF(H233/E233&lt;10, H233/E233, "&gt;999%"))</f>
        <v>-1</v>
      </c>
    </row>
    <row r="234" spans="1:10" s="160" customFormat="1" x14ac:dyDescent="0.2">
      <c r="A234" s="178" t="s">
        <v>503</v>
      </c>
      <c r="B234" s="71">
        <v>0</v>
      </c>
      <c r="C234" s="72">
        <v>0</v>
      </c>
      <c r="D234" s="71">
        <v>3</v>
      </c>
      <c r="E234" s="72">
        <v>2</v>
      </c>
      <c r="F234" s="73"/>
      <c r="G234" s="71">
        <f>B234-C234</f>
        <v>0</v>
      </c>
      <c r="H234" s="72">
        <f>D234-E234</f>
        <v>1</v>
      </c>
      <c r="I234" s="37" t="str">
        <f>IF(C234=0, "-", IF(G234/C234&lt;10, G234/C234, "&gt;999%"))</f>
        <v>-</v>
      </c>
      <c r="J234" s="38">
        <f>IF(E234=0, "-", IF(H234/E234&lt;10, H234/E234, "&gt;999%"))</f>
        <v>0.5</v>
      </c>
    </row>
    <row r="235" spans="1:10" x14ac:dyDescent="0.2">
      <c r="A235" s="177"/>
      <c r="B235" s="143"/>
      <c r="C235" s="144"/>
      <c r="D235" s="143"/>
      <c r="E235" s="144"/>
      <c r="F235" s="145"/>
      <c r="G235" s="143"/>
      <c r="H235" s="144"/>
      <c r="I235" s="151"/>
      <c r="J235" s="152"/>
    </row>
    <row r="236" spans="1:10" s="139" customFormat="1" x14ac:dyDescent="0.2">
      <c r="A236" s="159" t="s">
        <v>59</v>
      </c>
      <c r="B236" s="65"/>
      <c r="C236" s="66"/>
      <c r="D236" s="65"/>
      <c r="E236" s="66"/>
      <c r="F236" s="67"/>
      <c r="G236" s="65"/>
      <c r="H236" s="66"/>
      <c r="I236" s="20"/>
      <c r="J236" s="21"/>
    </row>
    <row r="237" spans="1:10" x14ac:dyDescent="0.2">
      <c r="A237" s="158" t="s">
        <v>405</v>
      </c>
      <c r="B237" s="65">
        <v>1</v>
      </c>
      <c r="C237" s="66">
        <v>2</v>
      </c>
      <c r="D237" s="65">
        <v>12</v>
      </c>
      <c r="E237" s="66">
        <v>16</v>
      </c>
      <c r="F237" s="67"/>
      <c r="G237" s="65">
        <f>B237-C237</f>
        <v>-1</v>
      </c>
      <c r="H237" s="66">
        <f>D237-E237</f>
        <v>-4</v>
      </c>
      <c r="I237" s="20">
        <f>IF(C237=0, "-", IF(G237/C237&lt;10, G237/C237, "&gt;999%"))</f>
        <v>-0.5</v>
      </c>
      <c r="J237" s="21">
        <f>IF(E237=0, "-", IF(H237/E237&lt;10, H237/E237, "&gt;999%"))</f>
        <v>-0.25</v>
      </c>
    </row>
    <row r="238" spans="1:10" x14ac:dyDescent="0.2">
      <c r="A238" s="158" t="s">
        <v>244</v>
      </c>
      <c r="B238" s="65">
        <v>0</v>
      </c>
      <c r="C238" s="66">
        <v>0</v>
      </c>
      <c r="D238" s="65">
        <v>0</v>
      </c>
      <c r="E238" s="66">
        <v>1</v>
      </c>
      <c r="F238" s="67"/>
      <c r="G238" s="65">
        <f>B238-C238</f>
        <v>0</v>
      </c>
      <c r="H238" s="66">
        <f>D238-E238</f>
        <v>-1</v>
      </c>
      <c r="I238" s="20" t="str">
        <f>IF(C238=0, "-", IF(G238/C238&lt;10, G238/C238, "&gt;999%"))</f>
        <v>-</v>
      </c>
      <c r="J238" s="21">
        <f>IF(E238=0, "-", IF(H238/E238&lt;10, H238/E238, "&gt;999%"))</f>
        <v>-1</v>
      </c>
    </row>
    <row r="239" spans="1:10" x14ac:dyDescent="0.2">
      <c r="A239" s="158" t="s">
        <v>369</v>
      </c>
      <c r="B239" s="65">
        <v>0</v>
      </c>
      <c r="C239" s="66">
        <v>0</v>
      </c>
      <c r="D239" s="65">
        <v>1</v>
      </c>
      <c r="E239" s="66">
        <v>0</v>
      </c>
      <c r="F239" s="67"/>
      <c r="G239" s="65">
        <f>B239-C239</f>
        <v>0</v>
      </c>
      <c r="H239" s="66">
        <f>D239-E239</f>
        <v>1</v>
      </c>
      <c r="I239" s="20" t="str">
        <f>IF(C239=0, "-", IF(G239/C239&lt;10, G239/C239, "&gt;999%"))</f>
        <v>-</v>
      </c>
      <c r="J239" s="21" t="str">
        <f>IF(E239=0, "-", IF(H239/E239&lt;10, H239/E239, "&gt;999%"))</f>
        <v>-</v>
      </c>
    </row>
    <row r="240" spans="1:10" x14ac:dyDescent="0.2">
      <c r="A240" s="158" t="s">
        <v>389</v>
      </c>
      <c r="B240" s="65">
        <v>1</v>
      </c>
      <c r="C240" s="66">
        <v>1</v>
      </c>
      <c r="D240" s="65">
        <v>5</v>
      </c>
      <c r="E240" s="66">
        <v>10</v>
      </c>
      <c r="F240" s="67"/>
      <c r="G240" s="65">
        <f>B240-C240</f>
        <v>0</v>
      </c>
      <c r="H240" s="66">
        <f>D240-E240</f>
        <v>-5</v>
      </c>
      <c r="I240" s="20">
        <f>IF(C240=0, "-", IF(G240/C240&lt;10, G240/C240, "&gt;999%"))</f>
        <v>0</v>
      </c>
      <c r="J240" s="21">
        <f>IF(E240=0, "-", IF(H240/E240&lt;10, H240/E240, "&gt;999%"))</f>
        <v>-0.5</v>
      </c>
    </row>
    <row r="241" spans="1:10" s="160" customFormat="1" x14ac:dyDescent="0.2">
      <c r="A241" s="178" t="s">
        <v>504</v>
      </c>
      <c r="B241" s="71">
        <v>2</v>
      </c>
      <c r="C241" s="72">
        <v>3</v>
      </c>
      <c r="D241" s="71">
        <v>18</v>
      </c>
      <c r="E241" s="72">
        <v>27</v>
      </c>
      <c r="F241" s="73"/>
      <c r="G241" s="71">
        <f>B241-C241</f>
        <v>-1</v>
      </c>
      <c r="H241" s="72">
        <f>D241-E241</f>
        <v>-9</v>
      </c>
      <c r="I241" s="37">
        <f>IF(C241=0, "-", IF(G241/C241&lt;10, G241/C241, "&gt;999%"))</f>
        <v>-0.33333333333333331</v>
      </c>
      <c r="J241" s="38">
        <f>IF(E241=0, "-", IF(H241/E241&lt;10, H241/E241, "&gt;999%"))</f>
        <v>-0.33333333333333331</v>
      </c>
    </row>
    <row r="242" spans="1:10" x14ac:dyDescent="0.2">
      <c r="A242" s="177"/>
      <c r="B242" s="143"/>
      <c r="C242" s="144"/>
      <c r="D242" s="143"/>
      <c r="E242" s="144"/>
      <c r="F242" s="145"/>
      <c r="G242" s="143"/>
      <c r="H242" s="144"/>
      <c r="I242" s="151"/>
      <c r="J242" s="152"/>
    </row>
    <row r="243" spans="1:10" s="139" customFormat="1" x14ac:dyDescent="0.2">
      <c r="A243" s="159" t="s">
        <v>60</v>
      </c>
      <c r="B243" s="65"/>
      <c r="C243" s="66"/>
      <c r="D243" s="65"/>
      <c r="E243" s="66"/>
      <c r="F243" s="67"/>
      <c r="G243" s="65"/>
      <c r="H243" s="66"/>
      <c r="I243" s="20"/>
      <c r="J243" s="21"/>
    </row>
    <row r="244" spans="1:10" x14ac:dyDescent="0.2">
      <c r="A244" s="158" t="s">
        <v>297</v>
      </c>
      <c r="B244" s="65">
        <v>0</v>
      </c>
      <c r="C244" s="66">
        <v>0</v>
      </c>
      <c r="D244" s="65">
        <v>8</v>
      </c>
      <c r="E244" s="66">
        <v>0</v>
      </c>
      <c r="F244" s="67"/>
      <c r="G244" s="65">
        <f>B244-C244</f>
        <v>0</v>
      </c>
      <c r="H244" s="66">
        <f>D244-E244</f>
        <v>8</v>
      </c>
      <c r="I244" s="20" t="str">
        <f>IF(C244=0, "-", IF(G244/C244&lt;10, G244/C244, "&gt;999%"))</f>
        <v>-</v>
      </c>
      <c r="J244" s="21" t="str">
        <f>IF(E244=0, "-", IF(H244/E244&lt;10, H244/E244, "&gt;999%"))</f>
        <v>-</v>
      </c>
    </row>
    <row r="245" spans="1:10" x14ac:dyDescent="0.2">
      <c r="A245" s="158" t="s">
        <v>183</v>
      </c>
      <c r="B245" s="65">
        <v>2</v>
      </c>
      <c r="C245" s="66">
        <v>0</v>
      </c>
      <c r="D245" s="65">
        <v>44</v>
      </c>
      <c r="E245" s="66">
        <v>0</v>
      </c>
      <c r="F245" s="67"/>
      <c r="G245" s="65">
        <f>B245-C245</f>
        <v>2</v>
      </c>
      <c r="H245" s="66">
        <f>D245-E245</f>
        <v>44</v>
      </c>
      <c r="I245" s="20" t="str">
        <f>IF(C245=0, "-", IF(G245/C245&lt;10, G245/C245, "&gt;999%"))</f>
        <v>-</v>
      </c>
      <c r="J245" s="21" t="str">
        <f>IF(E245=0, "-", IF(H245/E245&lt;10, H245/E245, "&gt;999%"))</f>
        <v>-</v>
      </c>
    </row>
    <row r="246" spans="1:10" x14ac:dyDescent="0.2">
      <c r="A246" s="158" t="s">
        <v>273</v>
      </c>
      <c r="B246" s="65">
        <v>4</v>
      </c>
      <c r="C246" s="66">
        <v>0</v>
      </c>
      <c r="D246" s="65">
        <v>22</v>
      </c>
      <c r="E246" s="66">
        <v>0</v>
      </c>
      <c r="F246" s="67"/>
      <c r="G246" s="65">
        <f>B246-C246</f>
        <v>4</v>
      </c>
      <c r="H246" s="66">
        <f>D246-E246</f>
        <v>22</v>
      </c>
      <c r="I246" s="20" t="str">
        <f>IF(C246=0, "-", IF(G246/C246&lt;10, G246/C246, "&gt;999%"))</f>
        <v>-</v>
      </c>
      <c r="J246" s="21" t="str">
        <f>IF(E246=0, "-", IF(H246/E246&lt;10, H246/E246, "&gt;999%"))</f>
        <v>-</v>
      </c>
    </row>
    <row r="247" spans="1:10" s="160" customFormat="1" x14ac:dyDescent="0.2">
      <c r="A247" s="178" t="s">
        <v>505</v>
      </c>
      <c r="B247" s="71">
        <v>6</v>
      </c>
      <c r="C247" s="72">
        <v>0</v>
      </c>
      <c r="D247" s="71">
        <v>74</v>
      </c>
      <c r="E247" s="72">
        <v>0</v>
      </c>
      <c r="F247" s="73"/>
      <c r="G247" s="71">
        <f>B247-C247</f>
        <v>6</v>
      </c>
      <c r="H247" s="72">
        <f>D247-E247</f>
        <v>74</v>
      </c>
      <c r="I247" s="37" t="str">
        <f>IF(C247=0, "-", IF(G247/C247&lt;10, G247/C247, "&gt;999%"))</f>
        <v>-</v>
      </c>
      <c r="J247" s="38" t="str">
        <f>IF(E247=0, "-", IF(H247/E247&lt;10, H247/E247, "&gt;999%"))</f>
        <v>-</v>
      </c>
    </row>
    <row r="248" spans="1:10" x14ac:dyDescent="0.2">
      <c r="A248" s="177"/>
      <c r="B248" s="143"/>
      <c r="C248" s="144"/>
      <c r="D248" s="143"/>
      <c r="E248" s="144"/>
      <c r="F248" s="145"/>
      <c r="G248" s="143"/>
      <c r="H248" s="144"/>
      <c r="I248" s="151"/>
      <c r="J248" s="152"/>
    </row>
    <row r="249" spans="1:10" s="139" customFormat="1" x14ac:dyDescent="0.2">
      <c r="A249" s="159" t="s">
        <v>61</v>
      </c>
      <c r="B249" s="65"/>
      <c r="C249" s="66"/>
      <c r="D249" s="65"/>
      <c r="E249" s="66"/>
      <c r="F249" s="67"/>
      <c r="G249" s="65"/>
      <c r="H249" s="66"/>
      <c r="I249" s="20"/>
      <c r="J249" s="21"/>
    </row>
    <row r="250" spans="1:10" x14ac:dyDescent="0.2">
      <c r="A250" s="158" t="s">
        <v>191</v>
      </c>
      <c r="B250" s="65">
        <v>0</v>
      </c>
      <c r="C250" s="66">
        <v>0</v>
      </c>
      <c r="D250" s="65">
        <v>3</v>
      </c>
      <c r="E250" s="66">
        <v>2</v>
      </c>
      <c r="F250" s="67"/>
      <c r="G250" s="65">
        <f>B250-C250</f>
        <v>0</v>
      </c>
      <c r="H250" s="66">
        <f>D250-E250</f>
        <v>1</v>
      </c>
      <c r="I250" s="20" t="str">
        <f>IF(C250=0, "-", IF(G250/C250&lt;10, G250/C250, "&gt;999%"))</f>
        <v>-</v>
      </c>
      <c r="J250" s="21">
        <f>IF(E250=0, "-", IF(H250/E250&lt;10, H250/E250, "&gt;999%"))</f>
        <v>0.5</v>
      </c>
    </row>
    <row r="251" spans="1:10" s="160" customFormat="1" x14ac:dyDescent="0.2">
      <c r="A251" s="178" t="s">
        <v>506</v>
      </c>
      <c r="B251" s="71">
        <v>0</v>
      </c>
      <c r="C251" s="72">
        <v>0</v>
      </c>
      <c r="D251" s="71">
        <v>3</v>
      </c>
      <c r="E251" s="72">
        <v>2</v>
      </c>
      <c r="F251" s="73"/>
      <c r="G251" s="71">
        <f>B251-C251</f>
        <v>0</v>
      </c>
      <c r="H251" s="72">
        <f>D251-E251</f>
        <v>1</v>
      </c>
      <c r="I251" s="37" t="str">
        <f>IF(C251=0, "-", IF(G251/C251&lt;10, G251/C251, "&gt;999%"))</f>
        <v>-</v>
      </c>
      <c r="J251" s="38">
        <f>IF(E251=0, "-", IF(H251/E251&lt;10, H251/E251, "&gt;999%"))</f>
        <v>0.5</v>
      </c>
    </row>
    <row r="252" spans="1:10" x14ac:dyDescent="0.2">
      <c r="A252" s="177"/>
      <c r="B252" s="143"/>
      <c r="C252" s="144"/>
      <c r="D252" s="143"/>
      <c r="E252" s="144"/>
      <c r="F252" s="145"/>
      <c r="G252" s="143"/>
      <c r="H252" s="144"/>
      <c r="I252" s="151"/>
      <c r="J252" s="152"/>
    </row>
    <row r="253" spans="1:10" s="139" customFormat="1" x14ac:dyDescent="0.2">
      <c r="A253" s="159" t="s">
        <v>62</v>
      </c>
      <c r="B253" s="65"/>
      <c r="C253" s="66"/>
      <c r="D253" s="65"/>
      <c r="E253" s="66"/>
      <c r="F253" s="67"/>
      <c r="G253" s="65"/>
      <c r="H253" s="66"/>
      <c r="I253" s="20"/>
      <c r="J253" s="21"/>
    </row>
    <row r="254" spans="1:10" x14ac:dyDescent="0.2">
      <c r="A254" s="158" t="s">
        <v>274</v>
      </c>
      <c r="B254" s="65">
        <v>8</v>
      </c>
      <c r="C254" s="66">
        <v>17</v>
      </c>
      <c r="D254" s="65">
        <v>150</v>
      </c>
      <c r="E254" s="66">
        <v>235</v>
      </c>
      <c r="F254" s="67"/>
      <c r="G254" s="65">
        <f t="shared" ref="G254:G264" si="52">B254-C254</f>
        <v>-9</v>
      </c>
      <c r="H254" s="66">
        <f t="shared" ref="H254:H264" si="53">D254-E254</f>
        <v>-85</v>
      </c>
      <c r="I254" s="20">
        <f t="shared" ref="I254:I264" si="54">IF(C254=0, "-", IF(G254/C254&lt;10, G254/C254, "&gt;999%"))</f>
        <v>-0.52941176470588236</v>
      </c>
      <c r="J254" s="21">
        <f t="shared" ref="J254:J264" si="55">IF(E254=0, "-", IF(H254/E254&lt;10, H254/E254, "&gt;999%"))</f>
        <v>-0.36170212765957449</v>
      </c>
    </row>
    <row r="255" spans="1:10" x14ac:dyDescent="0.2">
      <c r="A255" s="158" t="s">
        <v>275</v>
      </c>
      <c r="B255" s="65">
        <v>8</v>
      </c>
      <c r="C255" s="66">
        <v>1</v>
      </c>
      <c r="D255" s="65">
        <v>52</v>
      </c>
      <c r="E255" s="66">
        <v>66</v>
      </c>
      <c r="F255" s="67"/>
      <c r="G255" s="65">
        <f t="shared" si="52"/>
        <v>7</v>
      </c>
      <c r="H255" s="66">
        <f t="shared" si="53"/>
        <v>-14</v>
      </c>
      <c r="I255" s="20">
        <f t="shared" si="54"/>
        <v>7</v>
      </c>
      <c r="J255" s="21">
        <f t="shared" si="55"/>
        <v>-0.21212121212121213</v>
      </c>
    </row>
    <row r="256" spans="1:10" x14ac:dyDescent="0.2">
      <c r="A256" s="158" t="s">
        <v>370</v>
      </c>
      <c r="B256" s="65">
        <v>0</v>
      </c>
      <c r="C256" s="66">
        <v>0</v>
      </c>
      <c r="D256" s="65">
        <v>1</v>
      </c>
      <c r="E256" s="66">
        <v>0</v>
      </c>
      <c r="F256" s="67"/>
      <c r="G256" s="65">
        <f t="shared" si="52"/>
        <v>0</v>
      </c>
      <c r="H256" s="66">
        <f t="shared" si="53"/>
        <v>1</v>
      </c>
      <c r="I256" s="20" t="str">
        <f t="shared" si="54"/>
        <v>-</v>
      </c>
      <c r="J256" s="21" t="str">
        <f t="shared" si="55"/>
        <v>-</v>
      </c>
    </row>
    <row r="257" spans="1:10" x14ac:dyDescent="0.2">
      <c r="A257" s="158" t="s">
        <v>201</v>
      </c>
      <c r="B257" s="65">
        <v>0</v>
      </c>
      <c r="C257" s="66">
        <v>0</v>
      </c>
      <c r="D257" s="65">
        <v>0</v>
      </c>
      <c r="E257" s="66">
        <v>22</v>
      </c>
      <c r="F257" s="67"/>
      <c r="G257" s="65">
        <f t="shared" si="52"/>
        <v>0</v>
      </c>
      <c r="H257" s="66">
        <f t="shared" si="53"/>
        <v>-22</v>
      </c>
      <c r="I257" s="20" t="str">
        <f t="shared" si="54"/>
        <v>-</v>
      </c>
      <c r="J257" s="21">
        <f t="shared" si="55"/>
        <v>-1</v>
      </c>
    </row>
    <row r="258" spans="1:10" x14ac:dyDescent="0.2">
      <c r="A258" s="158" t="s">
        <v>176</v>
      </c>
      <c r="B258" s="65">
        <v>1</v>
      </c>
      <c r="C258" s="66">
        <v>0</v>
      </c>
      <c r="D258" s="65">
        <v>12</v>
      </c>
      <c r="E258" s="66">
        <v>8</v>
      </c>
      <c r="F258" s="67"/>
      <c r="G258" s="65">
        <f t="shared" si="52"/>
        <v>1</v>
      </c>
      <c r="H258" s="66">
        <f t="shared" si="53"/>
        <v>4</v>
      </c>
      <c r="I258" s="20" t="str">
        <f t="shared" si="54"/>
        <v>-</v>
      </c>
      <c r="J258" s="21">
        <f t="shared" si="55"/>
        <v>0.5</v>
      </c>
    </row>
    <row r="259" spans="1:10" x14ac:dyDescent="0.2">
      <c r="A259" s="158" t="s">
        <v>298</v>
      </c>
      <c r="B259" s="65">
        <v>10</v>
      </c>
      <c r="C259" s="66">
        <v>3</v>
      </c>
      <c r="D259" s="65">
        <v>141</v>
      </c>
      <c r="E259" s="66">
        <v>298</v>
      </c>
      <c r="F259" s="67"/>
      <c r="G259" s="65">
        <f t="shared" si="52"/>
        <v>7</v>
      </c>
      <c r="H259" s="66">
        <f t="shared" si="53"/>
        <v>-157</v>
      </c>
      <c r="I259" s="20">
        <f t="shared" si="54"/>
        <v>2.3333333333333335</v>
      </c>
      <c r="J259" s="21">
        <f t="shared" si="55"/>
        <v>-0.52684563758389258</v>
      </c>
    </row>
    <row r="260" spans="1:10" x14ac:dyDescent="0.2">
      <c r="A260" s="158" t="s">
        <v>332</v>
      </c>
      <c r="B260" s="65">
        <v>2</v>
      </c>
      <c r="C260" s="66">
        <v>2</v>
      </c>
      <c r="D260" s="65">
        <v>13</v>
      </c>
      <c r="E260" s="66">
        <v>54</v>
      </c>
      <c r="F260" s="67"/>
      <c r="G260" s="65">
        <f t="shared" si="52"/>
        <v>0</v>
      </c>
      <c r="H260" s="66">
        <f t="shared" si="53"/>
        <v>-41</v>
      </c>
      <c r="I260" s="20">
        <f t="shared" si="54"/>
        <v>0</v>
      </c>
      <c r="J260" s="21">
        <f t="shared" si="55"/>
        <v>-0.7592592592592593</v>
      </c>
    </row>
    <row r="261" spans="1:10" x14ac:dyDescent="0.2">
      <c r="A261" s="158" t="s">
        <v>333</v>
      </c>
      <c r="B261" s="65">
        <v>8</v>
      </c>
      <c r="C261" s="66">
        <v>4</v>
      </c>
      <c r="D261" s="65">
        <v>65</v>
      </c>
      <c r="E261" s="66">
        <v>134</v>
      </c>
      <c r="F261" s="67"/>
      <c r="G261" s="65">
        <f t="shared" si="52"/>
        <v>4</v>
      </c>
      <c r="H261" s="66">
        <f t="shared" si="53"/>
        <v>-69</v>
      </c>
      <c r="I261" s="20">
        <f t="shared" si="54"/>
        <v>1</v>
      </c>
      <c r="J261" s="21">
        <f t="shared" si="55"/>
        <v>-0.5149253731343284</v>
      </c>
    </row>
    <row r="262" spans="1:10" x14ac:dyDescent="0.2">
      <c r="A262" s="158" t="s">
        <v>379</v>
      </c>
      <c r="B262" s="65">
        <v>2</v>
      </c>
      <c r="C262" s="66">
        <v>0</v>
      </c>
      <c r="D262" s="65">
        <v>23</v>
      </c>
      <c r="E262" s="66">
        <v>13</v>
      </c>
      <c r="F262" s="67"/>
      <c r="G262" s="65">
        <f t="shared" si="52"/>
        <v>2</v>
      </c>
      <c r="H262" s="66">
        <f t="shared" si="53"/>
        <v>10</v>
      </c>
      <c r="I262" s="20" t="str">
        <f t="shared" si="54"/>
        <v>-</v>
      </c>
      <c r="J262" s="21">
        <f t="shared" si="55"/>
        <v>0.76923076923076927</v>
      </c>
    </row>
    <row r="263" spans="1:10" x14ac:dyDescent="0.2">
      <c r="A263" s="158" t="s">
        <v>390</v>
      </c>
      <c r="B263" s="65">
        <v>28</v>
      </c>
      <c r="C263" s="66">
        <v>34</v>
      </c>
      <c r="D263" s="65">
        <v>167</v>
      </c>
      <c r="E263" s="66">
        <v>246</v>
      </c>
      <c r="F263" s="67"/>
      <c r="G263" s="65">
        <f t="shared" si="52"/>
        <v>-6</v>
      </c>
      <c r="H263" s="66">
        <f t="shared" si="53"/>
        <v>-79</v>
      </c>
      <c r="I263" s="20">
        <f t="shared" si="54"/>
        <v>-0.17647058823529413</v>
      </c>
      <c r="J263" s="21">
        <f t="shared" si="55"/>
        <v>-0.32113821138211385</v>
      </c>
    </row>
    <row r="264" spans="1:10" s="160" customFormat="1" x14ac:dyDescent="0.2">
      <c r="A264" s="178" t="s">
        <v>507</v>
      </c>
      <c r="B264" s="71">
        <v>67</v>
      </c>
      <c r="C264" s="72">
        <v>61</v>
      </c>
      <c r="D264" s="71">
        <v>624</v>
      </c>
      <c r="E264" s="72">
        <v>1076</v>
      </c>
      <c r="F264" s="73"/>
      <c r="G264" s="71">
        <f t="shared" si="52"/>
        <v>6</v>
      </c>
      <c r="H264" s="72">
        <f t="shared" si="53"/>
        <v>-452</v>
      </c>
      <c r="I264" s="37">
        <f t="shared" si="54"/>
        <v>9.8360655737704916E-2</v>
      </c>
      <c r="J264" s="38">
        <f t="shared" si="55"/>
        <v>-0.4200743494423792</v>
      </c>
    </row>
    <row r="265" spans="1:10" x14ac:dyDescent="0.2">
      <c r="A265" s="177"/>
      <c r="B265" s="143"/>
      <c r="C265" s="144"/>
      <c r="D265" s="143"/>
      <c r="E265" s="144"/>
      <c r="F265" s="145"/>
      <c r="G265" s="143"/>
      <c r="H265" s="144"/>
      <c r="I265" s="151"/>
      <c r="J265" s="152"/>
    </row>
    <row r="266" spans="1:10" s="139" customFormat="1" x14ac:dyDescent="0.2">
      <c r="A266" s="159" t="s">
        <v>63</v>
      </c>
      <c r="B266" s="65"/>
      <c r="C266" s="66"/>
      <c r="D266" s="65"/>
      <c r="E266" s="66"/>
      <c r="F266" s="67"/>
      <c r="G266" s="65"/>
      <c r="H266" s="66"/>
      <c r="I266" s="20"/>
      <c r="J266" s="21"/>
    </row>
    <row r="267" spans="1:10" x14ac:dyDescent="0.2">
      <c r="A267" s="158" t="s">
        <v>261</v>
      </c>
      <c r="B267" s="65">
        <v>0</v>
      </c>
      <c r="C267" s="66">
        <v>0</v>
      </c>
      <c r="D267" s="65">
        <v>9</v>
      </c>
      <c r="E267" s="66">
        <v>2</v>
      </c>
      <c r="F267" s="67"/>
      <c r="G267" s="65">
        <f t="shared" ref="G267:G275" si="56">B267-C267</f>
        <v>0</v>
      </c>
      <c r="H267" s="66">
        <f t="shared" ref="H267:H275" si="57">D267-E267</f>
        <v>7</v>
      </c>
      <c r="I267" s="20" t="str">
        <f t="shared" ref="I267:I275" si="58">IF(C267=0, "-", IF(G267/C267&lt;10, G267/C267, "&gt;999%"))</f>
        <v>-</v>
      </c>
      <c r="J267" s="21">
        <f t="shared" ref="J267:J275" si="59">IF(E267=0, "-", IF(H267/E267&lt;10, H267/E267, "&gt;999%"))</f>
        <v>3.5</v>
      </c>
    </row>
    <row r="268" spans="1:10" x14ac:dyDescent="0.2">
      <c r="A268" s="158" t="s">
        <v>215</v>
      </c>
      <c r="B268" s="65">
        <v>0</v>
      </c>
      <c r="C268" s="66">
        <v>0</v>
      </c>
      <c r="D268" s="65">
        <v>4</v>
      </c>
      <c r="E268" s="66">
        <v>2</v>
      </c>
      <c r="F268" s="67"/>
      <c r="G268" s="65">
        <f t="shared" si="56"/>
        <v>0</v>
      </c>
      <c r="H268" s="66">
        <f t="shared" si="57"/>
        <v>2</v>
      </c>
      <c r="I268" s="20" t="str">
        <f t="shared" si="58"/>
        <v>-</v>
      </c>
      <c r="J268" s="21">
        <f t="shared" si="59"/>
        <v>1</v>
      </c>
    </row>
    <row r="269" spans="1:10" x14ac:dyDescent="0.2">
      <c r="A269" s="158" t="s">
        <v>380</v>
      </c>
      <c r="B269" s="65">
        <v>1</v>
      </c>
      <c r="C269" s="66">
        <v>2</v>
      </c>
      <c r="D269" s="65">
        <v>4</v>
      </c>
      <c r="E269" s="66">
        <v>13</v>
      </c>
      <c r="F269" s="67"/>
      <c r="G269" s="65">
        <f t="shared" si="56"/>
        <v>-1</v>
      </c>
      <c r="H269" s="66">
        <f t="shared" si="57"/>
        <v>-9</v>
      </c>
      <c r="I269" s="20">
        <f t="shared" si="58"/>
        <v>-0.5</v>
      </c>
      <c r="J269" s="21">
        <f t="shared" si="59"/>
        <v>-0.69230769230769229</v>
      </c>
    </row>
    <row r="270" spans="1:10" x14ac:dyDescent="0.2">
      <c r="A270" s="158" t="s">
        <v>391</v>
      </c>
      <c r="B270" s="65">
        <v>12</v>
      </c>
      <c r="C270" s="66">
        <v>4</v>
      </c>
      <c r="D270" s="65">
        <v>61</v>
      </c>
      <c r="E270" s="66">
        <v>49</v>
      </c>
      <c r="F270" s="67"/>
      <c r="G270" s="65">
        <f t="shared" si="56"/>
        <v>8</v>
      </c>
      <c r="H270" s="66">
        <f t="shared" si="57"/>
        <v>12</v>
      </c>
      <c r="I270" s="20">
        <f t="shared" si="58"/>
        <v>2</v>
      </c>
      <c r="J270" s="21">
        <f t="shared" si="59"/>
        <v>0.24489795918367346</v>
      </c>
    </row>
    <row r="271" spans="1:10" x14ac:dyDescent="0.2">
      <c r="A271" s="158" t="s">
        <v>334</v>
      </c>
      <c r="B271" s="65">
        <v>0</v>
      </c>
      <c r="C271" s="66">
        <v>0</v>
      </c>
      <c r="D271" s="65">
        <v>6</v>
      </c>
      <c r="E271" s="66">
        <v>10</v>
      </c>
      <c r="F271" s="67"/>
      <c r="G271" s="65">
        <f t="shared" si="56"/>
        <v>0</v>
      </c>
      <c r="H271" s="66">
        <f t="shared" si="57"/>
        <v>-4</v>
      </c>
      <c r="I271" s="20" t="str">
        <f t="shared" si="58"/>
        <v>-</v>
      </c>
      <c r="J271" s="21">
        <f t="shared" si="59"/>
        <v>-0.4</v>
      </c>
    </row>
    <row r="272" spans="1:10" x14ac:dyDescent="0.2">
      <c r="A272" s="158" t="s">
        <v>353</v>
      </c>
      <c r="B272" s="65">
        <v>2</v>
      </c>
      <c r="C272" s="66">
        <v>3</v>
      </c>
      <c r="D272" s="65">
        <v>28</v>
      </c>
      <c r="E272" s="66">
        <v>24</v>
      </c>
      <c r="F272" s="67"/>
      <c r="G272" s="65">
        <f t="shared" si="56"/>
        <v>-1</v>
      </c>
      <c r="H272" s="66">
        <f t="shared" si="57"/>
        <v>4</v>
      </c>
      <c r="I272" s="20">
        <f t="shared" si="58"/>
        <v>-0.33333333333333331</v>
      </c>
      <c r="J272" s="21">
        <f t="shared" si="59"/>
        <v>0.16666666666666666</v>
      </c>
    </row>
    <row r="273" spans="1:10" x14ac:dyDescent="0.2">
      <c r="A273" s="158" t="s">
        <v>276</v>
      </c>
      <c r="B273" s="65">
        <v>10</v>
      </c>
      <c r="C273" s="66">
        <v>1</v>
      </c>
      <c r="D273" s="65">
        <v>43</v>
      </c>
      <c r="E273" s="66">
        <v>40</v>
      </c>
      <c r="F273" s="67"/>
      <c r="G273" s="65">
        <f t="shared" si="56"/>
        <v>9</v>
      </c>
      <c r="H273" s="66">
        <f t="shared" si="57"/>
        <v>3</v>
      </c>
      <c r="I273" s="20">
        <f t="shared" si="58"/>
        <v>9</v>
      </c>
      <c r="J273" s="21">
        <f t="shared" si="59"/>
        <v>7.4999999999999997E-2</v>
      </c>
    </row>
    <row r="274" spans="1:10" x14ac:dyDescent="0.2">
      <c r="A274" s="158" t="s">
        <v>299</v>
      </c>
      <c r="B274" s="65">
        <v>4</v>
      </c>
      <c r="C274" s="66">
        <v>5</v>
      </c>
      <c r="D274" s="65">
        <v>92</v>
      </c>
      <c r="E274" s="66">
        <v>84</v>
      </c>
      <c r="F274" s="67"/>
      <c r="G274" s="65">
        <f t="shared" si="56"/>
        <v>-1</v>
      </c>
      <c r="H274" s="66">
        <f t="shared" si="57"/>
        <v>8</v>
      </c>
      <c r="I274" s="20">
        <f t="shared" si="58"/>
        <v>-0.2</v>
      </c>
      <c r="J274" s="21">
        <f t="shared" si="59"/>
        <v>9.5238095238095233E-2</v>
      </c>
    </row>
    <row r="275" spans="1:10" s="160" customFormat="1" x14ac:dyDescent="0.2">
      <c r="A275" s="178" t="s">
        <v>508</v>
      </c>
      <c r="B275" s="71">
        <v>29</v>
      </c>
      <c r="C275" s="72">
        <v>15</v>
      </c>
      <c r="D275" s="71">
        <v>247</v>
      </c>
      <c r="E275" s="72">
        <v>224</v>
      </c>
      <c r="F275" s="73"/>
      <c r="G275" s="71">
        <f t="shared" si="56"/>
        <v>14</v>
      </c>
      <c r="H275" s="72">
        <f t="shared" si="57"/>
        <v>23</v>
      </c>
      <c r="I275" s="37">
        <f t="shared" si="58"/>
        <v>0.93333333333333335</v>
      </c>
      <c r="J275" s="38">
        <f t="shared" si="59"/>
        <v>0.10267857142857142</v>
      </c>
    </row>
    <row r="276" spans="1:10" x14ac:dyDescent="0.2">
      <c r="A276" s="177"/>
      <c r="B276" s="143"/>
      <c r="C276" s="144"/>
      <c r="D276" s="143"/>
      <c r="E276" s="144"/>
      <c r="F276" s="145"/>
      <c r="G276" s="143"/>
      <c r="H276" s="144"/>
      <c r="I276" s="151"/>
      <c r="J276" s="152"/>
    </row>
    <row r="277" spans="1:10" s="139" customFormat="1" x14ac:dyDescent="0.2">
      <c r="A277" s="159" t="s">
        <v>64</v>
      </c>
      <c r="B277" s="65"/>
      <c r="C277" s="66"/>
      <c r="D277" s="65"/>
      <c r="E277" s="66"/>
      <c r="F277" s="67"/>
      <c r="G277" s="65"/>
      <c r="H277" s="66"/>
      <c r="I277" s="20"/>
      <c r="J277" s="21"/>
    </row>
    <row r="278" spans="1:10" x14ac:dyDescent="0.2">
      <c r="A278" s="158" t="s">
        <v>317</v>
      </c>
      <c r="B278" s="65">
        <v>0</v>
      </c>
      <c r="C278" s="66">
        <v>0</v>
      </c>
      <c r="D278" s="65">
        <v>2</v>
      </c>
      <c r="E278" s="66">
        <v>1</v>
      </c>
      <c r="F278" s="67"/>
      <c r="G278" s="65">
        <f>B278-C278</f>
        <v>0</v>
      </c>
      <c r="H278" s="66">
        <f>D278-E278</f>
        <v>1</v>
      </c>
      <c r="I278" s="20" t="str">
        <f>IF(C278=0, "-", IF(G278/C278&lt;10, G278/C278, "&gt;999%"))</f>
        <v>-</v>
      </c>
      <c r="J278" s="21">
        <f>IF(E278=0, "-", IF(H278/E278&lt;10, H278/E278, "&gt;999%"))</f>
        <v>1</v>
      </c>
    </row>
    <row r="279" spans="1:10" s="160" customFormat="1" x14ac:dyDescent="0.2">
      <c r="A279" s="178" t="s">
        <v>509</v>
      </c>
      <c r="B279" s="71">
        <v>0</v>
      </c>
      <c r="C279" s="72">
        <v>0</v>
      </c>
      <c r="D279" s="71">
        <v>2</v>
      </c>
      <c r="E279" s="72">
        <v>1</v>
      </c>
      <c r="F279" s="73"/>
      <c r="G279" s="71">
        <f>B279-C279</f>
        <v>0</v>
      </c>
      <c r="H279" s="72">
        <f>D279-E279</f>
        <v>1</v>
      </c>
      <c r="I279" s="37" t="str">
        <f>IF(C279=0, "-", IF(G279/C279&lt;10, G279/C279, "&gt;999%"))</f>
        <v>-</v>
      </c>
      <c r="J279" s="38">
        <f>IF(E279=0, "-", IF(H279/E279&lt;10, H279/E279, "&gt;999%"))</f>
        <v>1</v>
      </c>
    </row>
    <row r="280" spans="1:10" x14ac:dyDescent="0.2">
      <c r="A280" s="177"/>
      <c r="B280" s="143"/>
      <c r="C280" s="144"/>
      <c r="D280" s="143"/>
      <c r="E280" s="144"/>
      <c r="F280" s="145"/>
      <c r="G280" s="143"/>
      <c r="H280" s="144"/>
      <c r="I280" s="151"/>
      <c r="J280" s="152"/>
    </row>
    <row r="281" spans="1:10" s="139" customFormat="1" x14ac:dyDescent="0.2">
      <c r="A281" s="159" t="s">
        <v>65</v>
      </c>
      <c r="B281" s="65"/>
      <c r="C281" s="66"/>
      <c r="D281" s="65"/>
      <c r="E281" s="66"/>
      <c r="F281" s="67"/>
      <c r="G281" s="65"/>
      <c r="H281" s="66"/>
      <c r="I281" s="20"/>
      <c r="J281" s="21"/>
    </row>
    <row r="282" spans="1:10" x14ac:dyDescent="0.2">
      <c r="A282" s="158" t="s">
        <v>392</v>
      </c>
      <c r="B282" s="65">
        <v>1</v>
      </c>
      <c r="C282" s="66">
        <v>3</v>
      </c>
      <c r="D282" s="65">
        <v>24</v>
      </c>
      <c r="E282" s="66">
        <v>10</v>
      </c>
      <c r="F282" s="67"/>
      <c r="G282" s="65">
        <f>B282-C282</f>
        <v>-2</v>
      </c>
      <c r="H282" s="66">
        <f>D282-E282</f>
        <v>14</v>
      </c>
      <c r="I282" s="20">
        <f>IF(C282=0, "-", IF(G282/C282&lt;10, G282/C282, "&gt;999%"))</f>
        <v>-0.66666666666666663</v>
      </c>
      <c r="J282" s="21">
        <f>IF(E282=0, "-", IF(H282/E282&lt;10, H282/E282, "&gt;999%"))</f>
        <v>1.4</v>
      </c>
    </row>
    <row r="283" spans="1:10" x14ac:dyDescent="0.2">
      <c r="A283" s="158" t="s">
        <v>393</v>
      </c>
      <c r="B283" s="65">
        <v>0</v>
      </c>
      <c r="C283" s="66">
        <v>0</v>
      </c>
      <c r="D283" s="65">
        <v>8</v>
      </c>
      <c r="E283" s="66">
        <v>4</v>
      </c>
      <c r="F283" s="67"/>
      <c r="G283" s="65">
        <f>B283-C283</f>
        <v>0</v>
      </c>
      <c r="H283" s="66">
        <f>D283-E283</f>
        <v>4</v>
      </c>
      <c r="I283" s="20" t="str">
        <f>IF(C283=0, "-", IF(G283/C283&lt;10, G283/C283, "&gt;999%"))</f>
        <v>-</v>
      </c>
      <c r="J283" s="21">
        <f>IF(E283=0, "-", IF(H283/E283&lt;10, H283/E283, "&gt;999%"))</f>
        <v>1</v>
      </c>
    </row>
    <row r="284" spans="1:10" x14ac:dyDescent="0.2">
      <c r="A284" s="158" t="s">
        <v>394</v>
      </c>
      <c r="B284" s="65">
        <v>5</v>
      </c>
      <c r="C284" s="66">
        <v>0</v>
      </c>
      <c r="D284" s="65">
        <v>15</v>
      </c>
      <c r="E284" s="66">
        <v>0</v>
      </c>
      <c r="F284" s="67"/>
      <c r="G284" s="65">
        <f>B284-C284</f>
        <v>5</v>
      </c>
      <c r="H284" s="66">
        <f>D284-E284</f>
        <v>15</v>
      </c>
      <c r="I284" s="20" t="str">
        <f>IF(C284=0, "-", IF(G284/C284&lt;10, G284/C284, "&gt;999%"))</f>
        <v>-</v>
      </c>
      <c r="J284" s="21" t="str">
        <f>IF(E284=0, "-", IF(H284/E284&lt;10, H284/E284, "&gt;999%"))</f>
        <v>-</v>
      </c>
    </row>
    <row r="285" spans="1:10" s="160" customFormat="1" x14ac:dyDescent="0.2">
      <c r="A285" s="178" t="s">
        <v>510</v>
      </c>
      <c r="B285" s="71">
        <v>6</v>
      </c>
      <c r="C285" s="72">
        <v>3</v>
      </c>
      <c r="D285" s="71">
        <v>47</v>
      </c>
      <c r="E285" s="72">
        <v>14</v>
      </c>
      <c r="F285" s="73"/>
      <c r="G285" s="71">
        <f>B285-C285</f>
        <v>3</v>
      </c>
      <c r="H285" s="72">
        <f>D285-E285</f>
        <v>33</v>
      </c>
      <c r="I285" s="37">
        <f>IF(C285=0, "-", IF(G285/C285&lt;10, G285/C285, "&gt;999%"))</f>
        <v>1</v>
      </c>
      <c r="J285" s="38">
        <f>IF(E285=0, "-", IF(H285/E285&lt;10, H285/E285, "&gt;999%"))</f>
        <v>2.3571428571428572</v>
      </c>
    </row>
    <row r="286" spans="1:10" x14ac:dyDescent="0.2">
      <c r="A286" s="177"/>
      <c r="B286" s="143"/>
      <c r="C286" s="144"/>
      <c r="D286" s="143"/>
      <c r="E286" s="144"/>
      <c r="F286" s="145"/>
      <c r="G286" s="143"/>
      <c r="H286" s="144"/>
      <c r="I286" s="151"/>
      <c r="J286" s="152"/>
    </row>
    <row r="287" spans="1:10" s="139" customFormat="1" x14ac:dyDescent="0.2">
      <c r="A287" s="159" t="s">
        <v>66</v>
      </c>
      <c r="B287" s="65"/>
      <c r="C287" s="66"/>
      <c r="D287" s="65"/>
      <c r="E287" s="66"/>
      <c r="F287" s="67"/>
      <c r="G287" s="65"/>
      <c r="H287" s="66"/>
      <c r="I287" s="20"/>
      <c r="J287" s="21"/>
    </row>
    <row r="288" spans="1:10" x14ac:dyDescent="0.2">
      <c r="A288" s="158" t="s">
        <v>184</v>
      </c>
      <c r="B288" s="65">
        <v>0</v>
      </c>
      <c r="C288" s="66">
        <v>0</v>
      </c>
      <c r="D288" s="65">
        <v>0</v>
      </c>
      <c r="E288" s="66">
        <v>1</v>
      </c>
      <c r="F288" s="67"/>
      <c r="G288" s="65">
        <f t="shared" ref="G288:G294" si="60">B288-C288</f>
        <v>0</v>
      </c>
      <c r="H288" s="66">
        <f t="shared" ref="H288:H294" si="61">D288-E288</f>
        <v>-1</v>
      </c>
      <c r="I288" s="20" t="str">
        <f t="shared" ref="I288:I294" si="62">IF(C288=0, "-", IF(G288/C288&lt;10, G288/C288, "&gt;999%"))</f>
        <v>-</v>
      </c>
      <c r="J288" s="21">
        <f t="shared" ref="J288:J294" si="63">IF(E288=0, "-", IF(H288/E288&lt;10, H288/E288, "&gt;999%"))</f>
        <v>-1</v>
      </c>
    </row>
    <row r="289" spans="1:10" x14ac:dyDescent="0.2">
      <c r="A289" s="158" t="s">
        <v>363</v>
      </c>
      <c r="B289" s="65">
        <v>0</v>
      </c>
      <c r="C289" s="66">
        <v>0</v>
      </c>
      <c r="D289" s="65">
        <v>0</v>
      </c>
      <c r="E289" s="66">
        <v>2</v>
      </c>
      <c r="F289" s="67"/>
      <c r="G289" s="65">
        <f t="shared" si="60"/>
        <v>0</v>
      </c>
      <c r="H289" s="66">
        <f t="shared" si="61"/>
        <v>-2</v>
      </c>
      <c r="I289" s="20" t="str">
        <f t="shared" si="62"/>
        <v>-</v>
      </c>
      <c r="J289" s="21">
        <f t="shared" si="63"/>
        <v>-1</v>
      </c>
    </row>
    <row r="290" spans="1:10" x14ac:dyDescent="0.2">
      <c r="A290" s="158" t="s">
        <v>300</v>
      </c>
      <c r="B290" s="65">
        <v>0</v>
      </c>
      <c r="C290" s="66">
        <v>1</v>
      </c>
      <c r="D290" s="65">
        <v>0</v>
      </c>
      <c r="E290" s="66">
        <v>7</v>
      </c>
      <c r="F290" s="67"/>
      <c r="G290" s="65">
        <f t="shared" si="60"/>
        <v>-1</v>
      </c>
      <c r="H290" s="66">
        <f t="shared" si="61"/>
        <v>-7</v>
      </c>
      <c r="I290" s="20">
        <f t="shared" si="62"/>
        <v>-1</v>
      </c>
      <c r="J290" s="21">
        <f t="shared" si="63"/>
        <v>-1</v>
      </c>
    </row>
    <row r="291" spans="1:10" x14ac:dyDescent="0.2">
      <c r="A291" s="158" t="s">
        <v>406</v>
      </c>
      <c r="B291" s="65">
        <v>0</v>
      </c>
      <c r="C291" s="66">
        <v>1</v>
      </c>
      <c r="D291" s="65">
        <v>0</v>
      </c>
      <c r="E291" s="66">
        <v>2</v>
      </c>
      <c r="F291" s="67"/>
      <c r="G291" s="65">
        <f t="shared" si="60"/>
        <v>-1</v>
      </c>
      <c r="H291" s="66">
        <f t="shared" si="61"/>
        <v>-2</v>
      </c>
      <c r="I291" s="20">
        <f t="shared" si="62"/>
        <v>-1</v>
      </c>
      <c r="J291" s="21">
        <f t="shared" si="63"/>
        <v>-1</v>
      </c>
    </row>
    <row r="292" spans="1:10" x14ac:dyDescent="0.2">
      <c r="A292" s="158" t="s">
        <v>359</v>
      </c>
      <c r="B292" s="65">
        <v>0</v>
      </c>
      <c r="C292" s="66">
        <v>0</v>
      </c>
      <c r="D292" s="65">
        <v>1</v>
      </c>
      <c r="E292" s="66">
        <v>1</v>
      </c>
      <c r="F292" s="67"/>
      <c r="G292" s="65">
        <f t="shared" si="60"/>
        <v>0</v>
      </c>
      <c r="H292" s="66">
        <f t="shared" si="61"/>
        <v>0</v>
      </c>
      <c r="I292" s="20" t="str">
        <f t="shared" si="62"/>
        <v>-</v>
      </c>
      <c r="J292" s="21">
        <f t="shared" si="63"/>
        <v>0</v>
      </c>
    </row>
    <row r="293" spans="1:10" x14ac:dyDescent="0.2">
      <c r="A293" s="158" t="s">
        <v>371</v>
      </c>
      <c r="B293" s="65">
        <v>0</v>
      </c>
      <c r="C293" s="66">
        <v>0</v>
      </c>
      <c r="D293" s="65">
        <v>1</v>
      </c>
      <c r="E293" s="66">
        <v>6</v>
      </c>
      <c r="F293" s="67"/>
      <c r="G293" s="65">
        <f t="shared" si="60"/>
        <v>0</v>
      </c>
      <c r="H293" s="66">
        <f t="shared" si="61"/>
        <v>-5</v>
      </c>
      <c r="I293" s="20" t="str">
        <f t="shared" si="62"/>
        <v>-</v>
      </c>
      <c r="J293" s="21">
        <f t="shared" si="63"/>
        <v>-0.83333333333333337</v>
      </c>
    </row>
    <row r="294" spans="1:10" s="160" customFormat="1" x14ac:dyDescent="0.2">
      <c r="A294" s="178" t="s">
        <v>511</v>
      </c>
      <c r="B294" s="71">
        <v>0</v>
      </c>
      <c r="C294" s="72">
        <v>2</v>
      </c>
      <c r="D294" s="71">
        <v>2</v>
      </c>
      <c r="E294" s="72">
        <v>19</v>
      </c>
      <c r="F294" s="73"/>
      <c r="G294" s="71">
        <f t="shared" si="60"/>
        <v>-2</v>
      </c>
      <c r="H294" s="72">
        <f t="shared" si="61"/>
        <v>-17</v>
      </c>
      <c r="I294" s="37">
        <f t="shared" si="62"/>
        <v>-1</v>
      </c>
      <c r="J294" s="38">
        <f t="shared" si="63"/>
        <v>-0.89473684210526316</v>
      </c>
    </row>
    <row r="295" spans="1:10" x14ac:dyDescent="0.2">
      <c r="A295" s="177"/>
      <c r="B295" s="143"/>
      <c r="C295" s="144"/>
      <c r="D295" s="143"/>
      <c r="E295" s="144"/>
      <c r="F295" s="145"/>
      <c r="G295" s="143"/>
      <c r="H295" s="144"/>
      <c r="I295" s="151"/>
      <c r="J295" s="152"/>
    </row>
    <row r="296" spans="1:10" s="139" customFormat="1" x14ac:dyDescent="0.2">
      <c r="A296" s="159" t="s">
        <v>67</v>
      </c>
      <c r="B296" s="65"/>
      <c r="C296" s="66"/>
      <c r="D296" s="65"/>
      <c r="E296" s="66"/>
      <c r="F296" s="67"/>
      <c r="G296" s="65"/>
      <c r="H296" s="66"/>
      <c r="I296" s="20"/>
      <c r="J296" s="21"/>
    </row>
    <row r="297" spans="1:10" x14ac:dyDescent="0.2">
      <c r="A297" s="158" t="s">
        <v>185</v>
      </c>
      <c r="B297" s="65">
        <v>0</v>
      </c>
      <c r="C297" s="66">
        <v>0</v>
      </c>
      <c r="D297" s="65">
        <v>1</v>
      </c>
      <c r="E297" s="66">
        <v>2</v>
      </c>
      <c r="F297" s="67"/>
      <c r="G297" s="65">
        <f>B297-C297</f>
        <v>0</v>
      </c>
      <c r="H297" s="66">
        <f>D297-E297</f>
        <v>-1</v>
      </c>
      <c r="I297" s="20" t="str">
        <f>IF(C297=0, "-", IF(G297/C297&lt;10, G297/C297, "&gt;999%"))</f>
        <v>-</v>
      </c>
      <c r="J297" s="21">
        <f>IF(E297=0, "-", IF(H297/E297&lt;10, H297/E297, "&gt;999%"))</f>
        <v>-0.5</v>
      </c>
    </row>
    <row r="298" spans="1:10" x14ac:dyDescent="0.2">
      <c r="A298" s="158" t="s">
        <v>301</v>
      </c>
      <c r="B298" s="65">
        <v>0</v>
      </c>
      <c r="C298" s="66">
        <v>0</v>
      </c>
      <c r="D298" s="65">
        <v>1</v>
      </c>
      <c r="E298" s="66">
        <v>0</v>
      </c>
      <c r="F298" s="67"/>
      <c r="G298" s="65">
        <f>B298-C298</f>
        <v>0</v>
      </c>
      <c r="H298" s="66">
        <f>D298-E298</f>
        <v>1</v>
      </c>
      <c r="I298" s="20" t="str">
        <f>IF(C298=0, "-", IF(G298/C298&lt;10, G298/C298, "&gt;999%"))</f>
        <v>-</v>
      </c>
      <c r="J298" s="21" t="str">
        <f>IF(E298=0, "-", IF(H298/E298&lt;10, H298/E298, "&gt;999%"))</f>
        <v>-</v>
      </c>
    </row>
    <row r="299" spans="1:10" x14ac:dyDescent="0.2">
      <c r="A299" s="158" t="s">
        <v>335</v>
      </c>
      <c r="B299" s="65">
        <v>0</v>
      </c>
      <c r="C299" s="66">
        <v>0</v>
      </c>
      <c r="D299" s="65">
        <v>0</v>
      </c>
      <c r="E299" s="66">
        <v>2</v>
      </c>
      <c r="F299" s="67"/>
      <c r="G299" s="65">
        <f>B299-C299</f>
        <v>0</v>
      </c>
      <c r="H299" s="66">
        <f>D299-E299</f>
        <v>-2</v>
      </c>
      <c r="I299" s="20" t="str">
        <f>IF(C299=0, "-", IF(G299/C299&lt;10, G299/C299, "&gt;999%"))</f>
        <v>-</v>
      </c>
      <c r="J299" s="21">
        <f>IF(E299=0, "-", IF(H299/E299&lt;10, H299/E299, "&gt;999%"))</f>
        <v>-1</v>
      </c>
    </row>
    <row r="300" spans="1:10" x14ac:dyDescent="0.2">
      <c r="A300" s="158" t="s">
        <v>202</v>
      </c>
      <c r="B300" s="65">
        <v>0</v>
      </c>
      <c r="C300" s="66">
        <v>1</v>
      </c>
      <c r="D300" s="65">
        <v>0</v>
      </c>
      <c r="E300" s="66">
        <v>1</v>
      </c>
      <c r="F300" s="67"/>
      <c r="G300" s="65">
        <f>B300-C300</f>
        <v>-1</v>
      </c>
      <c r="H300" s="66">
        <f>D300-E300</f>
        <v>-1</v>
      </c>
      <c r="I300" s="20">
        <f>IF(C300=0, "-", IF(G300/C300&lt;10, G300/C300, "&gt;999%"))</f>
        <v>-1</v>
      </c>
      <c r="J300" s="21">
        <f>IF(E300=0, "-", IF(H300/E300&lt;10, H300/E300, "&gt;999%"))</f>
        <v>-1</v>
      </c>
    </row>
    <row r="301" spans="1:10" s="160" customFormat="1" x14ac:dyDescent="0.2">
      <c r="A301" s="178" t="s">
        <v>512</v>
      </c>
      <c r="B301" s="71">
        <v>0</v>
      </c>
      <c r="C301" s="72">
        <v>1</v>
      </c>
      <c r="D301" s="71">
        <v>2</v>
      </c>
      <c r="E301" s="72">
        <v>5</v>
      </c>
      <c r="F301" s="73"/>
      <c r="G301" s="71">
        <f>B301-C301</f>
        <v>-1</v>
      </c>
      <c r="H301" s="72">
        <f>D301-E301</f>
        <v>-3</v>
      </c>
      <c r="I301" s="37">
        <f>IF(C301=0, "-", IF(G301/C301&lt;10, G301/C301, "&gt;999%"))</f>
        <v>-1</v>
      </c>
      <c r="J301" s="38">
        <f>IF(E301=0, "-", IF(H301/E301&lt;10, H301/E301, "&gt;999%"))</f>
        <v>-0.6</v>
      </c>
    </row>
    <row r="302" spans="1:10" x14ac:dyDescent="0.2">
      <c r="A302" s="177"/>
      <c r="B302" s="143"/>
      <c r="C302" s="144"/>
      <c r="D302" s="143"/>
      <c r="E302" s="144"/>
      <c r="F302" s="145"/>
      <c r="G302" s="143"/>
      <c r="H302" s="144"/>
      <c r="I302" s="151"/>
      <c r="J302" s="152"/>
    </row>
    <row r="303" spans="1:10" s="139" customFormat="1" x14ac:dyDescent="0.2">
      <c r="A303" s="159" t="s">
        <v>68</v>
      </c>
      <c r="B303" s="65"/>
      <c r="C303" s="66"/>
      <c r="D303" s="65"/>
      <c r="E303" s="66"/>
      <c r="F303" s="67"/>
      <c r="G303" s="65"/>
      <c r="H303" s="66"/>
      <c r="I303" s="20"/>
      <c r="J303" s="21"/>
    </row>
    <row r="304" spans="1:10" x14ac:dyDescent="0.2">
      <c r="A304" s="158" t="s">
        <v>302</v>
      </c>
      <c r="B304" s="65">
        <v>0</v>
      </c>
      <c r="C304" s="66">
        <v>0</v>
      </c>
      <c r="D304" s="65">
        <v>3</v>
      </c>
      <c r="E304" s="66">
        <v>0</v>
      </c>
      <c r="F304" s="67"/>
      <c r="G304" s="65">
        <f>B304-C304</f>
        <v>0</v>
      </c>
      <c r="H304" s="66">
        <f>D304-E304</f>
        <v>3</v>
      </c>
      <c r="I304" s="20" t="str">
        <f>IF(C304=0, "-", IF(G304/C304&lt;10, G304/C304, "&gt;999%"))</f>
        <v>-</v>
      </c>
      <c r="J304" s="21" t="str">
        <f>IF(E304=0, "-", IF(H304/E304&lt;10, H304/E304, "&gt;999%"))</f>
        <v>-</v>
      </c>
    </row>
    <row r="305" spans="1:10" x14ac:dyDescent="0.2">
      <c r="A305" s="158" t="s">
        <v>395</v>
      </c>
      <c r="B305" s="65">
        <v>1</v>
      </c>
      <c r="C305" s="66">
        <v>0</v>
      </c>
      <c r="D305" s="65">
        <v>6</v>
      </c>
      <c r="E305" s="66">
        <v>2</v>
      </c>
      <c r="F305" s="67"/>
      <c r="G305" s="65">
        <f>B305-C305</f>
        <v>1</v>
      </c>
      <c r="H305" s="66">
        <f>D305-E305</f>
        <v>4</v>
      </c>
      <c r="I305" s="20" t="str">
        <f>IF(C305=0, "-", IF(G305/C305&lt;10, G305/C305, "&gt;999%"))</f>
        <v>-</v>
      </c>
      <c r="J305" s="21">
        <f>IF(E305=0, "-", IF(H305/E305&lt;10, H305/E305, "&gt;999%"))</f>
        <v>2</v>
      </c>
    </row>
    <row r="306" spans="1:10" x14ac:dyDescent="0.2">
      <c r="A306" s="158" t="s">
        <v>336</v>
      </c>
      <c r="B306" s="65">
        <v>0</v>
      </c>
      <c r="C306" s="66">
        <v>0</v>
      </c>
      <c r="D306" s="65">
        <v>2</v>
      </c>
      <c r="E306" s="66">
        <v>0</v>
      </c>
      <c r="F306" s="67"/>
      <c r="G306" s="65">
        <f>B306-C306</f>
        <v>0</v>
      </c>
      <c r="H306" s="66">
        <f>D306-E306</f>
        <v>2</v>
      </c>
      <c r="I306" s="20" t="str">
        <f>IF(C306=0, "-", IF(G306/C306&lt;10, G306/C306, "&gt;999%"))</f>
        <v>-</v>
      </c>
      <c r="J306" s="21" t="str">
        <f>IF(E306=0, "-", IF(H306/E306&lt;10, H306/E306, "&gt;999%"))</f>
        <v>-</v>
      </c>
    </row>
    <row r="307" spans="1:10" s="160" customFormat="1" x14ac:dyDescent="0.2">
      <c r="A307" s="178" t="s">
        <v>513</v>
      </c>
      <c r="B307" s="71">
        <v>1</v>
      </c>
      <c r="C307" s="72">
        <v>0</v>
      </c>
      <c r="D307" s="71">
        <v>11</v>
      </c>
      <c r="E307" s="72">
        <v>2</v>
      </c>
      <c r="F307" s="73"/>
      <c r="G307" s="71">
        <f>B307-C307</f>
        <v>1</v>
      </c>
      <c r="H307" s="72">
        <f>D307-E307</f>
        <v>9</v>
      </c>
      <c r="I307" s="37" t="str">
        <f>IF(C307=0, "-", IF(G307/C307&lt;10, G307/C307, "&gt;999%"))</f>
        <v>-</v>
      </c>
      <c r="J307" s="38">
        <f>IF(E307=0, "-", IF(H307/E307&lt;10, H307/E307, "&gt;999%"))</f>
        <v>4.5</v>
      </c>
    </row>
    <row r="308" spans="1:10" x14ac:dyDescent="0.2">
      <c r="A308" s="177"/>
      <c r="B308" s="143"/>
      <c r="C308" s="144"/>
      <c r="D308" s="143"/>
      <c r="E308" s="144"/>
      <c r="F308" s="145"/>
      <c r="G308" s="143"/>
      <c r="H308" s="144"/>
      <c r="I308" s="151"/>
      <c r="J308" s="152"/>
    </row>
    <row r="309" spans="1:10" s="139" customFormat="1" x14ac:dyDescent="0.2">
      <c r="A309" s="159" t="s">
        <v>69</v>
      </c>
      <c r="B309" s="65"/>
      <c r="C309" s="66"/>
      <c r="D309" s="65"/>
      <c r="E309" s="66"/>
      <c r="F309" s="67"/>
      <c r="G309" s="65"/>
      <c r="H309" s="66"/>
      <c r="I309" s="20"/>
      <c r="J309" s="21"/>
    </row>
    <row r="310" spans="1:10" x14ac:dyDescent="0.2">
      <c r="A310" s="158" t="s">
        <v>249</v>
      </c>
      <c r="B310" s="65">
        <v>0</v>
      </c>
      <c r="C310" s="66">
        <v>0</v>
      </c>
      <c r="D310" s="65">
        <v>0</v>
      </c>
      <c r="E310" s="66">
        <v>1</v>
      </c>
      <c r="F310" s="67"/>
      <c r="G310" s="65">
        <f t="shared" ref="G310:G318" si="64">B310-C310</f>
        <v>0</v>
      </c>
      <c r="H310" s="66">
        <f t="shared" ref="H310:H318" si="65">D310-E310</f>
        <v>-1</v>
      </c>
      <c r="I310" s="20" t="str">
        <f t="shared" ref="I310:I318" si="66">IF(C310=0, "-", IF(G310/C310&lt;10, G310/C310, "&gt;999%"))</f>
        <v>-</v>
      </c>
      <c r="J310" s="21">
        <f t="shared" ref="J310:J318" si="67">IF(E310=0, "-", IF(H310/E310&lt;10, H310/E310, "&gt;999%"))</f>
        <v>-1</v>
      </c>
    </row>
    <row r="311" spans="1:10" x14ac:dyDescent="0.2">
      <c r="A311" s="158" t="s">
        <v>303</v>
      </c>
      <c r="B311" s="65">
        <v>8</v>
      </c>
      <c r="C311" s="66">
        <v>10</v>
      </c>
      <c r="D311" s="65">
        <v>82</v>
      </c>
      <c r="E311" s="66">
        <v>96</v>
      </c>
      <c r="F311" s="67"/>
      <c r="G311" s="65">
        <f t="shared" si="64"/>
        <v>-2</v>
      </c>
      <c r="H311" s="66">
        <f t="shared" si="65"/>
        <v>-14</v>
      </c>
      <c r="I311" s="20">
        <f t="shared" si="66"/>
        <v>-0.2</v>
      </c>
      <c r="J311" s="21">
        <f t="shared" si="67"/>
        <v>-0.14583333333333334</v>
      </c>
    </row>
    <row r="312" spans="1:10" x14ac:dyDescent="0.2">
      <c r="A312" s="158" t="s">
        <v>203</v>
      </c>
      <c r="B312" s="65">
        <v>1</v>
      </c>
      <c r="C312" s="66">
        <v>1</v>
      </c>
      <c r="D312" s="65">
        <v>11</v>
      </c>
      <c r="E312" s="66">
        <v>5</v>
      </c>
      <c r="F312" s="67"/>
      <c r="G312" s="65">
        <f t="shared" si="64"/>
        <v>0</v>
      </c>
      <c r="H312" s="66">
        <f t="shared" si="65"/>
        <v>6</v>
      </c>
      <c r="I312" s="20">
        <f t="shared" si="66"/>
        <v>0</v>
      </c>
      <c r="J312" s="21">
        <f t="shared" si="67"/>
        <v>1.2</v>
      </c>
    </row>
    <row r="313" spans="1:10" x14ac:dyDescent="0.2">
      <c r="A313" s="158" t="s">
        <v>218</v>
      </c>
      <c r="B313" s="65">
        <v>0</v>
      </c>
      <c r="C313" s="66">
        <v>0</v>
      </c>
      <c r="D313" s="65">
        <v>0</v>
      </c>
      <c r="E313" s="66">
        <v>1</v>
      </c>
      <c r="F313" s="67"/>
      <c r="G313" s="65">
        <f t="shared" si="64"/>
        <v>0</v>
      </c>
      <c r="H313" s="66">
        <f t="shared" si="65"/>
        <v>-1</v>
      </c>
      <c r="I313" s="20" t="str">
        <f t="shared" si="66"/>
        <v>-</v>
      </c>
      <c r="J313" s="21">
        <f t="shared" si="67"/>
        <v>-1</v>
      </c>
    </row>
    <row r="314" spans="1:10" x14ac:dyDescent="0.2">
      <c r="A314" s="158" t="s">
        <v>219</v>
      </c>
      <c r="B314" s="65">
        <v>0</v>
      </c>
      <c r="C314" s="66">
        <v>0</v>
      </c>
      <c r="D314" s="65">
        <v>3</v>
      </c>
      <c r="E314" s="66">
        <v>4</v>
      </c>
      <c r="F314" s="67"/>
      <c r="G314" s="65">
        <f t="shared" si="64"/>
        <v>0</v>
      </c>
      <c r="H314" s="66">
        <f t="shared" si="65"/>
        <v>-1</v>
      </c>
      <c r="I314" s="20" t="str">
        <f t="shared" si="66"/>
        <v>-</v>
      </c>
      <c r="J314" s="21">
        <f t="shared" si="67"/>
        <v>-0.25</v>
      </c>
    </row>
    <row r="315" spans="1:10" x14ac:dyDescent="0.2">
      <c r="A315" s="158" t="s">
        <v>337</v>
      </c>
      <c r="B315" s="65">
        <v>1</v>
      </c>
      <c r="C315" s="66">
        <v>0</v>
      </c>
      <c r="D315" s="65">
        <v>24</v>
      </c>
      <c r="E315" s="66">
        <v>20</v>
      </c>
      <c r="F315" s="67"/>
      <c r="G315" s="65">
        <f t="shared" si="64"/>
        <v>1</v>
      </c>
      <c r="H315" s="66">
        <f t="shared" si="65"/>
        <v>4</v>
      </c>
      <c r="I315" s="20" t="str">
        <f t="shared" si="66"/>
        <v>-</v>
      </c>
      <c r="J315" s="21">
        <f t="shared" si="67"/>
        <v>0.2</v>
      </c>
    </row>
    <row r="316" spans="1:10" x14ac:dyDescent="0.2">
      <c r="A316" s="158" t="s">
        <v>204</v>
      </c>
      <c r="B316" s="65">
        <v>0</v>
      </c>
      <c r="C316" s="66">
        <v>0</v>
      </c>
      <c r="D316" s="65">
        <v>8</v>
      </c>
      <c r="E316" s="66">
        <v>1</v>
      </c>
      <c r="F316" s="67"/>
      <c r="G316" s="65">
        <f t="shared" si="64"/>
        <v>0</v>
      </c>
      <c r="H316" s="66">
        <f t="shared" si="65"/>
        <v>7</v>
      </c>
      <c r="I316" s="20" t="str">
        <f t="shared" si="66"/>
        <v>-</v>
      </c>
      <c r="J316" s="21">
        <f t="shared" si="67"/>
        <v>7</v>
      </c>
    </row>
    <row r="317" spans="1:10" x14ac:dyDescent="0.2">
      <c r="A317" s="158" t="s">
        <v>277</v>
      </c>
      <c r="B317" s="65">
        <v>3</v>
      </c>
      <c r="C317" s="66">
        <v>5</v>
      </c>
      <c r="D317" s="65">
        <v>49</v>
      </c>
      <c r="E317" s="66">
        <v>65</v>
      </c>
      <c r="F317" s="67"/>
      <c r="G317" s="65">
        <f t="shared" si="64"/>
        <v>-2</v>
      </c>
      <c r="H317" s="66">
        <f t="shared" si="65"/>
        <v>-16</v>
      </c>
      <c r="I317" s="20">
        <f t="shared" si="66"/>
        <v>-0.4</v>
      </c>
      <c r="J317" s="21">
        <f t="shared" si="67"/>
        <v>-0.24615384615384617</v>
      </c>
    </row>
    <row r="318" spans="1:10" s="160" customFormat="1" x14ac:dyDescent="0.2">
      <c r="A318" s="178" t="s">
        <v>514</v>
      </c>
      <c r="B318" s="71">
        <v>13</v>
      </c>
      <c r="C318" s="72">
        <v>16</v>
      </c>
      <c r="D318" s="71">
        <v>177</v>
      </c>
      <c r="E318" s="72">
        <v>193</v>
      </c>
      <c r="F318" s="73"/>
      <c r="G318" s="71">
        <f t="shared" si="64"/>
        <v>-3</v>
      </c>
      <c r="H318" s="72">
        <f t="shared" si="65"/>
        <v>-16</v>
      </c>
      <c r="I318" s="37">
        <f t="shared" si="66"/>
        <v>-0.1875</v>
      </c>
      <c r="J318" s="38">
        <f t="shared" si="67"/>
        <v>-8.2901554404145081E-2</v>
      </c>
    </row>
    <row r="319" spans="1:10" x14ac:dyDescent="0.2">
      <c r="A319" s="177"/>
      <c r="B319" s="143"/>
      <c r="C319" s="144"/>
      <c r="D319" s="143"/>
      <c r="E319" s="144"/>
      <c r="F319" s="145"/>
      <c r="G319" s="143"/>
      <c r="H319" s="144"/>
      <c r="I319" s="151"/>
      <c r="J319" s="152"/>
    </row>
    <row r="320" spans="1:10" s="139" customFormat="1" x14ac:dyDescent="0.2">
      <c r="A320" s="159" t="s">
        <v>70</v>
      </c>
      <c r="B320" s="65"/>
      <c r="C320" s="66"/>
      <c r="D320" s="65"/>
      <c r="E320" s="66"/>
      <c r="F320" s="67"/>
      <c r="G320" s="65"/>
      <c r="H320" s="66"/>
      <c r="I320" s="20"/>
      <c r="J320" s="21"/>
    </row>
    <row r="321" spans="1:10" x14ac:dyDescent="0.2">
      <c r="A321" s="158" t="s">
        <v>186</v>
      </c>
      <c r="B321" s="65">
        <v>3</v>
      </c>
      <c r="C321" s="66">
        <v>7</v>
      </c>
      <c r="D321" s="65">
        <v>78</v>
      </c>
      <c r="E321" s="66">
        <v>37</v>
      </c>
      <c r="F321" s="67"/>
      <c r="G321" s="65">
        <f t="shared" ref="G321:G328" si="68">B321-C321</f>
        <v>-4</v>
      </c>
      <c r="H321" s="66">
        <f t="shared" ref="H321:H328" si="69">D321-E321</f>
        <v>41</v>
      </c>
      <c r="I321" s="20">
        <f t="shared" ref="I321:I328" si="70">IF(C321=0, "-", IF(G321/C321&lt;10, G321/C321, "&gt;999%"))</f>
        <v>-0.5714285714285714</v>
      </c>
      <c r="J321" s="21">
        <f t="shared" ref="J321:J328" si="71">IF(E321=0, "-", IF(H321/E321&lt;10, H321/E321, "&gt;999%"))</f>
        <v>1.1081081081081081</v>
      </c>
    </row>
    <row r="322" spans="1:10" x14ac:dyDescent="0.2">
      <c r="A322" s="158" t="s">
        <v>304</v>
      </c>
      <c r="B322" s="65">
        <v>0</v>
      </c>
      <c r="C322" s="66">
        <v>0</v>
      </c>
      <c r="D322" s="65">
        <v>0</v>
      </c>
      <c r="E322" s="66">
        <v>6</v>
      </c>
      <c r="F322" s="67"/>
      <c r="G322" s="65">
        <f t="shared" si="68"/>
        <v>0</v>
      </c>
      <c r="H322" s="66">
        <f t="shared" si="69"/>
        <v>-6</v>
      </c>
      <c r="I322" s="20" t="str">
        <f t="shared" si="70"/>
        <v>-</v>
      </c>
      <c r="J322" s="21">
        <f t="shared" si="71"/>
        <v>-1</v>
      </c>
    </row>
    <row r="323" spans="1:10" x14ac:dyDescent="0.2">
      <c r="A323" s="158" t="s">
        <v>262</v>
      </c>
      <c r="B323" s="65">
        <v>1</v>
      </c>
      <c r="C323" s="66">
        <v>0</v>
      </c>
      <c r="D323" s="65">
        <v>8</v>
      </c>
      <c r="E323" s="66">
        <v>16</v>
      </c>
      <c r="F323" s="67"/>
      <c r="G323" s="65">
        <f t="shared" si="68"/>
        <v>1</v>
      </c>
      <c r="H323" s="66">
        <f t="shared" si="69"/>
        <v>-8</v>
      </c>
      <c r="I323" s="20" t="str">
        <f t="shared" si="70"/>
        <v>-</v>
      </c>
      <c r="J323" s="21">
        <f t="shared" si="71"/>
        <v>-0.5</v>
      </c>
    </row>
    <row r="324" spans="1:10" x14ac:dyDescent="0.2">
      <c r="A324" s="158" t="s">
        <v>263</v>
      </c>
      <c r="B324" s="65">
        <v>1</v>
      </c>
      <c r="C324" s="66">
        <v>2</v>
      </c>
      <c r="D324" s="65">
        <v>34</v>
      </c>
      <c r="E324" s="66">
        <v>17</v>
      </c>
      <c r="F324" s="67"/>
      <c r="G324" s="65">
        <f t="shared" si="68"/>
        <v>-1</v>
      </c>
      <c r="H324" s="66">
        <f t="shared" si="69"/>
        <v>17</v>
      </c>
      <c r="I324" s="20">
        <f t="shared" si="70"/>
        <v>-0.5</v>
      </c>
      <c r="J324" s="21">
        <f t="shared" si="71"/>
        <v>1</v>
      </c>
    </row>
    <row r="325" spans="1:10" x14ac:dyDescent="0.2">
      <c r="A325" s="158" t="s">
        <v>278</v>
      </c>
      <c r="B325" s="65">
        <v>1</v>
      </c>
      <c r="C325" s="66">
        <v>1</v>
      </c>
      <c r="D325" s="65">
        <v>8</v>
      </c>
      <c r="E325" s="66">
        <v>6</v>
      </c>
      <c r="F325" s="67"/>
      <c r="G325" s="65">
        <f t="shared" si="68"/>
        <v>0</v>
      </c>
      <c r="H325" s="66">
        <f t="shared" si="69"/>
        <v>2</v>
      </c>
      <c r="I325" s="20">
        <f t="shared" si="70"/>
        <v>0</v>
      </c>
      <c r="J325" s="21">
        <f t="shared" si="71"/>
        <v>0.33333333333333331</v>
      </c>
    </row>
    <row r="326" spans="1:10" x14ac:dyDescent="0.2">
      <c r="A326" s="158" t="s">
        <v>187</v>
      </c>
      <c r="B326" s="65">
        <v>4</v>
      </c>
      <c r="C326" s="66">
        <v>3</v>
      </c>
      <c r="D326" s="65">
        <v>40</v>
      </c>
      <c r="E326" s="66">
        <v>48</v>
      </c>
      <c r="F326" s="67"/>
      <c r="G326" s="65">
        <f t="shared" si="68"/>
        <v>1</v>
      </c>
      <c r="H326" s="66">
        <f t="shared" si="69"/>
        <v>-8</v>
      </c>
      <c r="I326" s="20">
        <f t="shared" si="70"/>
        <v>0.33333333333333331</v>
      </c>
      <c r="J326" s="21">
        <f t="shared" si="71"/>
        <v>-0.16666666666666666</v>
      </c>
    </row>
    <row r="327" spans="1:10" x14ac:dyDescent="0.2">
      <c r="A327" s="158" t="s">
        <v>279</v>
      </c>
      <c r="B327" s="65">
        <v>4</v>
      </c>
      <c r="C327" s="66">
        <v>1</v>
      </c>
      <c r="D327" s="65">
        <v>64</v>
      </c>
      <c r="E327" s="66">
        <v>58</v>
      </c>
      <c r="F327" s="67"/>
      <c r="G327" s="65">
        <f t="shared" si="68"/>
        <v>3</v>
      </c>
      <c r="H327" s="66">
        <f t="shared" si="69"/>
        <v>6</v>
      </c>
      <c r="I327" s="20">
        <f t="shared" si="70"/>
        <v>3</v>
      </c>
      <c r="J327" s="21">
        <f t="shared" si="71"/>
        <v>0.10344827586206896</v>
      </c>
    </row>
    <row r="328" spans="1:10" s="160" customFormat="1" x14ac:dyDescent="0.2">
      <c r="A328" s="178" t="s">
        <v>515</v>
      </c>
      <c r="B328" s="71">
        <v>14</v>
      </c>
      <c r="C328" s="72">
        <v>14</v>
      </c>
      <c r="D328" s="71">
        <v>232</v>
      </c>
      <c r="E328" s="72">
        <v>188</v>
      </c>
      <c r="F328" s="73"/>
      <c r="G328" s="71">
        <f t="shared" si="68"/>
        <v>0</v>
      </c>
      <c r="H328" s="72">
        <f t="shared" si="69"/>
        <v>44</v>
      </c>
      <c r="I328" s="37">
        <f t="shared" si="70"/>
        <v>0</v>
      </c>
      <c r="J328" s="38">
        <f t="shared" si="71"/>
        <v>0.23404255319148937</v>
      </c>
    </row>
    <row r="329" spans="1:10" x14ac:dyDescent="0.2">
      <c r="A329" s="177"/>
      <c r="B329" s="143"/>
      <c r="C329" s="144"/>
      <c r="D329" s="143"/>
      <c r="E329" s="144"/>
      <c r="F329" s="145"/>
      <c r="G329" s="143"/>
      <c r="H329" s="144"/>
      <c r="I329" s="151"/>
      <c r="J329" s="152"/>
    </row>
    <row r="330" spans="1:10" s="139" customFormat="1" x14ac:dyDescent="0.2">
      <c r="A330" s="159" t="s">
        <v>71</v>
      </c>
      <c r="B330" s="65"/>
      <c r="C330" s="66"/>
      <c r="D330" s="65"/>
      <c r="E330" s="66"/>
      <c r="F330" s="67"/>
      <c r="G330" s="65"/>
      <c r="H330" s="66"/>
      <c r="I330" s="20"/>
      <c r="J330" s="21"/>
    </row>
    <row r="331" spans="1:10" x14ac:dyDescent="0.2">
      <c r="A331" s="158" t="s">
        <v>250</v>
      </c>
      <c r="B331" s="65">
        <v>0</v>
      </c>
      <c r="C331" s="66">
        <v>0</v>
      </c>
      <c r="D331" s="65">
        <v>6</v>
      </c>
      <c r="E331" s="66">
        <v>8</v>
      </c>
      <c r="F331" s="67"/>
      <c r="G331" s="65">
        <f t="shared" ref="G331:G353" si="72">B331-C331</f>
        <v>0</v>
      </c>
      <c r="H331" s="66">
        <f t="shared" ref="H331:H353" si="73">D331-E331</f>
        <v>-2</v>
      </c>
      <c r="I331" s="20" t="str">
        <f t="shared" ref="I331:I353" si="74">IF(C331=0, "-", IF(G331/C331&lt;10, G331/C331, "&gt;999%"))</f>
        <v>-</v>
      </c>
      <c r="J331" s="21">
        <f t="shared" ref="J331:J353" si="75">IF(E331=0, "-", IF(H331/E331&lt;10, H331/E331, "&gt;999%"))</f>
        <v>-0.25</v>
      </c>
    </row>
    <row r="332" spans="1:10" x14ac:dyDescent="0.2">
      <c r="A332" s="158" t="s">
        <v>220</v>
      </c>
      <c r="B332" s="65">
        <v>11</v>
      </c>
      <c r="C332" s="66">
        <v>10</v>
      </c>
      <c r="D332" s="65">
        <v>152</v>
      </c>
      <c r="E332" s="66">
        <v>133</v>
      </c>
      <c r="F332" s="67"/>
      <c r="G332" s="65">
        <f t="shared" si="72"/>
        <v>1</v>
      </c>
      <c r="H332" s="66">
        <f t="shared" si="73"/>
        <v>19</v>
      </c>
      <c r="I332" s="20">
        <f t="shared" si="74"/>
        <v>0.1</v>
      </c>
      <c r="J332" s="21">
        <f t="shared" si="75"/>
        <v>0.14285714285714285</v>
      </c>
    </row>
    <row r="333" spans="1:10" x14ac:dyDescent="0.2">
      <c r="A333" s="158" t="s">
        <v>280</v>
      </c>
      <c r="B333" s="65">
        <v>9</v>
      </c>
      <c r="C333" s="66">
        <v>6</v>
      </c>
      <c r="D333" s="65">
        <v>92</v>
      </c>
      <c r="E333" s="66">
        <v>131</v>
      </c>
      <c r="F333" s="67"/>
      <c r="G333" s="65">
        <f t="shared" si="72"/>
        <v>3</v>
      </c>
      <c r="H333" s="66">
        <f t="shared" si="73"/>
        <v>-39</v>
      </c>
      <c r="I333" s="20">
        <f t="shared" si="74"/>
        <v>0.5</v>
      </c>
      <c r="J333" s="21">
        <f t="shared" si="75"/>
        <v>-0.29770992366412213</v>
      </c>
    </row>
    <row r="334" spans="1:10" x14ac:dyDescent="0.2">
      <c r="A334" s="158" t="s">
        <v>361</v>
      </c>
      <c r="B334" s="65">
        <v>1</v>
      </c>
      <c r="C334" s="66">
        <v>0</v>
      </c>
      <c r="D334" s="65">
        <v>17</v>
      </c>
      <c r="E334" s="66">
        <v>8</v>
      </c>
      <c r="F334" s="67"/>
      <c r="G334" s="65">
        <f t="shared" si="72"/>
        <v>1</v>
      </c>
      <c r="H334" s="66">
        <f t="shared" si="73"/>
        <v>9</v>
      </c>
      <c r="I334" s="20" t="str">
        <f t="shared" si="74"/>
        <v>-</v>
      </c>
      <c r="J334" s="21">
        <f t="shared" si="75"/>
        <v>1.125</v>
      </c>
    </row>
    <row r="335" spans="1:10" x14ac:dyDescent="0.2">
      <c r="A335" s="158" t="s">
        <v>205</v>
      </c>
      <c r="B335" s="65">
        <v>19</v>
      </c>
      <c r="C335" s="66">
        <v>25</v>
      </c>
      <c r="D335" s="65">
        <v>253</v>
      </c>
      <c r="E335" s="66">
        <v>299</v>
      </c>
      <c r="F335" s="67"/>
      <c r="G335" s="65">
        <f t="shared" si="72"/>
        <v>-6</v>
      </c>
      <c r="H335" s="66">
        <f t="shared" si="73"/>
        <v>-46</v>
      </c>
      <c r="I335" s="20">
        <f t="shared" si="74"/>
        <v>-0.24</v>
      </c>
      <c r="J335" s="21">
        <f t="shared" si="75"/>
        <v>-0.15384615384615385</v>
      </c>
    </row>
    <row r="336" spans="1:10" x14ac:dyDescent="0.2">
      <c r="A336" s="158" t="s">
        <v>338</v>
      </c>
      <c r="B336" s="65">
        <v>11</v>
      </c>
      <c r="C336" s="66">
        <v>4</v>
      </c>
      <c r="D336" s="65">
        <v>104</v>
      </c>
      <c r="E336" s="66">
        <v>70</v>
      </c>
      <c r="F336" s="67"/>
      <c r="G336" s="65">
        <f t="shared" si="72"/>
        <v>7</v>
      </c>
      <c r="H336" s="66">
        <f t="shared" si="73"/>
        <v>34</v>
      </c>
      <c r="I336" s="20">
        <f t="shared" si="74"/>
        <v>1.75</v>
      </c>
      <c r="J336" s="21">
        <f t="shared" si="75"/>
        <v>0.48571428571428571</v>
      </c>
    </row>
    <row r="337" spans="1:10" x14ac:dyDescent="0.2">
      <c r="A337" s="158" t="s">
        <v>245</v>
      </c>
      <c r="B337" s="65">
        <v>0</v>
      </c>
      <c r="C337" s="66">
        <v>0</v>
      </c>
      <c r="D337" s="65">
        <v>6</v>
      </c>
      <c r="E337" s="66">
        <v>1</v>
      </c>
      <c r="F337" s="67"/>
      <c r="G337" s="65">
        <f t="shared" si="72"/>
        <v>0</v>
      </c>
      <c r="H337" s="66">
        <f t="shared" si="73"/>
        <v>5</v>
      </c>
      <c r="I337" s="20" t="str">
        <f t="shared" si="74"/>
        <v>-</v>
      </c>
      <c r="J337" s="21">
        <f t="shared" si="75"/>
        <v>5</v>
      </c>
    </row>
    <row r="338" spans="1:10" x14ac:dyDescent="0.2">
      <c r="A338" s="158" t="s">
        <v>360</v>
      </c>
      <c r="B338" s="65">
        <v>12</v>
      </c>
      <c r="C338" s="66">
        <v>13</v>
      </c>
      <c r="D338" s="65">
        <v>95</v>
      </c>
      <c r="E338" s="66">
        <v>102</v>
      </c>
      <c r="F338" s="67"/>
      <c r="G338" s="65">
        <f t="shared" si="72"/>
        <v>-1</v>
      </c>
      <c r="H338" s="66">
        <f t="shared" si="73"/>
        <v>-7</v>
      </c>
      <c r="I338" s="20">
        <f t="shared" si="74"/>
        <v>-7.6923076923076927E-2</v>
      </c>
      <c r="J338" s="21">
        <f t="shared" si="75"/>
        <v>-6.8627450980392163E-2</v>
      </c>
    </row>
    <row r="339" spans="1:10" x14ac:dyDescent="0.2">
      <c r="A339" s="158" t="s">
        <v>372</v>
      </c>
      <c r="B339" s="65">
        <v>6</v>
      </c>
      <c r="C339" s="66">
        <v>1</v>
      </c>
      <c r="D339" s="65">
        <v>47</v>
      </c>
      <c r="E339" s="66">
        <v>72</v>
      </c>
      <c r="F339" s="67"/>
      <c r="G339" s="65">
        <f t="shared" si="72"/>
        <v>5</v>
      </c>
      <c r="H339" s="66">
        <f t="shared" si="73"/>
        <v>-25</v>
      </c>
      <c r="I339" s="20">
        <f t="shared" si="74"/>
        <v>5</v>
      </c>
      <c r="J339" s="21">
        <f t="shared" si="75"/>
        <v>-0.34722222222222221</v>
      </c>
    </row>
    <row r="340" spans="1:10" x14ac:dyDescent="0.2">
      <c r="A340" s="158" t="s">
        <v>381</v>
      </c>
      <c r="B340" s="65">
        <v>26</v>
      </c>
      <c r="C340" s="66">
        <v>16</v>
      </c>
      <c r="D340" s="65">
        <v>299</v>
      </c>
      <c r="E340" s="66">
        <v>246</v>
      </c>
      <c r="F340" s="67"/>
      <c r="G340" s="65">
        <f t="shared" si="72"/>
        <v>10</v>
      </c>
      <c r="H340" s="66">
        <f t="shared" si="73"/>
        <v>53</v>
      </c>
      <c r="I340" s="20">
        <f t="shared" si="74"/>
        <v>0.625</v>
      </c>
      <c r="J340" s="21">
        <f t="shared" si="75"/>
        <v>0.21544715447154472</v>
      </c>
    </row>
    <row r="341" spans="1:10" x14ac:dyDescent="0.2">
      <c r="A341" s="158" t="s">
        <v>396</v>
      </c>
      <c r="B341" s="65">
        <v>103</v>
      </c>
      <c r="C341" s="66">
        <v>58</v>
      </c>
      <c r="D341" s="65">
        <v>823</v>
      </c>
      <c r="E341" s="66">
        <v>775</v>
      </c>
      <c r="F341" s="67"/>
      <c r="G341" s="65">
        <f t="shared" si="72"/>
        <v>45</v>
      </c>
      <c r="H341" s="66">
        <f t="shared" si="73"/>
        <v>48</v>
      </c>
      <c r="I341" s="20">
        <f t="shared" si="74"/>
        <v>0.77586206896551724</v>
      </c>
      <c r="J341" s="21">
        <f t="shared" si="75"/>
        <v>6.1935483870967742E-2</v>
      </c>
    </row>
    <row r="342" spans="1:10" x14ac:dyDescent="0.2">
      <c r="A342" s="158" t="s">
        <v>339</v>
      </c>
      <c r="B342" s="65">
        <v>4</v>
      </c>
      <c r="C342" s="66">
        <v>7</v>
      </c>
      <c r="D342" s="65">
        <v>90</v>
      </c>
      <c r="E342" s="66">
        <v>86</v>
      </c>
      <c r="F342" s="67"/>
      <c r="G342" s="65">
        <f t="shared" si="72"/>
        <v>-3</v>
      </c>
      <c r="H342" s="66">
        <f t="shared" si="73"/>
        <v>4</v>
      </c>
      <c r="I342" s="20">
        <f t="shared" si="74"/>
        <v>-0.42857142857142855</v>
      </c>
      <c r="J342" s="21">
        <f t="shared" si="75"/>
        <v>4.6511627906976744E-2</v>
      </c>
    </row>
    <row r="343" spans="1:10" x14ac:dyDescent="0.2">
      <c r="A343" s="158" t="s">
        <v>397</v>
      </c>
      <c r="B343" s="65">
        <v>23</v>
      </c>
      <c r="C343" s="66">
        <v>10</v>
      </c>
      <c r="D343" s="65">
        <v>239</v>
      </c>
      <c r="E343" s="66">
        <v>279</v>
      </c>
      <c r="F343" s="67"/>
      <c r="G343" s="65">
        <f t="shared" si="72"/>
        <v>13</v>
      </c>
      <c r="H343" s="66">
        <f t="shared" si="73"/>
        <v>-40</v>
      </c>
      <c r="I343" s="20">
        <f t="shared" si="74"/>
        <v>1.3</v>
      </c>
      <c r="J343" s="21">
        <f t="shared" si="75"/>
        <v>-0.14336917562724014</v>
      </c>
    </row>
    <row r="344" spans="1:10" x14ac:dyDescent="0.2">
      <c r="A344" s="158" t="s">
        <v>354</v>
      </c>
      <c r="B344" s="65">
        <v>46</v>
      </c>
      <c r="C344" s="66">
        <v>21</v>
      </c>
      <c r="D344" s="65">
        <v>306</v>
      </c>
      <c r="E344" s="66">
        <v>308</v>
      </c>
      <c r="F344" s="67"/>
      <c r="G344" s="65">
        <f t="shared" si="72"/>
        <v>25</v>
      </c>
      <c r="H344" s="66">
        <f t="shared" si="73"/>
        <v>-2</v>
      </c>
      <c r="I344" s="20">
        <f t="shared" si="74"/>
        <v>1.1904761904761905</v>
      </c>
      <c r="J344" s="21">
        <f t="shared" si="75"/>
        <v>-6.4935064935064939E-3</v>
      </c>
    </row>
    <row r="345" spans="1:10" x14ac:dyDescent="0.2">
      <c r="A345" s="158" t="s">
        <v>340</v>
      </c>
      <c r="B345" s="65">
        <v>69</v>
      </c>
      <c r="C345" s="66">
        <v>32</v>
      </c>
      <c r="D345" s="65">
        <v>426</v>
      </c>
      <c r="E345" s="66">
        <v>517</v>
      </c>
      <c r="F345" s="67"/>
      <c r="G345" s="65">
        <f t="shared" si="72"/>
        <v>37</v>
      </c>
      <c r="H345" s="66">
        <f t="shared" si="73"/>
        <v>-91</v>
      </c>
      <c r="I345" s="20">
        <f t="shared" si="74"/>
        <v>1.15625</v>
      </c>
      <c r="J345" s="21">
        <f t="shared" si="75"/>
        <v>-0.1760154738878143</v>
      </c>
    </row>
    <row r="346" spans="1:10" x14ac:dyDescent="0.2">
      <c r="A346" s="158" t="s">
        <v>206</v>
      </c>
      <c r="B346" s="65">
        <v>0</v>
      </c>
      <c r="C346" s="66">
        <v>0</v>
      </c>
      <c r="D346" s="65">
        <v>1</v>
      </c>
      <c r="E346" s="66">
        <v>3</v>
      </c>
      <c r="F346" s="67"/>
      <c r="G346" s="65">
        <f t="shared" si="72"/>
        <v>0</v>
      </c>
      <c r="H346" s="66">
        <f t="shared" si="73"/>
        <v>-2</v>
      </c>
      <c r="I346" s="20" t="str">
        <f t="shared" si="74"/>
        <v>-</v>
      </c>
      <c r="J346" s="21">
        <f t="shared" si="75"/>
        <v>-0.66666666666666663</v>
      </c>
    </row>
    <row r="347" spans="1:10" x14ac:dyDescent="0.2">
      <c r="A347" s="158" t="s">
        <v>188</v>
      </c>
      <c r="B347" s="65">
        <v>0</v>
      </c>
      <c r="C347" s="66">
        <v>1</v>
      </c>
      <c r="D347" s="65">
        <v>0</v>
      </c>
      <c r="E347" s="66">
        <v>9</v>
      </c>
      <c r="F347" s="67"/>
      <c r="G347" s="65">
        <f t="shared" si="72"/>
        <v>-1</v>
      </c>
      <c r="H347" s="66">
        <f t="shared" si="73"/>
        <v>-9</v>
      </c>
      <c r="I347" s="20">
        <f t="shared" si="74"/>
        <v>-1</v>
      </c>
      <c r="J347" s="21">
        <f t="shared" si="75"/>
        <v>-1</v>
      </c>
    </row>
    <row r="348" spans="1:10" x14ac:dyDescent="0.2">
      <c r="A348" s="158" t="s">
        <v>305</v>
      </c>
      <c r="B348" s="65">
        <v>19</v>
      </c>
      <c r="C348" s="66">
        <v>23</v>
      </c>
      <c r="D348" s="65">
        <v>348</v>
      </c>
      <c r="E348" s="66">
        <v>301</v>
      </c>
      <c r="F348" s="67"/>
      <c r="G348" s="65">
        <f t="shared" si="72"/>
        <v>-4</v>
      </c>
      <c r="H348" s="66">
        <f t="shared" si="73"/>
        <v>47</v>
      </c>
      <c r="I348" s="20">
        <f t="shared" si="74"/>
        <v>-0.17391304347826086</v>
      </c>
      <c r="J348" s="21">
        <f t="shared" si="75"/>
        <v>0.15614617940199335</v>
      </c>
    </row>
    <row r="349" spans="1:10" x14ac:dyDescent="0.2">
      <c r="A349" s="158" t="s">
        <v>254</v>
      </c>
      <c r="B349" s="65">
        <v>1</v>
      </c>
      <c r="C349" s="66">
        <v>0</v>
      </c>
      <c r="D349" s="65">
        <v>2</v>
      </c>
      <c r="E349" s="66">
        <v>3</v>
      </c>
      <c r="F349" s="67"/>
      <c r="G349" s="65">
        <f t="shared" si="72"/>
        <v>1</v>
      </c>
      <c r="H349" s="66">
        <f t="shared" si="73"/>
        <v>-1</v>
      </c>
      <c r="I349" s="20" t="str">
        <f t="shared" si="74"/>
        <v>-</v>
      </c>
      <c r="J349" s="21">
        <f t="shared" si="75"/>
        <v>-0.33333333333333331</v>
      </c>
    </row>
    <row r="350" spans="1:10" x14ac:dyDescent="0.2">
      <c r="A350" s="158" t="s">
        <v>240</v>
      </c>
      <c r="B350" s="65">
        <v>0</v>
      </c>
      <c r="C350" s="66">
        <v>0</v>
      </c>
      <c r="D350" s="65">
        <v>1</v>
      </c>
      <c r="E350" s="66">
        <v>12</v>
      </c>
      <c r="F350" s="67"/>
      <c r="G350" s="65">
        <f t="shared" si="72"/>
        <v>0</v>
      </c>
      <c r="H350" s="66">
        <f t="shared" si="73"/>
        <v>-11</v>
      </c>
      <c r="I350" s="20" t="str">
        <f t="shared" si="74"/>
        <v>-</v>
      </c>
      <c r="J350" s="21">
        <f t="shared" si="75"/>
        <v>-0.91666666666666663</v>
      </c>
    </row>
    <row r="351" spans="1:10" x14ac:dyDescent="0.2">
      <c r="A351" s="158" t="s">
        <v>189</v>
      </c>
      <c r="B351" s="65">
        <v>3</v>
      </c>
      <c r="C351" s="66">
        <v>12</v>
      </c>
      <c r="D351" s="65">
        <v>68</v>
      </c>
      <c r="E351" s="66">
        <v>175</v>
      </c>
      <c r="F351" s="67"/>
      <c r="G351" s="65">
        <f t="shared" si="72"/>
        <v>-9</v>
      </c>
      <c r="H351" s="66">
        <f t="shared" si="73"/>
        <v>-107</v>
      </c>
      <c r="I351" s="20">
        <f t="shared" si="74"/>
        <v>-0.75</v>
      </c>
      <c r="J351" s="21">
        <f t="shared" si="75"/>
        <v>-0.61142857142857143</v>
      </c>
    </row>
    <row r="352" spans="1:10" x14ac:dyDescent="0.2">
      <c r="A352" s="158" t="s">
        <v>264</v>
      </c>
      <c r="B352" s="65">
        <v>7</v>
      </c>
      <c r="C352" s="66">
        <v>0</v>
      </c>
      <c r="D352" s="65">
        <v>10</v>
      </c>
      <c r="E352" s="66">
        <v>0</v>
      </c>
      <c r="F352" s="67"/>
      <c r="G352" s="65">
        <f t="shared" si="72"/>
        <v>7</v>
      </c>
      <c r="H352" s="66">
        <f t="shared" si="73"/>
        <v>10</v>
      </c>
      <c r="I352" s="20" t="str">
        <f t="shared" si="74"/>
        <v>-</v>
      </c>
      <c r="J352" s="21" t="str">
        <f t="shared" si="75"/>
        <v>-</v>
      </c>
    </row>
    <row r="353" spans="1:10" s="160" customFormat="1" x14ac:dyDescent="0.2">
      <c r="A353" s="178" t="s">
        <v>516</v>
      </c>
      <c r="B353" s="71">
        <v>370</v>
      </c>
      <c r="C353" s="72">
        <v>239</v>
      </c>
      <c r="D353" s="71">
        <v>3385</v>
      </c>
      <c r="E353" s="72">
        <v>3538</v>
      </c>
      <c r="F353" s="73"/>
      <c r="G353" s="71">
        <f t="shared" si="72"/>
        <v>131</v>
      </c>
      <c r="H353" s="72">
        <f t="shared" si="73"/>
        <v>-153</v>
      </c>
      <c r="I353" s="37">
        <f t="shared" si="74"/>
        <v>0.54811715481171552</v>
      </c>
      <c r="J353" s="38">
        <f t="shared" si="75"/>
        <v>-4.3244771057094407E-2</v>
      </c>
    </row>
    <row r="354" spans="1:10" x14ac:dyDescent="0.2">
      <c r="A354" s="177"/>
      <c r="B354" s="143"/>
      <c r="C354" s="144"/>
      <c r="D354" s="143"/>
      <c r="E354" s="144"/>
      <c r="F354" s="145"/>
      <c r="G354" s="143"/>
      <c r="H354" s="144"/>
      <c r="I354" s="151"/>
      <c r="J354" s="152"/>
    </row>
    <row r="355" spans="1:10" s="139" customFormat="1" x14ac:dyDescent="0.2">
      <c r="A355" s="159" t="s">
        <v>72</v>
      </c>
      <c r="B355" s="65"/>
      <c r="C355" s="66"/>
      <c r="D355" s="65"/>
      <c r="E355" s="66"/>
      <c r="F355" s="67"/>
      <c r="G355" s="65"/>
      <c r="H355" s="66"/>
      <c r="I355" s="20"/>
      <c r="J355" s="21"/>
    </row>
    <row r="356" spans="1:10" x14ac:dyDescent="0.2">
      <c r="A356" s="158" t="s">
        <v>417</v>
      </c>
      <c r="B356" s="65">
        <v>0</v>
      </c>
      <c r="C356" s="66">
        <v>2</v>
      </c>
      <c r="D356" s="65">
        <v>4</v>
      </c>
      <c r="E356" s="66">
        <v>8</v>
      </c>
      <c r="F356" s="67"/>
      <c r="G356" s="65">
        <f>B356-C356</f>
        <v>-2</v>
      </c>
      <c r="H356" s="66">
        <f>D356-E356</f>
        <v>-4</v>
      </c>
      <c r="I356" s="20">
        <f>IF(C356=0, "-", IF(G356/C356&lt;10, G356/C356, "&gt;999%"))</f>
        <v>-1</v>
      </c>
      <c r="J356" s="21">
        <f>IF(E356=0, "-", IF(H356/E356&lt;10, H356/E356, "&gt;999%"))</f>
        <v>-0.5</v>
      </c>
    </row>
    <row r="357" spans="1:10" s="160" customFormat="1" x14ac:dyDescent="0.2">
      <c r="A357" s="178" t="s">
        <v>517</v>
      </c>
      <c r="B357" s="71">
        <v>0</v>
      </c>
      <c r="C357" s="72">
        <v>2</v>
      </c>
      <c r="D357" s="71">
        <v>4</v>
      </c>
      <c r="E357" s="72">
        <v>8</v>
      </c>
      <c r="F357" s="73"/>
      <c r="G357" s="71">
        <f>B357-C357</f>
        <v>-2</v>
      </c>
      <c r="H357" s="72">
        <f>D357-E357</f>
        <v>-4</v>
      </c>
      <c r="I357" s="37">
        <f>IF(C357=0, "-", IF(G357/C357&lt;10, G357/C357, "&gt;999%"))</f>
        <v>-1</v>
      </c>
      <c r="J357" s="38">
        <f>IF(E357=0, "-", IF(H357/E357&lt;10, H357/E357, "&gt;999%"))</f>
        <v>-0.5</v>
      </c>
    </row>
    <row r="358" spans="1:10" x14ac:dyDescent="0.2">
      <c r="A358" s="177"/>
      <c r="B358" s="143"/>
      <c r="C358" s="144"/>
      <c r="D358" s="143"/>
      <c r="E358" s="144"/>
      <c r="F358" s="145"/>
      <c r="G358" s="143"/>
      <c r="H358" s="144"/>
      <c r="I358" s="151"/>
      <c r="J358" s="152"/>
    </row>
    <row r="359" spans="1:10" s="139" customFormat="1" x14ac:dyDescent="0.2">
      <c r="A359" s="159" t="s">
        <v>73</v>
      </c>
      <c r="B359" s="65"/>
      <c r="C359" s="66"/>
      <c r="D359" s="65"/>
      <c r="E359" s="66"/>
      <c r="F359" s="67"/>
      <c r="G359" s="65"/>
      <c r="H359" s="66"/>
      <c r="I359" s="20"/>
      <c r="J359" s="21"/>
    </row>
    <row r="360" spans="1:10" x14ac:dyDescent="0.2">
      <c r="A360" s="158" t="s">
        <v>398</v>
      </c>
      <c r="B360" s="65">
        <v>3</v>
      </c>
      <c r="C360" s="66">
        <v>2</v>
      </c>
      <c r="D360" s="65">
        <v>24</v>
      </c>
      <c r="E360" s="66">
        <v>50</v>
      </c>
      <c r="F360" s="67"/>
      <c r="G360" s="65">
        <f t="shared" ref="G360:G377" si="76">B360-C360</f>
        <v>1</v>
      </c>
      <c r="H360" s="66">
        <f t="shared" ref="H360:H377" si="77">D360-E360</f>
        <v>-26</v>
      </c>
      <c r="I360" s="20">
        <f t="shared" ref="I360:I377" si="78">IF(C360=0, "-", IF(G360/C360&lt;10, G360/C360, "&gt;999%"))</f>
        <v>0.5</v>
      </c>
      <c r="J360" s="21">
        <f t="shared" ref="J360:J377" si="79">IF(E360=0, "-", IF(H360/E360&lt;10, H360/E360, "&gt;999%"))</f>
        <v>-0.52</v>
      </c>
    </row>
    <row r="361" spans="1:10" x14ac:dyDescent="0.2">
      <c r="A361" s="158" t="s">
        <v>241</v>
      </c>
      <c r="B361" s="65">
        <v>0</v>
      </c>
      <c r="C361" s="66">
        <v>0</v>
      </c>
      <c r="D361" s="65">
        <v>2</v>
      </c>
      <c r="E361" s="66">
        <v>2</v>
      </c>
      <c r="F361" s="67"/>
      <c r="G361" s="65">
        <f t="shared" si="76"/>
        <v>0</v>
      </c>
      <c r="H361" s="66">
        <f t="shared" si="77"/>
        <v>0</v>
      </c>
      <c r="I361" s="20" t="str">
        <f t="shared" si="78"/>
        <v>-</v>
      </c>
      <c r="J361" s="21">
        <f t="shared" si="79"/>
        <v>0</v>
      </c>
    </row>
    <row r="362" spans="1:10" x14ac:dyDescent="0.2">
      <c r="A362" s="158" t="s">
        <v>364</v>
      </c>
      <c r="B362" s="65">
        <v>0</v>
      </c>
      <c r="C362" s="66">
        <v>0</v>
      </c>
      <c r="D362" s="65">
        <v>6</v>
      </c>
      <c r="E362" s="66">
        <v>10</v>
      </c>
      <c r="F362" s="67"/>
      <c r="G362" s="65">
        <f t="shared" si="76"/>
        <v>0</v>
      </c>
      <c r="H362" s="66">
        <f t="shared" si="77"/>
        <v>-4</v>
      </c>
      <c r="I362" s="20" t="str">
        <f t="shared" si="78"/>
        <v>-</v>
      </c>
      <c r="J362" s="21">
        <f t="shared" si="79"/>
        <v>-0.4</v>
      </c>
    </row>
    <row r="363" spans="1:10" x14ac:dyDescent="0.2">
      <c r="A363" s="158" t="s">
        <v>242</v>
      </c>
      <c r="B363" s="65">
        <v>0</v>
      </c>
      <c r="C363" s="66">
        <v>0</v>
      </c>
      <c r="D363" s="65">
        <v>0</v>
      </c>
      <c r="E363" s="66">
        <v>1</v>
      </c>
      <c r="F363" s="67"/>
      <c r="G363" s="65">
        <f t="shared" si="76"/>
        <v>0</v>
      </c>
      <c r="H363" s="66">
        <f t="shared" si="77"/>
        <v>-1</v>
      </c>
      <c r="I363" s="20" t="str">
        <f t="shared" si="78"/>
        <v>-</v>
      </c>
      <c r="J363" s="21">
        <f t="shared" si="79"/>
        <v>-1</v>
      </c>
    </row>
    <row r="364" spans="1:10" x14ac:dyDescent="0.2">
      <c r="A364" s="158" t="s">
        <v>407</v>
      </c>
      <c r="B364" s="65">
        <v>1</v>
      </c>
      <c r="C364" s="66">
        <v>0</v>
      </c>
      <c r="D364" s="65">
        <v>2</v>
      </c>
      <c r="E364" s="66">
        <v>2</v>
      </c>
      <c r="F364" s="67"/>
      <c r="G364" s="65">
        <f t="shared" si="76"/>
        <v>1</v>
      </c>
      <c r="H364" s="66">
        <f t="shared" si="77"/>
        <v>0</v>
      </c>
      <c r="I364" s="20" t="str">
        <f t="shared" si="78"/>
        <v>-</v>
      </c>
      <c r="J364" s="21">
        <f t="shared" si="79"/>
        <v>0</v>
      </c>
    </row>
    <row r="365" spans="1:10" x14ac:dyDescent="0.2">
      <c r="A365" s="158" t="s">
        <v>207</v>
      </c>
      <c r="B365" s="65">
        <v>0</v>
      </c>
      <c r="C365" s="66">
        <v>0</v>
      </c>
      <c r="D365" s="65">
        <v>19</v>
      </c>
      <c r="E365" s="66">
        <v>30</v>
      </c>
      <c r="F365" s="67"/>
      <c r="G365" s="65">
        <f t="shared" si="76"/>
        <v>0</v>
      </c>
      <c r="H365" s="66">
        <f t="shared" si="77"/>
        <v>-11</v>
      </c>
      <c r="I365" s="20" t="str">
        <f t="shared" si="78"/>
        <v>-</v>
      </c>
      <c r="J365" s="21">
        <f t="shared" si="79"/>
        <v>-0.36666666666666664</v>
      </c>
    </row>
    <row r="366" spans="1:10" x14ac:dyDescent="0.2">
      <c r="A366" s="158" t="s">
        <v>306</v>
      </c>
      <c r="B366" s="65">
        <v>0</v>
      </c>
      <c r="C366" s="66">
        <v>0</v>
      </c>
      <c r="D366" s="65">
        <v>0</v>
      </c>
      <c r="E366" s="66">
        <v>1</v>
      </c>
      <c r="F366" s="67"/>
      <c r="G366" s="65">
        <f t="shared" si="76"/>
        <v>0</v>
      </c>
      <c r="H366" s="66">
        <f t="shared" si="77"/>
        <v>-1</v>
      </c>
      <c r="I366" s="20" t="str">
        <f t="shared" si="78"/>
        <v>-</v>
      </c>
      <c r="J366" s="21">
        <f t="shared" si="79"/>
        <v>-1</v>
      </c>
    </row>
    <row r="367" spans="1:10" x14ac:dyDescent="0.2">
      <c r="A367" s="158" t="s">
        <v>243</v>
      </c>
      <c r="B367" s="65">
        <v>0</v>
      </c>
      <c r="C367" s="66">
        <v>0</v>
      </c>
      <c r="D367" s="65">
        <v>1</v>
      </c>
      <c r="E367" s="66">
        <v>5</v>
      </c>
      <c r="F367" s="67"/>
      <c r="G367" s="65">
        <f t="shared" si="76"/>
        <v>0</v>
      </c>
      <c r="H367" s="66">
        <f t="shared" si="77"/>
        <v>-4</v>
      </c>
      <c r="I367" s="20" t="str">
        <f t="shared" si="78"/>
        <v>-</v>
      </c>
      <c r="J367" s="21">
        <f t="shared" si="79"/>
        <v>-0.8</v>
      </c>
    </row>
    <row r="368" spans="1:10" x14ac:dyDescent="0.2">
      <c r="A368" s="158" t="s">
        <v>221</v>
      </c>
      <c r="B368" s="65">
        <v>0</v>
      </c>
      <c r="C368" s="66">
        <v>0</v>
      </c>
      <c r="D368" s="65">
        <v>1</v>
      </c>
      <c r="E368" s="66">
        <v>0</v>
      </c>
      <c r="F368" s="67"/>
      <c r="G368" s="65">
        <f t="shared" si="76"/>
        <v>0</v>
      </c>
      <c r="H368" s="66">
        <f t="shared" si="77"/>
        <v>1</v>
      </c>
      <c r="I368" s="20" t="str">
        <f t="shared" si="78"/>
        <v>-</v>
      </c>
      <c r="J368" s="21" t="str">
        <f t="shared" si="79"/>
        <v>-</v>
      </c>
    </row>
    <row r="369" spans="1:10" x14ac:dyDescent="0.2">
      <c r="A369" s="158" t="s">
        <v>341</v>
      </c>
      <c r="B369" s="65">
        <v>0</v>
      </c>
      <c r="C369" s="66">
        <v>0</v>
      </c>
      <c r="D369" s="65">
        <v>0</v>
      </c>
      <c r="E369" s="66">
        <v>1</v>
      </c>
      <c r="F369" s="67"/>
      <c r="G369" s="65">
        <f t="shared" si="76"/>
        <v>0</v>
      </c>
      <c r="H369" s="66">
        <f t="shared" si="77"/>
        <v>-1</v>
      </c>
      <c r="I369" s="20" t="str">
        <f t="shared" si="78"/>
        <v>-</v>
      </c>
      <c r="J369" s="21">
        <f t="shared" si="79"/>
        <v>-1</v>
      </c>
    </row>
    <row r="370" spans="1:10" x14ac:dyDescent="0.2">
      <c r="A370" s="158" t="s">
        <v>190</v>
      </c>
      <c r="B370" s="65">
        <v>2</v>
      </c>
      <c r="C370" s="66">
        <v>1</v>
      </c>
      <c r="D370" s="65">
        <v>18</v>
      </c>
      <c r="E370" s="66">
        <v>24</v>
      </c>
      <c r="F370" s="67"/>
      <c r="G370" s="65">
        <f t="shared" si="76"/>
        <v>1</v>
      </c>
      <c r="H370" s="66">
        <f t="shared" si="77"/>
        <v>-6</v>
      </c>
      <c r="I370" s="20">
        <f t="shared" si="78"/>
        <v>1</v>
      </c>
      <c r="J370" s="21">
        <f t="shared" si="79"/>
        <v>-0.25</v>
      </c>
    </row>
    <row r="371" spans="1:10" x14ac:dyDescent="0.2">
      <c r="A371" s="158" t="s">
        <v>265</v>
      </c>
      <c r="B371" s="65">
        <v>1</v>
      </c>
      <c r="C371" s="66">
        <v>0</v>
      </c>
      <c r="D371" s="65">
        <v>18</v>
      </c>
      <c r="E371" s="66">
        <v>0</v>
      </c>
      <c r="F371" s="67"/>
      <c r="G371" s="65">
        <f t="shared" si="76"/>
        <v>1</v>
      </c>
      <c r="H371" s="66">
        <f t="shared" si="77"/>
        <v>18</v>
      </c>
      <c r="I371" s="20" t="str">
        <f t="shared" si="78"/>
        <v>-</v>
      </c>
      <c r="J371" s="21" t="str">
        <f t="shared" si="79"/>
        <v>-</v>
      </c>
    </row>
    <row r="372" spans="1:10" x14ac:dyDescent="0.2">
      <c r="A372" s="158" t="s">
        <v>307</v>
      </c>
      <c r="B372" s="65">
        <v>0</v>
      </c>
      <c r="C372" s="66">
        <v>0</v>
      </c>
      <c r="D372" s="65">
        <v>16</v>
      </c>
      <c r="E372" s="66">
        <v>16</v>
      </c>
      <c r="F372" s="67"/>
      <c r="G372" s="65">
        <f t="shared" si="76"/>
        <v>0</v>
      </c>
      <c r="H372" s="66">
        <f t="shared" si="77"/>
        <v>0</v>
      </c>
      <c r="I372" s="20" t="str">
        <f t="shared" si="78"/>
        <v>-</v>
      </c>
      <c r="J372" s="21">
        <f t="shared" si="79"/>
        <v>0</v>
      </c>
    </row>
    <row r="373" spans="1:10" x14ac:dyDescent="0.2">
      <c r="A373" s="158" t="s">
        <v>342</v>
      </c>
      <c r="B373" s="65">
        <v>0</v>
      </c>
      <c r="C373" s="66">
        <v>0</v>
      </c>
      <c r="D373" s="65">
        <v>13</v>
      </c>
      <c r="E373" s="66">
        <v>8</v>
      </c>
      <c r="F373" s="67"/>
      <c r="G373" s="65">
        <f t="shared" si="76"/>
        <v>0</v>
      </c>
      <c r="H373" s="66">
        <f t="shared" si="77"/>
        <v>5</v>
      </c>
      <c r="I373" s="20" t="str">
        <f t="shared" si="78"/>
        <v>-</v>
      </c>
      <c r="J373" s="21">
        <f t="shared" si="79"/>
        <v>0.625</v>
      </c>
    </row>
    <row r="374" spans="1:10" x14ac:dyDescent="0.2">
      <c r="A374" s="158" t="s">
        <v>352</v>
      </c>
      <c r="B374" s="65">
        <v>0</v>
      </c>
      <c r="C374" s="66">
        <v>1</v>
      </c>
      <c r="D374" s="65">
        <v>2</v>
      </c>
      <c r="E374" s="66">
        <v>5</v>
      </c>
      <c r="F374" s="67"/>
      <c r="G374" s="65">
        <f t="shared" si="76"/>
        <v>-1</v>
      </c>
      <c r="H374" s="66">
        <f t="shared" si="77"/>
        <v>-3</v>
      </c>
      <c r="I374" s="20">
        <f t="shared" si="78"/>
        <v>-1</v>
      </c>
      <c r="J374" s="21">
        <f t="shared" si="79"/>
        <v>-0.6</v>
      </c>
    </row>
    <row r="375" spans="1:10" x14ac:dyDescent="0.2">
      <c r="A375" s="158" t="s">
        <v>373</v>
      </c>
      <c r="B375" s="65">
        <v>1</v>
      </c>
      <c r="C375" s="66">
        <v>1</v>
      </c>
      <c r="D375" s="65">
        <v>1</v>
      </c>
      <c r="E375" s="66">
        <v>4</v>
      </c>
      <c r="F375" s="67"/>
      <c r="G375" s="65">
        <f t="shared" si="76"/>
        <v>0</v>
      </c>
      <c r="H375" s="66">
        <f t="shared" si="77"/>
        <v>-3</v>
      </c>
      <c r="I375" s="20">
        <f t="shared" si="78"/>
        <v>0</v>
      </c>
      <c r="J375" s="21">
        <f t="shared" si="79"/>
        <v>-0.75</v>
      </c>
    </row>
    <row r="376" spans="1:10" x14ac:dyDescent="0.2">
      <c r="A376" s="158" t="s">
        <v>281</v>
      </c>
      <c r="B376" s="65">
        <v>1</v>
      </c>
      <c r="C376" s="66">
        <v>0</v>
      </c>
      <c r="D376" s="65">
        <v>5</v>
      </c>
      <c r="E376" s="66">
        <v>0</v>
      </c>
      <c r="F376" s="67"/>
      <c r="G376" s="65">
        <f t="shared" si="76"/>
        <v>1</v>
      </c>
      <c r="H376" s="66">
        <f t="shared" si="77"/>
        <v>5</v>
      </c>
      <c r="I376" s="20" t="str">
        <f t="shared" si="78"/>
        <v>-</v>
      </c>
      <c r="J376" s="21" t="str">
        <f t="shared" si="79"/>
        <v>-</v>
      </c>
    </row>
    <row r="377" spans="1:10" s="160" customFormat="1" x14ac:dyDescent="0.2">
      <c r="A377" s="178" t="s">
        <v>518</v>
      </c>
      <c r="B377" s="71">
        <v>9</v>
      </c>
      <c r="C377" s="72">
        <v>5</v>
      </c>
      <c r="D377" s="71">
        <v>128</v>
      </c>
      <c r="E377" s="72">
        <v>159</v>
      </c>
      <c r="F377" s="73"/>
      <c r="G377" s="71">
        <f t="shared" si="76"/>
        <v>4</v>
      </c>
      <c r="H377" s="72">
        <f t="shared" si="77"/>
        <v>-31</v>
      </c>
      <c r="I377" s="37">
        <f t="shared" si="78"/>
        <v>0.8</v>
      </c>
      <c r="J377" s="38">
        <f t="shared" si="79"/>
        <v>-0.19496855345911951</v>
      </c>
    </row>
    <row r="378" spans="1:10" x14ac:dyDescent="0.2">
      <c r="A378" s="177"/>
      <c r="B378" s="143"/>
      <c r="C378" s="144"/>
      <c r="D378" s="143"/>
      <c r="E378" s="144"/>
      <c r="F378" s="145"/>
      <c r="G378" s="143"/>
      <c r="H378" s="144"/>
      <c r="I378" s="151"/>
      <c r="J378" s="152"/>
    </row>
    <row r="379" spans="1:10" s="139" customFormat="1" x14ac:dyDescent="0.2">
      <c r="A379" s="159" t="s">
        <v>74</v>
      </c>
      <c r="B379" s="65"/>
      <c r="C379" s="66"/>
      <c r="D379" s="65"/>
      <c r="E379" s="66"/>
      <c r="F379" s="67"/>
      <c r="G379" s="65"/>
      <c r="H379" s="66"/>
      <c r="I379" s="20"/>
      <c r="J379" s="21"/>
    </row>
    <row r="380" spans="1:10" x14ac:dyDescent="0.2">
      <c r="A380" s="158" t="s">
        <v>288</v>
      </c>
      <c r="B380" s="65">
        <v>0</v>
      </c>
      <c r="C380" s="66">
        <v>0</v>
      </c>
      <c r="D380" s="65">
        <v>0</v>
      </c>
      <c r="E380" s="66">
        <v>1</v>
      </c>
      <c r="F380" s="67"/>
      <c r="G380" s="65">
        <f>B380-C380</f>
        <v>0</v>
      </c>
      <c r="H380" s="66">
        <f>D380-E380</f>
        <v>-1</v>
      </c>
      <c r="I380" s="20" t="str">
        <f>IF(C380=0, "-", IF(G380/C380&lt;10, G380/C380, "&gt;999%"))</f>
        <v>-</v>
      </c>
      <c r="J380" s="21">
        <f>IF(E380=0, "-", IF(H380/E380&lt;10, H380/E380, "&gt;999%"))</f>
        <v>-1</v>
      </c>
    </row>
    <row r="381" spans="1:10" x14ac:dyDescent="0.2">
      <c r="A381" s="158" t="s">
        <v>318</v>
      </c>
      <c r="B381" s="65">
        <v>0</v>
      </c>
      <c r="C381" s="66">
        <v>0</v>
      </c>
      <c r="D381" s="65">
        <v>1</v>
      </c>
      <c r="E381" s="66">
        <v>0</v>
      </c>
      <c r="F381" s="67"/>
      <c r="G381" s="65">
        <f>B381-C381</f>
        <v>0</v>
      </c>
      <c r="H381" s="66">
        <f>D381-E381</f>
        <v>1</v>
      </c>
      <c r="I381" s="20" t="str">
        <f>IF(C381=0, "-", IF(G381/C381&lt;10, G381/C381, "&gt;999%"))</f>
        <v>-</v>
      </c>
      <c r="J381" s="21" t="str">
        <f>IF(E381=0, "-", IF(H381/E381&lt;10, H381/E381, "&gt;999%"))</f>
        <v>-</v>
      </c>
    </row>
    <row r="382" spans="1:10" s="160" customFormat="1" x14ac:dyDescent="0.2">
      <c r="A382" s="178" t="s">
        <v>519</v>
      </c>
      <c r="B382" s="71">
        <v>0</v>
      </c>
      <c r="C382" s="72">
        <v>0</v>
      </c>
      <c r="D382" s="71">
        <v>1</v>
      </c>
      <c r="E382" s="72">
        <v>1</v>
      </c>
      <c r="F382" s="73"/>
      <c r="G382" s="71">
        <f>B382-C382</f>
        <v>0</v>
      </c>
      <c r="H382" s="72">
        <f>D382-E382</f>
        <v>0</v>
      </c>
      <c r="I382" s="37" t="str">
        <f>IF(C382=0, "-", IF(G382/C382&lt;10, G382/C382, "&gt;999%"))</f>
        <v>-</v>
      </c>
      <c r="J382" s="38">
        <f>IF(E382=0, "-", IF(H382/E382&lt;10, H382/E382, "&gt;999%"))</f>
        <v>0</v>
      </c>
    </row>
    <row r="383" spans="1:10" x14ac:dyDescent="0.2">
      <c r="A383" s="177"/>
      <c r="B383" s="143"/>
      <c r="C383" s="144"/>
      <c r="D383" s="143"/>
      <c r="E383" s="144"/>
      <c r="F383" s="145"/>
      <c r="G383" s="143"/>
      <c r="H383" s="144"/>
      <c r="I383" s="151"/>
      <c r="J383" s="152"/>
    </row>
    <row r="384" spans="1:10" s="139" customFormat="1" x14ac:dyDescent="0.2">
      <c r="A384" s="159" t="s">
        <v>75</v>
      </c>
      <c r="B384" s="65"/>
      <c r="C384" s="66"/>
      <c r="D384" s="65"/>
      <c r="E384" s="66"/>
      <c r="F384" s="67"/>
      <c r="G384" s="65"/>
      <c r="H384" s="66"/>
      <c r="I384" s="20"/>
      <c r="J384" s="21"/>
    </row>
    <row r="385" spans="1:10" x14ac:dyDescent="0.2">
      <c r="A385" s="158" t="s">
        <v>418</v>
      </c>
      <c r="B385" s="65">
        <v>0</v>
      </c>
      <c r="C385" s="66">
        <v>3</v>
      </c>
      <c r="D385" s="65">
        <v>5</v>
      </c>
      <c r="E385" s="66">
        <v>7</v>
      </c>
      <c r="F385" s="67"/>
      <c r="G385" s="65">
        <f>B385-C385</f>
        <v>-3</v>
      </c>
      <c r="H385" s="66">
        <f>D385-E385</f>
        <v>-2</v>
      </c>
      <c r="I385" s="20">
        <f>IF(C385=0, "-", IF(G385/C385&lt;10, G385/C385, "&gt;999%"))</f>
        <v>-1</v>
      </c>
      <c r="J385" s="21">
        <f>IF(E385=0, "-", IF(H385/E385&lt;10, H385/E385, "&gt;999%"))</f>
        <v>-0.2857142857142857</v>
      </c>
    </row>
    <row r="386" spans="1:10" s="160" customFormat="1" x14ac:dyDescent="0.2">
      <c r="A386" s="178" t="s">
        <v>520</v>
      </c>
      <c r="B386" s="71">
        <v>0</v>
      </c>
      <c r="C386" s="72">
        <v>3</v>
      </c>
      <c r="D386" s="71">
        <v>5</v>
      </c>
      <c r="E386" s="72">
        <v>7</v>
      </c>
      <c r="F386" s="73"/>
      <c r="G386" s="71">
        <f>B386-C386</f>
        <v>-3</v>
      </c>
      <c r="H386" s="72">
        <f>D386-E386</f>
        <v>-2</v>
      </c>
      <c r="I386" s="37">
        <f>IF(C386=0, "-", IF(G386/C386&lt;10, G386/C386, "&gt;999%"))</f>
        <v>-1</v>
      </c>
      <c r="J386" s="38">
        <f>IF(E386=0, "-", IF(H386/E386&lt;10, H386/E386, "&gt;999%"))</f>
        <v>-0.2857142857142857</v>
      </c>
    </row>
    <row r="387" spans="1:10" x14ac:dyDescent="0.2">
      <c r="A387" s="177"/>
      <c r="B387" s="143"/>
      <c r="C387" s="144"/>
      <c r="D387" s="143"/>
      <c r="E387" s="144"/>
      <c r="F387" s="145"/>
      <c r="G387" s="143"/>
      <c r="H387" s="144"/>
      <c r="I387" s="151"/>
      <c r="J387" s="152"/>
    </row>
    <row r="388" spans="1:10" s="139" customFormat="1" x14ac:dyDescent="0.2">
      <c r="A388" s="159" t="s">
        <v>76</v>
      </c>
      <c r="B388" s="65"/>
      <c r="C388" s="66"/>
      <c r="D388" s="65"/>
      <c r="E388" s="66"/>
      <c r="F388" s="67"/>
      <c r="G388" s="65"/>
      <c r="H388" s="66"/>
      <c r="I388" s="20"/>
      <c r="J388" s="21"/>
    </row>
    <row r="389" spans="1:10" x14ac:dyDescent="0.2">
      <c r="A389" s="158" t="s">
        <v>419</v>
      </c>
      <c r="B389" s="65">
        <v>0</v>
      </c>
      <c r="C389" s="66">
        <v>0</v>
      </c>
      <c r="D389" s="65">
        <v>2</v>
      </c>
      <c r="E389" s="66">
        <v>0</v>
      </c>
      <c r="F389" s="67"/>
      <c r="G389" s="65">
        <f>B389-C389</f>
        <v>0</v>
      </c>
      <c r="H389" s="66">
        <f>D389-E389</f>
        <v>2</v>
      </c>
      <c r="I389" s="20" t="str">
        <f>IF(C389=0, "-", IF(G389/C389&lt;10, G389/C389, "&gt;999%"))</f>
        <v>-</v>
      </c>
      <c r="J389" s="21" t="str">
        <f>IF(E389=0, "-", IF(H389/E389&lt;10, H389/E389, "&gt;999%"))</f>
        <v>-</v>
      </c>
    </row>
    <row r="390" spans="1:10" s="160" customFormat="1" x14ac:dyDescent="0.2">
      <c r="A390" s="165" t="s">
        <v>521</v>
      </c>
      <c r="B390" s="166">
        <v>0</v>
      </c>
      <c r="C390" s="167">
        <v>0</v>
      </c>
      <c r="D390" s="166">
        <v>2</v>
      </c>
      <c r="E390" s="167">
        <v>0</v>
      </c>
      <c r="F390" s="168"/>
      <c r="G390" s="166">
        <f>B390-C390</f>
        <v>0</v>
      </c>
      <c r="H390" s="167">
        <f>D390-E390</f>
        <v>2</v>
      </c>
      <c r="I390" s="169" t="str">
        <f>IF(C390=0, "-", IF(G390/C390&lt;10, G390/C390, "&gt;999%"))</f>
        <v>-</v>
      </c>
      <c r="J390" s="170" t="str">
        <f>IF(E390=0, "-", IF(H390/E390&lt;10, H390/E390, "&gt;999%"))</f>
        <v>-</v>
      </c>
    </row>
    <row r="391" spans="1:10" x14ac:dyDescent="0.2">
      <c r="A391" s="171"/>
      <c r="B391" s="172"/>
      <c r="C391" s="173"/>
      <c r="D391" s="172"/>
      <c r="E391" s="173"/>
      <c r="F391" s="174"/>
      <c r="G391" s="172"/>
      <c r="H391" s="173"/>
      <c r="I391" s="175"/>
      <c r="J391" s="176"/>
    </row>
    <row r="392" spans="1:10" x14ac:dyDescent="0.2">
      <c r="A392" s="27" t="s">
        <v>16</v>
      </c>
      <c r="B392" s="71">
        <f>SUM(B7:B391)/2</f>
        <v>796</v>
      </c>
      <c r="C392" s="77">
        <f>SUM(C7:C391)/2</f>
        <v>577</v>
      </c>
      <c r="D392" s="71">
        <f>SUM(D7:D391)/2</f>
        <v>7731</v>
      </c>
      <c r="E392" s="77">
        <f>SUM(E7:E391)/2</f>
        <v>8609</v>
      </c>
      <c r="F392" s="73"/>
      <c r="G392" s="71">
        <f>B392-C392</f>
        <v>219</v>
      </c>
      <c r="H392" s="72">
        <f>D392-E392</f>
        <v>-878</v>
      </c>
      <c r="I392" s="37">
        <f>IF(C392=0, 0, G392/C392)</f>
        <v>0.37954939341421146</v>
      </c>
      <c r="J392" s="38">
        <f>IF(E392=0, 0, H392/E392)</f>
        <v>-0.10198629341386921</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91" orientation="portrait" r:id="rId1"/>
  <headerFooter alignWithMargins="0">
    <oddFooter>&amp;L&amp;"Arial,Bold"&amp;9©Reproduction of VFACTS reports in whole or part, without prior permission is strictly forbidden
 &amp;C
&amp;"Arial,Bold"Page &amp;P&amp;R&amp;"Arial,Bold" 
&amp;D</oddFooter>
  </headerFooter>
  <rowBreaks count="7" manualBreakCount="7">
    <brk id="52" max="16383" man="1"/>
    <brk id="109" max="16383" man="1"/>
    <brk id="165" max="16383" man="1"/>
    <brk id="213" max="16383" man="1"/>
    <brk id="275" max="16383" man="1"/>
    <brk id="328" max="16383" man="1"/>
    <brk id="37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10</vt:i4>
      </vt:variant>
    </vt:vector>
  </HeadingPairs>
  <TitlesOfParts>
    <vt:vector size="26" baseType="lpstr">
      <vt:lpstr>Retail Sales By State</vt:lpstr>
      <vt:lpstr>Total Market Segmentation</vt:lpstr>
      <vt:lpstr>Retail Sales By Marque</vt:lpstr>
      <vt:lpstr>Retail Share By Marque</vt:lpstr>
      <vt:lpstr>Retail Sales By Buyer Type</vt:lpstr>
      <vt:lpstr>Retail Sales By Fuel Type</vt:lpstr>
      <vt:lpstr>Retail Sales By Country Of Orig</vt:lpstr>
      <vt:lpstr>Segment Model Passenger</vt:lpstr>
      <vt:lpstr>Marque Passenger</vt:lpstr>
      <vt:lpstr>Segment Model SUV</vt:lpstr>
      <vt:lpstr>Marque SUV</vt:lpstr>
      <vt:lpstr>Segment Model Light Commercial</vt:lpstr>
      <vt:lpstr>Marque Light Commercial</vt:lpstr>
      <vt:lpstr>Segment Model Heavy Commercial</vt:lpstr>
      <vt:lpstr>Marque Heavy Commercial</vt:lpstr>
      <vt:lpstr>Retail Sales By Marque &amp; Model</vt:lpstr>
      <vt:lpstr>'Retail Sales By State'!Print_Area</vt:lpstr>
      <vt:lpstr>'Marque Heavy Commercial'!Print_Titles</vt:lpstr>
      <vt:lpstr>'Marque Light Commercial'!Print_Titles</vt:lpstr>
      <vt:lpstr>'Marque Passenger'!Print_Titles</vt:lpstr>
      <vt:lpstr>'Marque SUV'!Print_Titles</vt:lpstr>
      <vt:lpstr>'Retail Sales By Marque &amp; Model'!Print_Titles</vt:lpstr>
      <vt:lpstr>'Segment Model Heavy Commercial'!Print_Titles</vt:lpstr>
      <vt:lpstr>'Segment Model Light Commercial'!Print_Titles</vt:lpstr>
      <vt:lpstr>'Segment Model Passenger'!Print_Titles</vt:lpstr>
      <vt:lpstr>'Segment Model SUV'!Print_Titles</vt:lpstr>
    </vt:vector>
  </TitlesOfParts>
  <Company>R. L. Polk Australia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parack</dc:creator>
  <cp:lastModifiedBy>Packham, Linda</cp:lastModifiedBy>
  <cp:lastPrinted>2021-01-05T19:17:03Z</cp:lastPrinted>
  <dcterms:created xsi:type="dcterms:W3CDTF">2005-07-19T06:26:52Z</dcterms:created>
  <dcterms:modified xsi:type="dcterms:W3CDTF">2021-01-05T19:18:49Z</dcterms:modified>
</cp:coreProperties>
</file>