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24226"/>
  <mc:AlternateContent xmlns:mc="http://schemas.openxmlformats.org/markup-compatibility/2006">
    <mc:Choice Requires="x15">
      <x15ac:absPath xmlns:x15ac="http://schemas.microsoft.com/office/spreadsheetml/2010/11/ac" url="C:\VFACTS\Output\2021\Jun21\Standard Reports\"/>
    </mc:Choice>
  </mc:AlternateContent>
  <xr:revisionPtr revIDLastSave="0" documentId="13_ncr:1_{53D008E5-9190-4971-905A-208E9CF0C4C7}" xr6:coauthVersionLast="45" xr6:coauthVersionMax="45" xr10:uidLastSave="{00000000-0000-0000-0000-000000000000}"/>
  <bookViews>
    <workbookView xWindow="1230" yWindow="1275" windowWidth="23385" windowHeight="13815" xr2:uid="{00000000-000D-0000-FFFF-FFFF00000000}"/>
  </bookViews>
  <sheets>
    <sheet name="Retail Sales By State" sheetId="51" r:id="rId1"/>
    <sheet name="Total Market Segmentation" sheetId="45" r:id="rId2"/>
    <sheet name="Retail Sales By Marque" sheetId="26" r:id="rId3"/>
    <sheet name="Retail Share By Marque" sheetId="33" r:id="rId4"/>
    <sheet name="Retail Sales By Buyer Type" sheetId="46" r:id="rId5"/>
    <sheet name="Retail Sales By Fuel Type" sheetId="47" r:id="rId6"/>
    <sheet name="Retail Sales By Country Of Orig" sheetId="44" r:id="rId7"/>
    <sheet name="Segment Model Passenger" sheetId="48" r:id="rId8"/>
    <sheet name="Marque Passenger" sheetId="50" r:id="rId9"/>
    <sheet name="Segment Model SUV" sheetId="55" r:id="rId10"/>
    <sheet name="Marque SUV" sheetId="58" r:id="rId11"/>
    <sheet name="Segment Model Light Commercial" sheetId="54" r:id="rId12"/>
    <sheet name="Marque Light Commercial" sheetId="57" r:id="rId13"/>
    <sheet name="Segment Model Heavy Commercial" sheetId="53" r:id="rId14"/>
    <sheet name="Marque Heavy Commercial" sheetId="56" r:id="rId15"/>
    <sheet name="Retail Sales By Marque &amp; Model" sheetId="49" r:id="rId16"/>
  </sheets>
  <definedNames>
    <definedName name="DATA" localSheetId="14">#REF!</definedName>
    <definedName name="DATA" localSheetId="12">#REF!</definedName>
    <definedName name="DATA" localSheetId="10">#REF!</definedName>
    <definedName name="DATA" localSheetId="13">#REF!</definedName>
    <definedName name="DATA" localSheetId="11">#REF!</definedName>
    <definedName name="DATA" localSheetId="9">#REF!</definedName>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8" i="49" l="1"/>
  <c r="I8" i="49"/>
  <c r="H8" i="49"/>
  <c r="G8" i="49"/>
  <c r="I9" i="49"/>
  <c r="H9" i="49"/>
  <c r="J9" i="49" s="1"/>
  <c r="G9" i="49"/>
  <c r="H10" i="49"/>
  <c r="J10" i="49" s="1"/>
  <c r="G10" i="49"/>
  <c r="I10" i="49" s="1"/>
  <c r="H11" i="49"/>
  <c r="J11" i="49" s="1"/>
  <c r="G11" i="49"/>
  <c r="I11" i="49" s="1"/>
  <c r="I14" i="49"/>
  <c r="H14" i="49"/>
  <c r="J14" i="49" s="1"/>
  <c r="G14" i="49"/>
  <c r="H15" i="49"/>
  <c r="J15" i="49" s="1"/>
  <c r="G15" i="49"/>
  <c r="I15" i="49" s="1"/>
  <c r="H16" i="49"/>
  <c r="J16" i="49" s="1"/>
  <c r="G16" i="49"/>
  <c r="I16" i="49" s="1"/>
  <c r="J17" i="49"/>
  <c r="I17" i="49"/>
  <c r="H17" i="49"/>
  <c r="G17" i="49"/>
  <c r="I18" i="49"/>
  <c r="H18" i="49"/>
  <c r="J18" i="49" s="1"/>
  <c r="G18" i="49"/>
  <c r="H19" i="49"/>
  <c r="J19" i="49" s="1"/>
  <c r="G19" i="49"/>
  <c r="I19" i="49" s="1"/>
  <c r="I20" i="49"/>
  <c r="H20" i="49"/>
  <c r="J20" i="49" s="1"/>
  <c r="G20" i="49"/>
  <c r="H21" i="49"/>
  <c r="J21" i="49" s="1"/>
  <c r="G21" i="49"/>
  <c r="I21" i="49" s="1"/>
  <c r="I22" i="49"/>
  <c r="H22" i="49"/>
  <c r="J22" i="49" s="1"/>
  <c r="G22" i="49"/>
  <c r="H23" i="49"/>
  <c r="J23" i="49" s="1"/>
  <c r="G23" i="49"/>
  <c r="I23" i="49" s="1"/>
  <c r="I24" i="49"/>
  <c r="H24" i="49"/>
  <c r="J24" i="49" s="1"/>
  <c r="G24" i="49"/>
  <c r="H25" i="49"/>
  <c r="J25" i="49" s="1"/>
  <c r="G25" i="49"/>
  <c r="I25" i="49" s="1"/>
  <c r="J28" i="49"/>
  <c r="I28" i="49"/>
  <c r="H28" i="49"/>
  <c r="G28" i="49"/>
  <c r="J29" i="49"/>
  <c r="I29" i="49"/>
  <c r="H29" i="49"/>
  <c r="G29" i="49"/>
  <c r="I32" i="49"/>
  <c r="H32" i="49"/>
  <c r="J32" i="49" s="1"/>
  <c r="G32" i="49"/>
  <c r="I33" i="49"/>
  <c r="H33" i="49"/>
  <c r="J33" i="49" s="1"/>
  <c r="G33" i="49"/>
  <c r="I36" i="49"/>
  <c r="H36" i="49"/>
  <c r="J36" i="49" s="1"/>
  <c r="G36" i="49"/>
  <c r="I37" i="49"/>
  <c r="H37" i="49"/>
  <c r="J37" i="49" s="1"/>
  <c r="G37" i="49"/>
  <c r="H38" i="49"/>
  <c r="J38" i="49" s="1"/>
  <c r="G38" i="49"/>
  <c r="I38" i="49" s="1"/>
  <c r="J39" i="49"/>
  <c r="I39" i="49"/>
  <c r="H39" i="49"/>
  <c r="G39" i="49"/>
  <c r="H40" i="49"/>
  <c r="J40" i="49" s="1"/>
  <c r="G40" i="49"/>
  <c r="I40" i="49" s="1"/>
  <c r="H41" i="49"/>
  <c r="J41" i="49" s="1"/>
  <c r="G41" i="49"/>
  <c r="I41" i="49" s="1"/>
  <c r="J42" i="49"/>
  <c r="I42" i="49"/>
  <c r="H42" i="49"/>
  <c r="G42" i="49"/>
  <c r="H43" i="49"/>
  <c r="J43" i="49" s="1"/>
  <c r="G43" i="49"/>
  <c r="I43" i="49" s="1"/>
  <c r="H44" i="49"/>
  <c r="J44" i="49" s="1"/>
  <c r="G44" i="49"/>
  <c r="I44" i="49" s="1"/>
  <c r="J45" i="49"/>
  <c r="I45" i="49"/>
  <c r="H45" i="49"/>
  <c r="G45" i="49"/>
  <c r="H46" i="49"/>
  <c r="J46" i="49" s="1"/>
  <c r="G46" i="49"/>
  <c r="I46" i="49" s="1"/>
  <c r="H47" i="49"/>
  <c r="J47" i="49" s="1"/>
  <c r="G47" i="49"/>
  <c r="I47" i="49" s="1"/>
  <c r="H48" i="49"/>
  <c r="J48" i="49" s="1"/>
  <c r="G48" i="49"/>
  <c r="I48" i="49" s="1"/>
  <c r="J51" i="49"/>
  <c r="I51" i="49"/>
  <c r="H51" i="49"/>
  <c r="G51" i="49"/>
  <c r="J52" i="49"/>
  <c r="I52" i="49"/>
  <c r="H52" i="49"/>
  <c r="G52" i="49"/>
  <c r="H55" i="49"/>
  <c r="J55" i="49" s="1"/>
  <c r="G55" i="49"/>
  <c r="I55" i="49" s="1"/>
  <c r="I56" i="49"/>
  <c r="H56" i="49"/>
  <c r="J56" i="49" s="1"/>
  <c r="G56" i="49"/>
  <c r="H57" i="49"/>
  <c r="J57" i="49" s="1"/>
  <c r="G57" i="49"/>
  <c r="I57" i="49" s="1"/>
  <c r="J60" i="49"/>
  <c r="I60" i="49"/>
  <c r="H60" i="49"/>
  <c r="G60" i="49"/>
  <c r="J61" i="49"/>
  <c r="I61" i="49"/>
  <c r="H61" i="49"/>
  <c r="G61" i="49"/>
  <c r="J62" i="49"/>
  <c r="I62" i="49"/>
  <c r="H62" i="49"/>
  <c r="G62" i="49"/>
  <c r="J63" i="49"/>
  <c r="I63" i="49"/>
  <c r="H63" i="49"/>
  <c r="G63" i="49"/>
  <c r="I64" i="49"/>
  <c r="H64" i="49"/>
  <c r="J64" i="49" s="1"/>
  <c r="G64" i="49"/>
  <c r="I65" i="49"/>
  <c r="H65" i="49"/>
  <c r="J65" i="49" s="1"/>
  <c r="G65" i="49"/>
  <c r="J66" i="49"/>
  <c r="I66" i="49"/>
  <c r="H66" i="49"/>
  <c r="G66" i="49"/>
  <c r="I67" i="49"/>
  <c r="H67" i="49"/>
  <c r="J67" i="49" s="1"/>
  <c r="G67" i="49"/>
  <c r="H70" i="49"/>
  <c r="J70" i="49" s="1"/>
  <c r="G70" i="49"/>
  <c r="I70" i="49" s="1"/>
  <c r="H71" i="49"/>
  <c r="J71" i="49" s="1"/>
  <c r="G71" i="49"/>
  <c r="I71" i="49" s="1"/>
  <c r="H72" i="49"/>
  <c r="J72" i="49" s="1"/>
  <c r="G72" i="49"/>
  <c r="I72" i="49" s="1"/>
  <c r="H73" i="49"/>
  <c r="J73" i="49" s="1"/>
  <c r="G73" i="49"/>
  <c r="I73" i="49" s="1"/>
  <c r="H76" i="49"/>
  <c r="J76" i="49" s="1"/>
  <c r="G76" i="49"/>
  <c r="I76" i="49" s="1"/>
  <c r="H77" i="49"/>
  <c r="J77" i="49" s="1"/>
  <c r="G77" i="49"/>
  <c r="I77" i="49" s="1"/>
  <c r="I78" i="49"/>
  <c r="H78" i="49"/>
  <c r="J78" i="49" s="1"/>
  <c r="G78" i="49"/>
  <c r="H79" i="49"/>
  <c r="J79" i="49" s="1"/>
  <c r="G79" i="49"/>
  <c r="I79" i="49" s="1"/>
  <c r="I80" i="49"/>
  <c r="H80" i="49"/>
  <c r="J80" i="49" s="1"/>
  <c r="G80" i="49"/>
  <c r="H81" i="49"/>
  <c r="J81" i="49" s="1"/>
  <c r="G81" i="49"/>
  <c r="I81" i="49" s="1"/>
  <c r="H82" i="49"/>
  <c r="J82" i="49" s="1"/>
  <c r="G82" i="49"/>
  <c r="I82" i="49" s="1"/>
  <c r="H83" i="49"/>
  <c r="J83" i="49" s="1"/>
  <c r="G83" i="49"/>
  <c r="I83" i="49" s="1"/>
  <c r="H84" i="49"/>
  <c r="J84" i="49" s="1"/>
  <c r="G84" i="49"/>
  <c r="I84" i="49" s="1"/>
  <c r="H87" i="49"/>
  <c r="J87" i="49" s="1"/>
  <c r="G87" i="49"/>
  <c r="I87" i="49" s="1"/>
  <c r="H88" i="49"/>
  <c r="J88" i="49" s="1"/>
  <c r="G88" i="49"/>
  <c r="I88" i="49" s="1"/>
  <c r="H89" i="49"/>
  <c r="J89" i="49" s="1"/>
  <c r="G89" i="49"/>
  <c r="I89" i="49" s="1"/>
  <c r="H90" i="49"/>
  <c r="J90" i="49" s="1"/>
  <c r="G90" i="49"/>
  <c r="I90" i="49" s="1"/>
  <c r="H91" i="49"/>
  <c r="J91" i="49" s="1"/>
  <c r="G91" i="49"/>
  <c r="I91" i="49" s="1"/>
  <c r="I92" i="49"/>
  <c r="H92" i="49"/>
  <c r="J92" i="49" s="1"/>
  <c r="G92" i="49"/>
  <c r="H93" i="49"/>
  <c r="J93" i="49" s="1"/>
  <c r="G93" i="49"/>
  <c r="I93" i="49" s="1"/>
  <c r="H96" i="49"/>
  <c r="J96" i="49" s="1"/>
  <c r="G96" i="49"/>
  <c r="I96" i="49" s="1"/>
  <c r="H97" i="49"/>
  <c r="J97" i="49" s="1"/>
  <c r="G97" i="49"/>
  <c r="I97" i="49" s="1"/>
  <c r="H98" i="49"/>
  <c r="J98" i="49" s="1"/>
  <c r="G98" i="49"/>
  <c r="I98" i="49" s="1"/>
  <c r="H99" i="49"/>
  <c r="J99" i="49" s="1"/>
  <c r="G99" i="49"/>
  <c r="I99" i="49" s="1"/>
  <c r="H100" i="49"/>
  <c r="J100" i="49" s="1"/>
  <c r="G100" i="49"/>
  <c r="I100" i="49" s="1"/>
  <c r="J101" i="49"/>
  <c r="I101" i="49"/>
  <c r="H101" i="49"/>
  <c r="G101" i="49"/>
  <c r="H102" i="49"/>
  <c r="J102" i="49" s="1"/>
  <c r="G102" i="49"/>
  <c r="I102" i="49" s="1"/>
  <c r="J103" i="49"/>
  <c r="I103" i="49"/>
  <c r="H103" i="49"/>
  <c r="G103" i="49"/>
  <c r="H104" i="49"/>
  <c r="J104" i="49" s="1"/>
  <c r="G104" i="49"/>
  <c r="I104" i="49" s="1"/>
  <c r="I105" i="49"/>
  <c r="H105" i="49"/>
  <c r="J105" i="49" s="1"/>
  <c r="G105" i="49"/>
  <c r="H106" i="49"/>
  <c r="J106" i="49" s="1"/>
  <c r="G106" i="49"/>
  <c r="I106" i="49" s="1"/>
  <c r="H107" i="49"/>
  <c r="J107" i="49" s="1"/>
  <c r="G107" i="49"/>
  <c r="I107" i="49" s="1"/>
  <c r="J110" i="49"/>
  <c r="I110" i="49"/>
  <c r="H110" i="49"/>
  <c r="G110" i="49"/>
  <c r="J111" i="49"/>
  <c r="I111" i="49"/>
  <c r="H111" i="49"/>
  <c r="G111" i="49"/>
  <c r="H114" i="49"/>
  <c r="J114" i="49" s="1"/>
  <c r="G114" i="49"/>
  <c r="I114" i="49" s="1"/>
  <c r="H115" i="49"/>
  <c r="J115" i="49" s="1"/>
  <c r="G115" i="49"/>
  <c r="I115" i="49" s="1"/>
  <c r="H116" i="49"/>
  <c r="J116" i="49" s="1"/>
  <c r="G116" i="49"/>
  <c r="I116" i="49" s="1"/>
  <c r="H117" i="49"/>
  <c r="J117" i="49" s="1"/>
  <c r="G117" i="49"/>
  <c r="I117" i="49" s="1"/>
  <c r="H120" i="49"/>
  <c r="J120" i="49" s="1"/>
  <c r="G120" i="49"/>
  <c r="I120" i="49" s="1"/>
  <c r="H121" i="49"/>
  <c r="J121" i="49" s="1"/>
  <c r="G121" i="49"/>
  <c r="I121" i="49" s="1"/>
  <c r="H122" i="49"/>
  <c r="J122" i="49" s="1"/>
  <c r="G122" i="49"/>
  <c r="I122" i="49" s="1"/>
  <c r="H123" i="49"/>
  <c r="J123" i="49" s="1"/>
  <c r="G123" i="49"/>
  <c r="I123" i="49" s="1"/>
  <c r="J126" i="49"/>
  <c r="I126" i="49"/>
  <c r="H126" i="49"/>
  <c r="G126" i="49"/>
  <c r="J127" i="49"/>
  <c r="I127" i="49"/>
  <c r="H127" i="49"/>
  <c r="G127" i="49"/>
  <c r="I130" i="49"/>
  <c r="H130" i="49"/>
  <c r="J130" i="49" s="1"/>
  <c r="G130" i="49"/>
  <c r="H131" i="49"/>
  <c r="J131" i="49" s="1"/>
  <c r="G131" i="49"/>
  <c r="I131" i="49" s="1"/>
  <c r="I132" i="49"/>
  <c r="H132" i="49"/>
  <c r="J132" i="49" s="1"/>
  <c r="G132" i="49"/>
  <c r="I133" i="49"/>
  <c r="H133" i="49"/>
  <c r="J133" i="49" s="1"/>
  <c r="G133" i="49"/>
  <c r="I134" i="49"/>
  <c r="H134" i="49"/>
  <c r="J134" i="49" s="1"/>
  <c r="G134" i="49"/>
  <c r="H135" i="49"/>
  <c r="J135" i="49" s="1"/>
  <c r="G135" i="49"/>
  <c r="I135" i="49" s="1"/>
  <c r="I138" i="49"/>
  <c r="H138" i="49"/>
  <c r="J138" i="49" s="1"/>
  <c r="G138" i="49"/>
  <c r="I139" i="49"/>
  <c r="H139" i="49"/>
  <c r="J139" i="49" s="1"/>
  <c r="G139" i="49"/>
  <c r="H142" i="49"/>
  <c r="J142" i="49" s="1"/>
  <c r="G142" i="49"/>
  <c r="I142" i="49" s="1"/>
  <c r="H143" i="49"/>
  <c r="J143" i="49" s="1"/>
  <c r="G143" i="49"/>
  <c r="I143" i="49" s="1"/>
  <c r="J144" i="49"/>
  <c r="I144" i="49"/>
  <c r="H144" i="49"/>
  <c r="G144" i="49"/>
  <c r="H145" i="49"/>
  <c r="J145" i="49" s="1"/>
  <c r="G145" i="49"/>
  <c r="I145" i="49" s="1"/>
  <c r="H146" i="49"/>
  <c r="J146" i="49" s="1"/>
  <c r="G146" i="49"/>
  <c r="I146" i="49" s="1"/>
  <c r="H147" i="49"/>
  <c r="J147" i="49" s="1"/>
  <c r="G147" i="49"/>
  <c r="I147" i="49" s="1"/>
  <c r="H148" i="49"/>
  <c r="J148" i="49" s="1"/>
  <c r="G148" i="49"/>
  <c r="I148" i="49" s="1"/>
  <c r="H149" i="49"/>
  <c r="J149" i="49" s="1"/>
  <c r="G149" i="49"/>
  <c r="I149" i="49" s="1"/>
  <c r="H150" i="49"/>
  <c r="J150" i="49" s="1"/>
  <c r="G150" i="49"/>
  <c r="I150" i="49" s="1"/>
  <c r="J151" i="49"/>
  <c r="I151" i="49"/>
  <c r="H151" i="49"/>
  <c r="G151" i="49"/>
  <c r="H152" i="49"/>
  <c r="J152" i="49" s="1"/>
  <c r="G152" i="49"/>
  <c r="I152" i="49" s="1"/>
  <c r="I155" i="49"/>
  <c r="H155" i="49"/>
  <c r="J155" i="49" s="1"/>
  <c r="G155" i="49"/>
  <c r="H156" i="49"/>
  <c r="J156" i="49" s="1"/>
  <c r="G156" i="49"/>
  <c r="I156" i="49" s="1"/>
  <c r="H157" i="49"/>
  <c r="J157" i="49" s="1"/>
  <c r="G157" i="49"/>
  <c r="I157" i="49" s="1"/>
  <c r="I160" i="49"/>
  <c r="H160" i="49"/>
  <c r="J160" i="49" s="1"/>
  <c r="G160" i="49"/>
  <c r="H161" i="49"/>
  <c r="J161" i="49" s="1"/>
  <c r="G161" i="49"/>
  <c r="I161" i="49" s="1"/>
  <c r="H162" i="49"/>
  <c r="J162" i="49" s="1"/>
  <c r="G162" i="49"/>
  <c r="I162" i="49" s="1"/>
  <c r="H163" i="49"/>
  <c r="J163" i="49" s="1"/>
  <c r="G163" i="49"/>
  <c r="I163" i="49" s="1"/>
  <c r="I164" i="49"/>
  <c r="H164" i="49"/>
  <c r="J164" i="49" s="1"/>
  <c r="G164" i="49"/>
  <c r="H165" i="49"/>
  <c r="J165" i="49" s="1"/>
  <c r="G165" i="49"/>
  <c r="I165" i="49" s="1"/>
  <c r="I168" i="49"/>
  <c r="H168" i="49"/>
  <c r="J168" i="49" s="1"/>
  <c r="G168" i="49"/>
  <c r="H169" i="49"/>
  <c r="J169" i="49" s="1"/>
  <c r="G169" i="49"/>
  <c r="I169" i="49" s="1"/>
  <c r="I170" i="49"/>
  <c r="H170" i="49"/>
  <c r="J170" i="49" s="1"/>
  <c r="G170" i="49"/>
  <c r="H171" i="49"/>
  <c r="J171" i="49" s="1"/>
  <c r="G171" i="49"/>
  <c r="I171" i="49" s="1"/>
  <c r="H172" i="49"/>
  <c r="J172" i="49" s="1"/>
  <c r="G172" i="49"/>
  <c r="I172" i="49" s="1"/>
  <c r="J173" i="49"/>
  <c r="I173" i="49"/>
  <c r="H173" i="49"/>
  <c r="G173" i="49"/>
  <c r="H174" i="49"/>
  <c r="J174" i="49" s="1"/>
  <c r="G174" i="49"/>
  <c r="I174" i="49" s="1"/>
  <c r="H175" i="49"/>
  <c r="J175" i="49" s="1"/>
  <c r="G175" i="49"/>
  <c r="I175" i="49" s="1"/>
  <c r="H176" i="49"/>
  <c r="J176" i="49" s="1"/>
  <c r="G176" i="49"/>
  <c r="I176" i="49" s="1"/>
  <c r="H179" i="49"/>
  <c r="J179" i="49" s="1"/>
  <c r="G179" i="49"/>
  <c r="I179" i="49" s="1"/>
  <c r="H180" i="49"/>
  <c r="J180" i="49" s="1"/>
  <c r="G180" i="49"/>
  <c r="I180" i="49" s="1"/>
  <c r="H183" i="49"/>
  <c r="J183" i="49" s="1"/>
  <c r="G183" i="49"/>
  <c r="I183" i="49" s="1"/>
  <c r="H184" i="49"/>
  <c r="J184" i="49" s="1"/>
  <c r="G184" i="49"/>
  <c r="I184" i="49" s="1"/>
  <c r="H185" i="49"/>
  <c r="J185" i="49" s="1"/>
  <c r="G185" i="49"/>
  <c r="I185" i="49" s="1"/>
  <c r="H186" i="49"/>
  <c r="J186" i="49" s="1"/>
  <c r="G186" i="49"/>
  <c r="I186" i="49" s="1"/>
  <c r="H187" i="49"/>
  <c r="J187" i="49" s="1"/>
  <c r="G187" i="49"/>
  <c r="I187" i="49" s="1"/>
  <c r="H188" i="49"/>
  <c r="J188" i="49" s="1"/>
  <c r="G188" i="49"/>
  <c r="I188" i="49" s="1"/>
  <c r="H189" i="49"/>
  <c r="J189" i="49" s="1"/>
  <c r="G189" i="49"/>
  <c r="I189" i="49" s="1"/>
  <c r="J190" i="49"/>
  <c r="I190" i="49"/>
  <c r="H190" i="49"/>
  <c r="G190" i="49"/>
  <c r="I191" i="49"/>
  <c r="H191" i="49"/>
  <c r="J191" i="49" s="1"/>
  <c r="G191" i="49"/>
  <c r="H192" i="49"/>
  <c r="J192" i="49" s="1"/>
  <c r="G192" i="49"/>
  <c r="I192" i="49" s="1"/>
  <c r="H193" i="49"/>
  <c r="J193" i="49" s="1"/>
  <c r="G193" i="49"/>
  <c r="I193" i="49" s="1"/>
  <c r="H194" i="49"/>
  <c r="J194" i="49" s="1"/>
  <c r="G194" i="49"/>
  <c r="I194" i="49" s="1"/>
  <c r="H195" i="49"/>
  <c r="J195" i="49" s="1"/>
  <c r="G195" i="49"/>
  <c r="I195" i="49" s="1"/>
  <c r="I198" i="49"/>
  <c r="H198" i="49"/>
  <c r="J198" i="49" s="1"/>
  <c r="G198" i="49"/>
  <c r="I199" i="49"/>
  <c r="H199" i="49"/>
  <c r="J199" i="49" s="1"/>
  <c r="G199" i="49"/>
  <c r="I200" i="49"/>
  <c r="H200" i="49"/>
  <c r="J200" i="49" s="1"/>
  <c r="G200" i="49"/>
  <c r="J201" i="49"/>
  <c r="I201" i="49"/>
  <c r="H201" i="49"/>
  <c r="G201" i="49"/>
  <c r="I202" i="49"/>
  <c r="H202" i="49"/>
  <c r="J202" i="49" s="1"/>
  <c r="G202" i="49"/>
  <c r="H203" i="49"/>
  <c r="J203" i="49" s="1"/>
  <c r="G203" i="49"/>
  <c r="I203" i="49" s="1"/>
  <c r="J204" i="49"/>
  <c r="I204" i="49"/>
  <c r="H204" i="49"/>
  <c r="G204" i="49"/>
  <c r="H205" i="49"/>
  <c r="J205" i="49" s="1"/>
  <c r="G205" i="49"/>
  <c r="I205" i="49" s="1"/>
  <c r="H206" i="49"/>
  <c r="J206" i="49" s="1"/>
  <c r="G206" i="49"/>
  <c r="I206" i="49" s="1"/>
  <c r="I207" i="49"/>
  <c r="H207" i="49"/>
  <c r="J207" i="49" s="1"/>
  <c r="G207" i="49"/>
  <c r="H208" i="49"/>
  <c r="J208" i="49" s="1"/>
  <c r="G208" i="49"/>
  <c r="I208" i="49" s="1"/>
  <c r="H209" i="49"/>
  <c r="J209" i="49" s="1"/>
  <c r="G209" i="49"/>
  <c r="I209" i="49" s="1"/>
  <c r="J210" i="49"/>
  <c r="I210" i="49"/>
  <c r="H210" i="49"/>
  <c r="G210" i="49"/>
  <c r="H211" i="49"/>
  <c r="J211" i="49" s="1"/>
  <c r="G211" i="49"/>
  <c r="I211" i="49" s="1"/>
  <c r="I214" i="49"/>
  <c r="H214" i="49"/>
  <c r="J214" i="49" s="1"/>
  <c r="G214" i="49"/>
  <c r="I215" i="49"/>
  <c r="H215" i="49"/>
  <c r="J215" i="49" s="1"/>
  <c r="G215" i="49"/>
  <c r="H218" i="49"/>
  <c r="J218" i="49" s="1"/>
  <c r="G218" i="49"/>
  <c r="I218" i="49" s="1"/>
  <c r="I219" i="49"/>
  <c r="H219" i="49"/>
  <c r="J219" i="49" s="1"/>
  <c r="G219" i="49"/>
  <c r="H220" i="49"/>
  <c r="J220" i="49" s="1"/>
  <c r="G220" i="49"/>
  <c r="I220" i="49" s="1"/>
  <c r="H221" i="49"/>
  <c r="J221" i="49" s="1"/>
  <c r="G221" i="49"/>
  <c r="I221" i="49" s="1"/>
  <c r="J224" i="49"/>
  <c r="I224" i="49"/>
  <c r="H224" i="49"/>
  <c r="G224" i="49"/>
  <c r="I225" i="49"/>
  <c r="H225" i="49"/>
  <c r="J225" i="49" s="1"/>
  <c r="G225" i="49"/>
  <c r="I226" i="49"/>
  <c r="H226" i="49"/>
  <c r="J226" i="49" s="1"/>
  <c r="G226" i="49"/>
  <c r="I227" i="49"/>
  <c r="H227" i="49"/>
  <c r="J227" i="49" s="1"/>
  <c r="G227" i="49"/>
  <c r="J230" i="49"/>
  <c r="H230" i="49"/>
  <c r="G230" i="49"/>
  <c r="I230" i="49" s="1"/>
  <c r="H231" i="49"/>
  <c r="J231" i="49" s="1"/>
  <c r="G231" i="49"/>
  <c r="I231" i="49" s="1"/>
  <c r="J232" i="49"/>
  <c r="I232" i="49"/>
  <c r="H232" i="49"/>
  <c r="G232" i="49"/>
  <c r="H233" i="49"/>
  <c r="J233" i="49" s="1"/>
  <c r="G233" i="49"/>
  <c r="I233" i="49" s="1"/>
  <c r="H234" i="49"/>
  <c r="J234" i="49" s="1"/>
  <c r="G234" i="49"/>
  <c r="I234" i="49" s="1"/>
  <c r="H235" i="49"/>
  <c r="J235" i="49" s="1"/>
  <c r="G235" i="49"/>
  <c r="I235" i="49" s="1"/>
  <c r="H236" i="49"/>
  <c r="J236" i="49" s="1"/>
  <c r="G236" i="49"/>
  <c r="I236" i="49" s="1"/>
  <c r="H237" i="49"/>
  <c r="J237" i="49" s="1"/>
  <c r="G237" i="49"/>
  <c r="I237" i="49" s="1"/>
  <c r="H238" i="49"/>
  <c r="J238" i="49" s="1"/>
  <c r="G238" i="49"/>
  <c r="I238" i="49" s="1"/>
  <c r="H239" i="49"/>
  <c r="J239" i="49" s="1"/>
  <c r="G239" i="49"/>
  <c r="I239" i="49" s="1"/>
  <c r="H242" i="49"/>
  <c r="J242" i="49" s="1"/>
  <c r="G242" i="49"/>
  <c r="I242" i="49" s="1"/>
  <c r="H243" i="49"/>
  <c r="J243" i="49" s="1"/>
  <c r="G243" i="49"/>
  <c r="I243" i="49" s="1"/>
  <c r="I244" i="49"/>
  <c r="H244" i="49"/>
  <c r="J244" i="49" s="1"/>
  <c r="G244" i="49"/>
  <c r="H245" i="49"/>
  <c r="J245" i="49" s="1"/>
  <c r="G245" i="49"/>
  <c r="I245" i="49" s="1"/>
  <c r="H246" i="49"/>
  <c r="J246" i="49" s="1"/>
  <c r="G246" i="49"/>
  <c r="I246" i="49" s="1"/>
  <c r="H247" i="49"/>
  <c r="J247" i="49" s="1"/>
  <c r="G247" i="49"/>
  <c r="I247" i="49" s="1"/>
  <c r="H248" i="49"/>
  <c r="J248" i="49" s="1"/>
  <c r="G248" i="49"/>
  <c r="I248" i="49" s="1"/>
  <c r="H249" i="49"/>
  <c r="J249" i="49" s="1"/>
  <c r="G249" i="49"/>
  <c r="I249" i="49" s="1"/>
  <c r="H250" i="49"/>
  <c r="J250" i="49" s="1"/>
  <c r="G250" i="49"/>
  <c r="I250" i="49" s="1"/>
  <c r="J253" i="49"/>
  <c r="I253" i="49"/>
  <c r="H253" i="49"/>
  <c r="G253" i="49"/>
  <c r="J254" i="49"/>
  <c r="I254" i="49"/>
  <c r="H254" i="49"/>
  <c r="G254" i="49"/>
  <c r="H257" i="49"/>
  <c r="J257" i="49" s="1"/>
  <c r="G257" i="49"/>
  <c r="I257" i="49" s="1"/>
  <c r="H258" i="49"/>
  <c r="J258" i="49" s="1"/>
  <c r="G258" i="49"/>
  <c r="I258" i="49" s="1"/>
  <c r="J261" i="49"/>
  <c r="I261" i="49"/>
  <c r="H261" i="49"/>
  <c r="G261" i="49"/>
  <c r="I262" i="49"/>
  <c r="H262" i="49"/>
  <c r="J262" i="49" s="1"/>
  <c r="G262" i="49"/>
  <c r="I263" i="49"/>
  <c r="H263" i="49"/>
  <c r="J263" i="49" s="1"/>
  <c r="G263" i="49"/>
  <c r="J266" i="49"/>
  <c r="I266" i="49"/>
  <c r="H266" i="49"/>
  <c r="G266" i="49"/>
  <c r="J267" i="49"/>
  <c r="I267" i="49"/>
  <c r="H267" i="49"/>
  <c r="G267" i="49"/>
  <c r="J270" i="49"/>
  <c r="I270" i="49"/>
  <c r="H270" i="49"/>
  <c r="G270" i="49"/>
  <c r="J271" i="49"/>
  <c r="I271" i="49"/>
  <c r="H271" i="49"/>
  <c r="G271" i="49"/>
  <c r="J272" i="49"/>
  <c r="I272" i="49"/>
  <c r="H272" i="49"/>
  <c r="G272" i="49"/>
  <c r="H275" i="49"/>
  <c r="J275" i="49" s="1"/>
  <c r="G275" i="49"/>
  <c r="I275" i="49" s="1"/>
  <c r="J276" i="49"/>
  <c r="I276" i="49"/>
  <c r="H276" i="49"/>
  <c r="G276" i="49"/>
  <c r="H277" i="49"/>
  <c r="J277" i="49" s="1"/>
  <c r="G277" i="49"/>
  <c r="I277" i="49" s="1"/>
  <c r="H280" i="49"/>
  <c r="J280" i="49" s="1"/>
  <c r="G280" i="49"/>
  <c r="I280" i="49" s="1"/>
  <c r="H281" i="49"/>
  <c r="J281" i="49" s="1"/>
  <c r="G281" i="49"/>
  <c r="I281" i="49" s="1"/>
  <c r="I282" i="49"/>
  <c r="H282" i="49"/>
  <c r="J282" i="49" s="1"/>
  <c r="G282" i="49"/>
  <c r="H283" i="49"/>
  <c r="J283" i="49" s="1"/>
  <c r="G283" i="49"/>
  <c r="I283" i="49" s="1"/>
  <c r="I284" i="49"/>
  <c r="H284" i="49"/>
  <c r="J284" i="49" s="1"/>
  <c r="G284" i="49"/>
  <c r="H285" i="49"/>
  <c r="J285" i="49" s="1"/>
  <c r="G285" i="49"/>
  <c r="I285" i="49" s="1"/>
  <c r="H286" i="49"/>
  <c r="J286" i="49" s="1"/>
  <c r="G286" i="49"/>
  <c r="I286" i="49" s="1"/>
  <c r="H289" i="49"/>
  <c r="J289" i="49" s="1"/>
  <c r="G289" i="49"/>
  <c r="I289" i="49" s="1"/>
  <c r="I290" i="49"/>
  <c r="H290" i="49"/>
  <c r="J290" i="49" s="1"/>
  <c r="G290" i="49"/>
  <c r="I291" i="49"/>
  <c r="H291" i="49"/>
  <c r="J291" i="49" s="1"/>
  <c r="G291" i="49"/>
  <c r="I292" i="49"/>
  <c r="H292" i="49"/>
  <c r="J292" i="49" s="1"/>
  <c r="G292" i="49"/>
  <c r="H293" i="49"/>
  <c r="J293" i="49" s="1"/>
  <c r="G293" i="49"/>
  <c r="I293" i="49" s="1"/>
  <c r="H294" i="49"/>
  <c r="J294" i="49" s="1"/>
  <c r="G294" i="49"/>
  <c r="I294" i="49" s="1"/>
  <c r="H295" i="49"/>
  <c r="J295" i="49" s="1"/>
  <c r="G295" i="49"/>
  <c r="I295" i="49" s="1"/>
  <c r="I298" i="49"/>
  <c r="H298" i="49"/>
  <c r="J298" i="49" s="1"/>
  <c r="G298" i="49"/>
  <c r="H299" i="49"/>
  <c r="J299" i="49" s="1"/>
  <c r="G299" i="49"/>
  <c r="I299" i="49" s="1"/>
  <c r="H300" i="49"/>
  <c r="J300" i="49" s="1"/>
  <c r="G300" i="49"/>
  <c r="I300" i="49" s="1"/>
  <c r="H301" i="49"/>
  <c r="J301" i="49" s="1"/>
  <c r="G301" i="49"/>
  <c r="I301" i="49" s="1"/>
  <c r="H302" i="49"/>
  <c r="J302" i="49" s="1"/>
  <c r="G302" i="49"/>
  <c r="I302" i="49" s="1"/>
  <c r="H303" i="49"/>
  <c r="J303" i="49" s="1"/>
  <c r="G303" i="49"/>
  <c r="I303" i="49" s="1"/>
  <c r="I304" i="49"/>
  <c r="H304" i="49"/>
  <c r="J304" i="49" s="1"/>
  <c r="G304" i="49"/>
  <c r="H305" i="49"/>
  <c r="J305" i="49" s="1"/>
  <c r="G305" i="49"/>
  <c r="I305" i="49" s="1"/>
  <c r="H306" i="49"/>
  <c r="J306" i="49" s="1"/>
  <c r="G306" i="49"/>
  <c r="I306" i="49" s="1"/>
  <c r="H307" i="49"/>
  <c r="J307" i="49" s="1"/>
  <c r="G307" i="49"/>
  <c r="I307" i="49" s="1"/>
  <c r="H308" i="49"/>
  <c r="J308" i="49" s="1"/>
  <c r="G308" i="49"/>
  <c r="I308" i="49" s="1"/>
  <c r="H309" i="49"/>
  <c r="J309" i="49" s="1"/>
  <c r="G309" i="49"/>
  <c r="I309" i="49" s="1"/>
  <c r="H310" i="49"/>
  <c r="J310" i="49" s="1"/>
  <c r="G310" i="49"/>
  <c r="I310" i="49" s="1"/>
  <c r="H311" i="49"/>
  <c r="J311" i="49" s="1"/>
  <c r="G311" i="49"/>
  <c r="I311" i="49" s="1"/>
  <c r="H312" i="49"/>
  <c r="J312" i="49" s="1"/>
  <c r="G312" i="49"/>
  <c r="I312" i="49" s="1"/>
  <c r="J313" i="49"/>
  <c r="I313" i="49"/>
  <c r="H313" i="49"/>
  <c r="G313" i="49"/>
  <c r="H314" i="49"/>
  <c r="J314" i="49" s="1"/>
  <c r="G314" i="49"/>
  <c r="I314" i="49" s="1"/>
  <c r="J315" i="49"/>
  <c r="I315" i="49"/>
  <c r="H315" i="49"/>
  <c r="G315" i="49"/>
  <c r="I316" i="49"/>
  <c r="H316" i="49"/>
  <c r="J316" i="49" s="1"/>
  <c r="G316" i="49"/>
  <c r="H317" i="49"/>
  <c r="J317" i="49" s="1"/>
  <c r="G317" i="49"/>
  <c r="I317" i="49" s="1"/>
  <c r="J318" i="49"/>
  <c r="I318" i="49"/>
  <c r="H318" i="49"/>
  <c r="G318" i="49"/>
  <c r="H319" i="49"/>
  <c r="J319" i="49" s="1"/>
  <c r="G319" i="49"/>
  <c r="I319" i="49" s="1"/>
  <c r="I322" i="49"/>
  <c r="H322" i="49"/>
  <c r="J322" i="49" s="1"/>
  <c r="G322" i="49"/>
  <c r="I323" i="49"/>
  <c r="H323" i="49"/>
  <c r="J323" i="49" s="1"/>
  <c r="G323" i="49"/>
  <c r="H326" i="49"/>
  <c r="J326" i="49" s="1"/>
  <c r="G326" i="49"/>
  <c r="I326" i="49" s="1"/>
  <c r="I327" i="49"/>
  <c r="H327" i="49"/>
  <c r="J327" i="49" s="1"/>
  <c r="G327" i="49"/>
  <c r="I328" i="49"/>
  <c r="H328" i="49"/>
  <c r="J328" i="49" s="1"/>
  <c r="G328" i="49"/>
  <c r="I329" i="49"/>
  <c r="H329" i="49"/>
  <c r="J329" i="49" s="1"/>
  <c r="G329" i="49"/>
  <c r="H330" i="49"/>
  <c r="J330" i="49" s="1"/>
  <c r="G330" i="49"/>
  <c r="I330" i="49" s="1"/>
  <c r="H331" i="49"/>
  <c r="J331" i="49" s="1"/>
  <c r="G331" i="49"/>
  <c r="I331" i="49" s="1"/>
  <c r="H332" i="49"/>
  <c r="J332" i="49" s="1"/>
  <c r="G332" i="49"/>
  <c r="I332" i="49" s="1"/>
  <c r="H333" i="49"/>
  <c r="J333" i="49" s="1"/>
  <c r="G333" i="49"/>
  <c r="I333" i="49" s="1"/>
  <c r="H334" i="49"/>
  <c r="J334" i="49" s="1"/>
  <c r="G334" i="49"/>
  <c r="I334" i="49" s="1"/>
  <c r="H335" i="49"/>
  <c r="J335" i="49" s="1"/>
  <c r="G335" i="49"/>
  <c r="I335" i="49" s="1"/>
  <c r="H336" i="49"/>
  <c r="J336" i="49" s="1"/>
  <c r="G336" i="49"/>
  <c r="I336" i="49" s="1"/>
  <c r="J337" i="49"/>
  <c r="I337" i="49"/>
  <c r="H337" i="49"/>
  <c r="G337" i="49"/>
  <c r="J338" i="49"/>
  <c r="I338" i="49"/>
  <c r="H338" i="49"/>
  <c r="G338" i="49"/>
  <c r="H339" i="49"/>
  <c r="J339" i="49" s="1"/>
  <c r="G339" i="49"/>
  <c r="I339" i="49" s="1"/>
  <c r="H342" i="49"/>
  <c r="J342" i="49" s="1"/>
  <c r="G342" i="49"/>
  <c r="I342" i="49" s="1"/>
  <c r="H343" i="49"/>
  <c r="J343" i="49" s="1"/>
  <c r="G343" i="49"/>
  <c r="I343" i="49" s="1"/>
  <c r="H346" i="49"/>
  <c r="J346" i="49" s="1"/>
  <c r="G346" i="49"/>
  <c r="I346" i="49" s="1"/>
  <c r="H347" i="49"/>
  <c r="J347" i="49" s="1"/>
  <c r="G347" i="49"/>
  <c r="I347" i="49" s="1"/>
  <c r="J350" i="49"/>
  <c r="I350" i="49"/>
  <c r="H350" i="49"/>
  <c r="G350" i="49"/>
  <c r="J351" i="49"/>
  <c r="I351" i="49"/>
  <c r="H351" i="49"/>
  <c r="G351" i="49"/>
  <c r="K8" i="56"/>
  <c r="J8" i="56"/>
  <c r="K9" i="56"/>
  <c r="J9" i="56"/>
  <c r="K10" i="56"/>
  <c r="J10" i="56"/>
  <c r="K11" i="56"/>
  <c r="J11" i="56"/>
  <c r="K12" i="56"/>
  <c r="J12" i="56"/>
  <c r="K13" i="56"/>
  <c r="J13" i="56"/>
  <c r="K14" i="56"/>
  <c r="J14" i="56"/>
  <c r="K15" i="56"/>
  <c r="J15" i="56"/>
  <c r="K16" i="56"/>
  <c r="J16" i="56"/>
  <c r="K17" i="56"/>
  <c r="J17" i="56"/>
  <c r="K18" i="56"/>
  <c r="J18" i="56"/>
  <c r="K19" i="56"/>
  <c r="J19" i="56"/>
  <c r="K20" i="56"/>
  <c r="J20" i="56"/>
  <c r="K21" i="56"/>
  <c r="J21" i="56"/>
  <c r="K22" i="56"/>
  <c r="J22" i="56"/>
  <c r="K23" i="56"/>
  <c r="J23" i="56"/>
  <c r="H25" i="56"/>
  <c r="I21" i="56" s="1"/>
  <c r="F25" i="56"/>
  <c r="G23" i="56" s="1"/>
  <c r="D25" i="56"/>
  <c r="E21" i="56" s="1"/>
  <c r="B25" i="56"/>
  <c r="C23" i="56" s="1"/>
  <c r="K7" i="56"/>
  <c r="J7" i="56"/>
  <c r="B5" i="56"/>
  <c r="F5" i="56" s="1"/>
  <c r="K8" i="57"/>
  <c r="J8" i="57"/>
  <c r="K9" i="57"/>
  <c r="J9" i="57"/>
  <c r="K10" i="57"/>
  <c r="J10" i="57"/>
  <c r="K11" i="57"/>
  <c r="J11" i="57"/>
  <c r="K12" i="57"/>
  <c r="J12" i="57"/>
  <c r="K13" i="57"/>
  <c r="J13" i="57"/>
  <c r="K14" i="57"/>
  <c r="J14" i="57"/>
  <c r="K15" i="57"/>
  <c r="J15" i="57"/>
  <c r="K16" i="57"/>
  <c r="J16" i="57"/>
  <c r="K17" i="57"/>
  <c r="J17" i="57"/>
  <c r="K18" i="57"/>
  <c r="J18" i="57"/>
  <c r="K19" i="57"/>
  <c r="J19" i="57"/>
  <c r="K20" i="57"/>
  <c r="J20" i="57"/>
  <c r="K21" i="57"/>
  <c r="J21" i="57"/>
  <c r="K22" i="57"/>
  <c r="J22" i="57"/>
  <c r="K23" i="57"/>
  <c r="J23" i="57"/>
  <c r="H25" i="57"/>
  <c r="I22" i="57" s="1"/>
  <c r="F25" i="57"/>
  <c r="G23" i="57" s="1"/>
  <c r="D25" i="57"/>
  <c r="E22" i="57" s="1"/>
  <c r="B25" i="57"/>
  <c r="C23" i="57" s="1"/>
  <c r="K7" i="57"/>
  <c r="J7" i="57"/>
  <c r="B5" i="57"/>
  <c r="F5" i="57" s="1"/>
  <c r="K8" i="58"/>
  <c r="J8" i="58"/>
  <c r="K9" i="58"/>
  <c r="J9" i="58"/>
  <c r="K10" i="58"/>
  <c r="J10" i="58"/>
  <c r="K11" i="58"/>
  <c r="J11" i="58"/>
  <c r="K12" i="58"/>
  <c r="J12" i="58"/>
  <c r="K13" i="58"/>
  <c r="J13" i="58"/>
  <c r="K14" i="58"/>
  <c r="J14" i="58"/>
  <c r="K15" i="58"/>
  <c r="J15" i="58"/>
  <c r="K16" i="58"/>
  <c r="J16" i="58"/>
  <c r="K17" i="58"/>
  <c r="J17" i="58"/>
  <c r="K18" i="58"/>
  <c r="J18" i="58"/>
  <c r="K19" i="58"/>
  <c r="J19" i="58"/>
  <c r="K20" i="58"/>
  <c r="J20" i="58"/>
  <c r="K21" i="58"/>
  <c r="J21" i="58"/>
  <c r="K22" i="58"/>
  <c r="J22" i="58"/>
  <c r="K23" i="58"/>
  <c r="J23" i="58"/>
  <c r="K24" i="58"/>
  <c r="J24" i="58"/>
  <c r="K25" i="58"/>
  <c r="J25" i="58"/>
  <c r="K26" i="58"/>
  <c r="J26" i="58"/>
  <c r="K27" i="58"/>
  <c r="J27" i="58"/>
  <c r="K28" i="58"/>
  <c r="J28" i="58"/>
  <c r="K29" i="58"/>
  <c r="J29" i="58"/>
  <c r="K30" i="58"/>
  <c r="J30" i="58"/>
  <c r="K31" i="58"/>
  <c r="J31" i="58"/>
  <c r="K32" i="58"/>
  <c r="J32" i="58"/>
  <c r="H34" i="58"/>
  <c r="I31" i="58" s="1"/>
  <c r="F34" i="58"/>
  <c r="G32" i="58" s="1"/>
  <c r="D34" i="58"/>
  <c r="E31" i="58" s="1"/>
  <c r="B34" i="58"/>
  <c r="C32" i="58" s="1"/>
  <c r="K7" i="58"/>
  <c r="J7" i="58"/>
  <c r="B5" i="58"/>
  <c r="F5" i="58" s="1"/>
  <c r="K8" i="50"/>
  <c r="J8" i="50"/>
  <c r="K9" i="50"/>
  <c r="J9" i="50"/>
  <c r="K10" i="50"/>
  <c r="J10" i="50"/>
  <c r="K11" i="50"/>
  <c r="J11" i="50"/>
  <c r="K12" i="50"/>
  <c r="J12" i="50"/>
  <c r="K13" i="50"/>
  <c r="J13" i="50"/>
  <c r="K14" i="50"/>
  <c r="J14" i="50"/>
  <c r="K15" i="50"/>
  <c r="J15" i="50"/>
  <c r="K16" i="50"/>
  <c r="J16" i="50"/>
  <c r="K17" i="50"/>
  <c r="J17" i="50"/>
  <c r="K18" i="50"/>
  <c r="J18" i="50"/>
  <c r="K19" i="50"/>
  <c r="J19" i="50"/>
  <c r="K20" i="50"/>
  <c r="J20" i="50"/>
  <c r="K21" i="50"/>
  <c r="J21" i="50"/>
  <c r="K22" i="50"/>
  <c r="J22" i="50"/>
  <c r="K23" i="50"/>
  <c r="J23" i="50"/>
  <c r="K24" i="50"/>
  <c r="J24" i="50"/>
  <c r="H26" i="50"/>
  <c r="I23" i="50" s="1"/>
  <c r="F26" i="50"/>
  <c r="G24" i="50" s="1"/>
  <c r="D26" i="50"/>
  <c r="E23" i="50" s="1"/>
  <c r="B26" i="50"/>
  <c r="C24" i="50" s="1"/>
  <c r="K7" i="50"/>
  <c r="J7" i="50"/>
  <c r="B5" i="50"/>
  <c r="F5" i="50" s="1"/>
  <c r="B5" i="53"/>
  <c r="D5" i="53" s="1"/>
  <c r="H5" i="53" s="1"/>
  <c r="K8" i="53"/>
  <c r="J8" i="53"/>
  <c r="K9" i="53"/>
  <c r="J9" i="53"/>
  <c r="K10" i="53"/>
  <c r="J10" i="53"/>
  <c r="K11" i="53"/>
  <c r="J11" i="53"/>
  <c r="K12" i="53"/>
  <c r="J12" i="53"/>
  <c r="K13" i="53"/>
  <c r="J13" i="53"/>
  <c r="K14" i="53"/>
  <c r="J14" i="53"/>
  <c r="K15" i="53"/>
  <c r="J15" i="53"/>
  <c r="H17" i="53"/>
  <c r="I14" i="53" s="1"/>
  <c r="F17" i="53"/>
  <c r="G15" i="53" s="1"/>
  <c r="D17" i="53"/>
  <c r="E13" i="53" s="1"/>
  <c r="B17" i="53"/>
  <c r="C15" i="53" s="1"/>
  <c r="K7" i="53"/>
  <c r="J7" i="53"/>
  <c r="K21" i="53"/>
  <c r="J21" i="53"/>
  <c r="K22" i="53"/>
  <c r="J22" i="53"/>
  <c r="H24" i="53"/>
  <c r="I21" i="53" s="1"/>
  <c r="F24" i="53"/>
  <c r="G22" i="53" s="1"/>
  <c r="D24" i="53"/>
  <c r="E21" i="53" s="1"/>
  <c r="B24" i="53"/>
  <c r="C22" i="53" s="1"/>
  <c r="K20" i="53"/>
  <c r="J20" i="53"/>
  <c r="K28" i="53"/>
  <c r="J28" i="53"/>
  <c r="K29" i="53"/>
  <c r="J29" i="53"/>
  <c r="K30" i="53"/>
  <c r="J30" i="53"/>
  <c r="K31" i="53"/>
  <c r="J31" i="53"/>
  <c r="K32" i="53"/>
  <c r="J32" i="53"/>
  <c r="K33" i="53"/>
  <c r="J33" i="53"/>
  <c r="K34" i="53"/>
  <c r="J34" i="53"/>
  <c r="K35" i="53"/>
  <c r="J35" i="53"/>
  <c r="K36" i="53"/>
  <c r="J36" i="53"/>
  <c r="H38" i="53"/>
  <c r="I34" i="53" s="1"/>
  <c r="F38" i="53"/>
  <c r="G36" i="53" s="1"/>
  <c r="D38" i="53"/>
  <c r="E34" i="53" s="1"/>
  <c r="B38" i="53"/>
  <c r="C36" i="53" s="1"/>
  <c r="K27" i="53"/>
  <c r="J27" i="53"/>
  <c r="I40" i="53"/>
  <c r="G40" i="53"/>
  <c r="E40" i="53"/>
  <c r="C40" i="53"/>
  <c r="B5" i="54"/>
  <c r="F5" i="54" s="1"/>
  <c r="K8" i="54"/>
  <c r="J8" i="54"/>
  <c r="H10" i="54"/>
  <c r="I10" i="54" s="1"/>
  <c r="F10" i="54"/>
  <c r="G8" i="54" s="1"/>
  <c r="D10" i="54"/>
  <c r="E8" i="54" s="1"/>
  <c r="B10" i="54"/>
  <c r="C8" i="54" s="1"/>
  <c r="K7" i="54"/>
  <c r="J7" i="54"/>
  <c r="G15" i="54"/>
  <c r="H15" i="54"/>
  <c r="K15" i="54" s="1"/>
  <c r="F15" i="54"/>
  <c r="G13" i="54" s="1"/>
  <c r="D15" i="54"/>
  <c r="E15" i="54" s="1"/>
  <c r="B15" i="54"/>
  <c r="C15" i="54" s="1"/>
  <c r="K13" i="54"/>
  <c r="J13" i="54"/>
  <c r="K19" i="54"/>
  <c r="J19" i="54"/>
  <c r="H21" i="54"/>
  <c r="I21" i="54" s="1"/>
  <c r="F21" i="54"/>
  <c r="G19" i="54" s="1"/>
  <c r="D21" i="54"/>
  <c r="J21" i="54" s="1"/>
  <c r="B21" i="54"/>
  <c r="C19" i="54" s="1"/>
  <c r="K18" i="54"/>
  <c r="J18" i="54"/>
  <c r="K25" i="54"/>
  <c r="J25" i="54"/>
  <c r="K26" i="54"/>
  <c r="J26" i="54"/>
  <c r="K27" i="54"/>
  <c r="J27" i="54"/>
  <c r="K28" i="54"/>
  <c r="J28" i="54"/>
  <c r="K29" i="54"/>
  <c r="J29" i="54"/>
  <c r="K30" i="54"/>
  <c r="J30" i="54"/>
  <c r="K31" i="54"/>
  <c r="J31" i="54"/>
  <c r="K32" i="54"/>
  <c r="J32" i="54"/>
  <c r="H34" i="54"/>
  <c r="I30" i="54" s="1"/>
  <c r="F34" i="54"/>
  <c r="G32" i="54" s="1"/>
  <c r="D34" i="54"/>
  <c r="E30" i="54" s="1"/>
  <c r="B34" i="54"/>
  <c r="C32" i="54" s="1"/>
  <c r="K24" i="54"/>
  <c r="J24" i="54"/>
  <c r="K38" i="54"/>
  <c r="J38" i="54"/>
  <c r="K39" i="54"/>
  <c r="J39" i="54"/>
  <c r="K40" i="54"/>
  <c r="J40" i="54"/>
  <c r="K41" i="54"/>
  <c r="J41" i="54"/>
  <c r="K42" i="54"/>
  <c r="J42" i="54"/>
  <c r="K43" i="54"/>
  <c r="J43" i="54"/>
  <c r="K44" i="54"/>
  <c r="J44" i="54"/>
  <c r="H46" i="54"/>
  <c r="I43" i="54" s="1"/>
  <c r="F46" i="54"/>
  <c r="G44" i="54" s="1"/>
  <c r="D46" i="54"/>
  <c r="E44" i="54" s="1"/>
  <c r="B46" i="54"/>
  <c r="C44" i="54" s="1"/>
  <c r="K37" i="54"/>
  <c r="J37" i="54"/>
  <c r="K50" i="54"/>
  <c r="J50" i="54"/>
  <c r="K51" i="54"/>
  <c r="J51" i="54"/>
  <c r="K52" i="54"/>
  <c r="J52" i="54"/>
  <c r="K53" i="54"/>
  <c r="J53" i="54"/>
  <c r="K54" i="54"/>
  <c r="J54" i="54"/>
  <c r="K55" i="54"/>
  <c r="J55" i="54"/>
  <c r="K56" i="54"/>
  <c r="J56" i="54"/>
  <c r="K57" i="54"/>
  <c r="J57" i="54"/>
  <c r="K58" i="54"/>
  <c r="J58" i="54"/>
  <c r="K59" i="54"/>
  <c r="J59" i="54"/>
  <c r="K60" i="54"/>
  <c r="J60" i="54"/>
  <c r="K61" i="54"/>
  <c r="J61" i="54"/>
  <c r="K62" i="54"/>
  <c r="J62" i="54"/>
  <c r="K63" i="54"/>
  <c r="J63" i="54"/>
  <c r="K64" i="54"/>
  <c r="J64" i="54"/>
  <c r="K65" i="54"/>
  <c r="J65" i="54"/>
  <c r="H67" i="54"/>
  <c r="I64" i="54" s="1"/>
  <c r="F67" i="54"/>
  <c r="G65" i="54" s="1"/>
  <c r="D67" i="54"/>
  <c r="E64" i="54" s="1"/>
  <c r="B67" i="54"/>
  <c r="C65" i="54" s="1"/>
  <c r="K49" i="54"/>
  <c r="J49" i="54"/>
  <c r="I69" i="54"/>
  <c r="G69" i="54"/>
  <c r="E69" i="54"/>
  <c r="C69" i="54"/>
  <c r="B5" i="55"/>
  <c r="D5" i="55" s="1"/>
  <c r="H5" i="55" s="1"/>
  <c r="K8" i="55"/>
  <c r="J8" i="55"/>
  <c r="K9" i="55"/>
  <c r="J9" i="55"/>
  <c r="K10" i="55"/>
  <c r="J10" i="55"/>
  <c r="K11" i="55"/>
  <c r="J11" i="55"/>
  <c r="K12" i="55"/>
  <c r="J12" i="55"/>
  <c r="K13" i="55"/>
  <c r="J13" i="55"/>
  <c r="K14" i="55"/>
  <c r="J14" i="55"/>
  <c r="K15" i="55"/>
  <c r="J15" i="55"/>
  <c r="K16" i="55"/>
  <c r="J16" i="55"/>
  <c r="H18" i="55"/>
  <c r="I15" i="55" s="1"/>
  <c r="F18" i="55"/>
  <c r="G16" i="55" s="1"/>
  <c r="D18" i="55"/>
  <c r="E15" i="55" s="1"/>
  <c r="B18" i="55"/>
  <c r="C16" i="55" s="1"/>
  <c r="K7" i="55"/>
  <c r="J7" i="55"/>
  <c r="I20" i="55"/>
  <c r="G20" i="55"/>
  <c r="E20" i="55"/>
  <c r="C20" i="55"/>
  <c r="J20" i="55"/>
  <c r="K20" i="55"/>
  <c r="B23" i="55"/>
  <c r="F23" i="55" s="1"/>
  <c r="K26" i="55"/>
  <c r="J26" i="55"/>
  <c r="K27" i="55"/>
  <c r="J27" i="55"/>
  <c r="K28" i="55"/>
  <c r="J28" i="55"/>
  <c r="K29" i="55"/>
  <c r="J29" i="55"/>
  <c r="K30" i="55"/>
  <c r="J30" i="55"/>
  <c r="K31" i="55"/>
  <c r="J31" i="55"/>
  <c r="K32" i="55"/>
  <c r="J32" i="55"/>
  <c r="K33" i="55"/>
  <c r="J33" i="55"/>
  <c r="K34" i="55"/>
  <c r="J34" i="55"/>
  <c r="K35" i="55"/>
  <c r="J35" i="55"/>
  <c r="K36" i="55"/>
  <c r="J36" i="55"/>
  <c r="K37" i="55"/>
  <c r="J37" i="55"/>
  <c r="K38" i="55"/>
  <c r="J38" i="55"/>
  <c r="K39" i="55"/>
  <c r="J39" i="55"/>
  <c r="K40" i="55"/>
  <c r="J40" i="55"/>
  <c r="K41" i="55"/>
  <c r="J41" i="55"/>
  <c r="K42" i="55"/>
  <c r="J42" i="55"/>
  <c r="K43" i="55"/>
  <c r="J43" i="55"/>
  <c r="H45" i="55"/>
  <c r="I41" i="55" s="1"/>
  <c r="F45" i="55"/>
  <c r="G43" i="55" s="1"/>
  <c r="D45" i="55"/>
  <c r="E43" i="55" s="1"/>
  <c r="B45" i="55"/>
  <c r="C43" i="55" s="1"/>
  <c r="K25" i="55"/>
  <c r="J25" i="55"/>
  <c r="K49" i="55"/>
  <c r="J49" i="55"/>
  <c r="K50" i="55"/>
  <c r="J50" i="55"/>
  <c r="K51" i="55"/>
  <c r="J51" i="55"/>
  <c r="K52" i="55"/>
  <c r="J52" i="55"/>
  <c r="K53" i="55"/>
  <c r="J53" i="55"/>
  <c r="H55" i="55"/>
  <c r="I52" i="55" s="1"/>
  <c r="F55" i="55"/>
  <c r="G53" i="55" s="1"/>
  <c r="D55" i="55"/>
  <c r="E53" i="55" s="1"/>
  <c r="B55" i="55"/>
  <c r="C53" i="55" s="1"/>
  <c r="K48" i="55"/>
  <c r="J48" i="55"/>
  <c r="I57" i="55"/>
  <c r="G57" i="55"/>
  <c r="E57" i="55"/>
  <c r="C57" i="55"/>
  <c r="J57" i="55"/>
  <c r="K57" i="55"/>
  <c r="B60" i="55"/>
  <c r="D60" i="55" s="1"/>
  <c r="H60" i="55" s="1"/>
  <c r="K63" i="55"/>
  <c r="J63" i="55"/>
  <c r="K64" i="55"/>
  <c r="J64" i="55"/>
  <c r="K65" i="55"/>
  <c r="J65" i="55"/>
  <c r="K66" i="55"/>
  <c r="J66" i="55"/>
  <c r="K67" i="55"/>
  <c r="J67" i="55"/>
  <c r="K68" i="55"/>
  <c r="J68" i="55"/>
  <c r="K69" i="55"/>
  <c r="J69" i="55"/>
  <c r="K70" i="55"/>
  <c r="J70" i="55"/>
  <c r="K71" i="55"/>
  <c r="J71" i="55"/>
  <c r="K72" i="55"/>
  <c r="J72" i="55"/>
  <c r="K73" i="55"/>
  <c r="J73" i="55"/>
  <c r="K74" i="55"/>
  <c r="J74" i="55"/>
  <c r="K75" i="55"/>
  <c r="J75" i="55"/>
  <c r="H77" i="55"/>
  <c r="I74" i="55" s="1"/>
  <c r="F77" i="55"/>
  <c r="G75" i="55" s="1"/>
  <c r="D77" i="55"/>
  <c r="E74" i="55" s="1"/>
  <c r="B77" i="55"/>
  <c r="C75" i="55" s="1"/>
  <c r="K62" i="55"/>
  <c r="J62" i="55"/>
  <c r="K81" i="55"/>
  <c r="J81" i="55"/>
  <c r="K82" i="55"/>
  <c r="J82" i="55"/>
  <c r="K83" i="55"/>
  <c r="J83" i="55"/>
  <c r="K84" i="55"/>
  <c r="J84" i="55"/>
  <c r="K85" i="55"/>
  <c r="J85" i="55"/>
  <c r="K86" i="55"/>
  <c r="J86" i="55"/>
  <c r="K87" i="55"/>
  <c r="J87" i="55"/>
  <c r="K88" i="55"/>
  <c r="J88" i="55"/>
  <c r="H90" i="55"/>
  <c r="I87" i="55" s="1"/>
  <c r="F90" i="55"/>
  <c r="G88" i="55" s="1"/>
  <c r="D90" i="55"/>
  <c r="E87" i="55" s="1"/>
  <c r="B90" i="55"/>
  <c r="C88" i="55" s="1"/>
  <c r="K80" i="55"/>
  <c r="J80" i="55"/>
  <c r="I92" i="55"/>
  <c r="G92" i="55"/>
  <c r="E92" i="55"/>
  <c r="C92" i="55"/>
  <c r="J92" i="55"/>
  <c r="K92" i="55"/>
  <c r="B95" i="55"/>
  <c r="D95" i="55" s="1"/>
  <c r="H95" i="55" s="1"/>
  <c r="K98" i="55"/>
  <c r="J98" i="55"/>
  <c r="K99" i="55"/>
  <c r="J99" i="55"/>
  <c r="K100" i="55"/>
  <c r="J100" i="55"/>
  <c r="K101" i="55"/>
  <c r="J101" i="55"/>
  <c r="K102" i="55"/>
  <c r="J102" i="55"/>
  <c r="K103" i="55"/>
  <c r="J103" i="55"/>
  <c r="K104" i="55"/>
  <c r="J104" i="55"/>
  <c r="K105" i="55"/>
  <c r="J105" i="55"/>
  <c r="K106" i="55"/>
  <c r="J106" i="55"/>
  <c r="K107" i="55"/>
  <c r="J107" i="55"/>
  <c r="K108" i="55"/>
  <c r="J108" i="55"/>
  <c r="K109" i="55"/>
  <c r="J109" i="55"/>
  <c r="K110" i="55"/>
  <c r="J110" i="55"/>
  <c r="K111" i="55"/>
  <c r="J111" i="55"/>
  <c r="K112" i="55"/>
  <c r="J112" i="55"/>
  <c r="K113" i="55"/>
  <c r="J113" i="55"/>
  <c r="K114" i="55"/>
  <c r="J114" i="55"/>
  <c r="K115" i="55"/>
  <c r="J115" i="55"/>
  <c r="K116" i="55"/>
  <c r="J116" i="55"/>
  <c r="K117" i="55"/>
  <c r="J117" i="55"/>
  <c r="K118" i="55"/>
  <c r="J118" i="55"/>
  <c r="K119" i="55"/>
  <c r="J119" i="55"/>
  <c r="K120" i="55"/>
  <c r="J120" i="55"/>
  <c r="H122" i="55"/>
  <c r="I120" i="55" s="1"/>
  <c r="F122" i="55"/>
  <c r="G120" i="55" s="1"/>
  <c r="D122" i="55"/>
  <c r="E120" i="55" s="1"/>
  <c r="B122" i="55"/>
  <c r="C120" i="55" s="1"/>
  <c r="K97" i="55"/>
  <c r="J97" i="55"/>
  <c r="K126" i="55"/>
  <c r="J126" i="55"/>
  <c r="K127" i="55"/>
  <c r="J127" i="55"/>
  <c r="K128" i="55"/>
  <c r="J128" i="55"/>
  <c r="K129" i="55"/>
  <c r="J129" i="55"/>
  <c r="H131" i="55"/>
  <c r="I129" i="55" s="1"/>
  <c r="F131" i="55"/>
  <c r="G129" i="55" s="1"/>
  <c r="D131" i="55"/>
  <c r="E129" i="55" s="1"/>
  <c r="B131" i="55"/>
  <c r="C129" i="55" s="1"/>
  <c r="K125" i="55"/>
  <c r="J125" i="55"/>
  <c r="I133" i="55"/>
  <c r="G133" i="55"/>
  <c r="E133" i="55"/>
  <c r="C133" i="55"/>
  <c r="J133" i="55"/>
  <c r="K133" i="55"/>
  <c r="B136" i="55"/>
  <c r="D136" i="55" s="1"/>
  <c r="H136" i="55" s="1"/>
  <c r="K139" i="55"/>
  <c r="J139" i="55"/>
  <c r="H141" i="55"/>
  <c r="F141" i="55"/>
  <c r="G139" i="55" s="1"/>
  <c r="D141" i="55"/>
  <c r="E139" i="55" s="1"/>
  <c r="B141" i="55"/>
  <c r="C139" i="55" s="1"/>
  <c r="K138" i="55"/>
  <c r="J138" i="55"/>
  <c r="K145" i="55"/>
  <c r="J145" i="55"/>
  <c r="K146" i="55"/>
  <c r="J146" i="55"/>
  <c r="K147" i="55"/>
  <c r="J147" i="55"/>
  <c r="H149" i="55"/>
  <c r="I149" i="55" s="1"/>
  <c r="F149" i="55"/>
  <c r="G147" i="55" s="1"/>
  <c r="D149" i="55"/>
  <c r="E149" i="55" s="1"/>
  <c r="B149" i="55"/>
  <c r="C147" i="55" s="1"/>
  <c r="K144" i="55"/>
  <c r="J144" i="55"/>
  <c r="I151" i="55"/>
  <c r="G151" i="55"/>
  <c r="E151" i="55"/>
  <c r="C151" i="55"/>
  <c r="J151" i="55"/>
  <c r="K151" i="55"/>
  <c r="I155" i="55"/>
  <c r="G155" i="55"/>
  <c r="E155" i="55"/>
  <c r="C155" i="55"/>
  <c r="H153" i="55"/>
  <c r="I153" i="55" s="1"/>
  <c r="F153" i="55"/>
  <c r="G153" i="55" s="1"/>
  <c r="D153" i="55"/>
  <c r="E153" i="55" s="1"/>
  <c r="B153" i="55"/>
  <c r="C153" i="55" s="1"/>
  <c r="K155" i="55"/>
  <c r="J155" i="55"/>
  <c r="K157" i="55"/>
  <c r="J157" i="55"/>
  <c r="I157" i="55"/>
  <c r="G157" i="55"/>
  <c r="E157" i="55"/>
  <c r="C157" i="55"/>
  <c r="B5" i="48"/>
  <c r="F5" i="48" s="1"/>
  <c r="K8" i="48"/>
  <c r="J8" i="48"/>
  <c r="H10" i="48"/>
  <c r="I10" i="48" s="1"/>
  <c r="F10" i="48"/>
  <c r="G8" i="48" s="1"/>
  <c r="D10" i="48"/>
  <c r="E10" i="48" s="1"/>
  <c r="B10" i="48"/>
  <c r="C8" i="48" s="1"/>
  <c r="K7" i="48"/>
  <c r="J7" i="48"/>
  <c r="I12" i="48"/>
  <c r="G12" i="48"/>
  <c r="E12" i="48"/>
  <c r="C12" i="48"/>
  <c r="J12" i="48"/>
  <c r="K12" i="48"/>
  <c r="B15" i="48"/>
  <c r="D15" i="48" s="1"/>
  <c r="H15" i="48" s="1"/>
  <c r="K18" i="48"/>
  <c r="J18" i="48"/>
  <c r="K19" i="48"/>
  <c r="J19" i="48"/>
  <c r="K20" i="48"/>
  <c r="J20" i="48"/>
  <c r="K21" i="48"/>
  <c r="J21" i="48"/>
  <c r="K22" i="48"/>
  <c r="J22" i="48"/>
  <c r="K23" i="48"/>
  <c r="J23" i="48"/>
  <c r="K24" i="48"/>
  <c r="J24" i="48"/>
  <c r="K25" i="48"/>
  <c r="J25" i="48"/>
  <c r="K26" i="48"/>
  <c r="J26" i="48"/>
  <c r="H28" i="48"/>
  <c r="I25" i="48" s="1"/>
  <c r="F28" i="48"/>
  <c r="G26" i="48" s="1"/>
  <c r="D28" i="48"/>
  <c r="E25" i="48" s="1"/>
  <c r="B28" i="48"/>
  <c r="C26" i="48" s="1"/>
  <c r="K17" i="48"/>
  <c r="J17" i="48"/>
  <c r="I30" i="48"/>
  <c r="G30" i="48"/>
  <c r="E30" i="48"/>
  <c r="C30" i="48"/>
  <c r="J30" i="48"/>
  <c r="K30" i="48"/>
  <c r="B33" i="48"/>
  <c r="D33" i="48" s="1"/>
  <c r="H33" i="48" s="1"/>
  <c r="K36" i="48"/>
  <c r="J36" i="48"/>
  <c r="K37" i="48"/>
  <c r="J37" i="48"/>
  <c r="K38" i="48"/>
  <c r="J38" i="48"/>
  <c r="K39" i="48"/>
  <c r="J39" i="48"/>
  <c r="K40" i="48"/>
  <c r="J40" i="48"/>
  <c r="K41" i="48"/>
  <c r="J41" i="48"/>
  <c r="K42" i="48"/>
  <c r="J42" i="48"/>
  <c r="K43" i="48"/>
  <c r="J43" i="48"/>
  <c r="K44" i="48"/>
  <c r="J44" i="48"/>
  <c r="K45" i="48"/>
  <c r="J45" i="48"/>
  <c r="K46" i="48"/>
  <c r="J46" i="48"/>
  <c r="H48" i="48"/>
  <c r="I45" i="48" s="1"/>
  <c r="F48" i="48"/>
  <c r="G46" i="48" s="1"/>
  <c r="D48" i="48"/>
  <c r="E45" i="48" s="1"/>
  <c r="B48" i="48"/>
  <c r="C46" i="48" s="1"/>
  <c r="K35" i="48"/>
  <c r="J35" i="48"/>
  <c r="K52" i="48"/>
  <c r="J52" i="48"/>
  <c r="K53" i="48"/>
  <c r="J53" i="48"/>
  <c r="K54" i="48"/>
  <c r="J54" i="48"/>
  <c r="K55" i="48"/>
  <c r="J55" i="48"/>
  <c r="K56" i="48"/>
  <c r="J56" i="48"/>
  <c r="H58" i="48"/>
  <c r="I55" i="48" s="1"/>
  <c r="F58" i="48"/>
  <c r="G56" i="48" s="1"/>
  <c r="D58" i="48"/>
  <c r="E55" i="48" s="1"/>
  <c r="B58" i="48"/>
  <c r="C56" i="48" s="1"/>
  <c r="K51" i="48"/>
  <c r="J51" i="48"/>
  <c r="I60" i="48"/>
  <c r="G60" i="48"/>
  <c r="E60" i="48"/>
  <c r="C60" i="48"/>
  <c r="J60" i="48"/>
  <c r="K60" i="48"/>
  <c r="B63" i="48"/>
  <c r="D63" i="48" s="1"/>
  <c r="H63" i="48" s="1"/>
  <c r="K66" i="48"/>
  <c r="J66" i="48"/>
  <c r="K67" i="48"/>
  <c r="J67" i="48"/>
  <c r="K68" i="48"/>
  <c r="J68" i="48"/>
  <c r="K69" i="48"/>
  <c r="J69" i="48"/>
  <c r="H71" i="48"/>
  <c r="I68" i="48" s="1"/>
  <c r="F71" i="48"/>
  <c r="G69" i="48" s="1"/>
  <c r="D71" i="48"/>
  <c r="E69" i="48" s="1"/>
  <c r="B71" i="48"/>
  <c r="C69" i="48" s="1"/>
  <c r="K65" i="48"/>
  <c r="J65" i="48"/>
  <c r="K75" i="48"/>
  <c r="J75" i="48"/>
  <c r="K76" i="48"/>
  <c r="J76" i="48"/>
  <c r="K77" i="48"/>
  <c r="J77" i="48"/>
  <c r="K78" i="48"/>
  <c r="J78" i="48"/>
  <c r="H80" i="48"/>
  <c r="I78" i="48" s="1"/>
  <c r="F80" i="48"/>
  <c r="G78" i="48" s="1"/>
  <c r="D80" i="48"/>
  <c r="E78" i="48" s="1"/>
  <c r="B80" i="48"/>
  <c r="C78" i="48" s="1"/>
  <c r="K74" i="48"/>
  <c r="J74" i="48"/>
  <c r="I82" i="48"/>
  <c r="G82" i="48"/>
  <c r="E82" i="48"/>
  <c r="C82" i="48"/>
  <c r="J82" i="48"/>
  <c r="K82" i="48"/>
  <c r="D85" i="48"/>
  <c r="H85" i="48" s="1"/>
  <c r="B85" i="48"/>
  <c r="F85" i="48" s="1"/>
  <c r="K88" i="48"/>
  <c r="J88" i="48"/>
  <c r="H90" i="48"/>
  <c r="I88" i="48" s="1"/>
  <c r="F90" i="48"/>
  <c r="G88" i="48" s="1"/>
  <c r="D90" i="48"/>
  <c r="E88" i="48" s="1"/>
  <c r="B90" i="48"/>
  <c r="C88" i="48" s="1"/>
  <c r="K87" i="48"/>
  <c r="J87" i="48"/>
  <c r="K94" i="48"/>
  <c r="J94" i="48"/>
  <c r="K95" i="48"/>
  <c r="J95" i="48"/>
  <c r="H97" i="48"/>
  <c r="I94" i="48" s="1"/>
  <c r="F97" i="48"/>
  <c r="G95" i="48" s="1"/>
  <c r="D97" i="48"/>
  <c r="E94" i="48" s="1"/>
  <c r="B97" i="48"/>
  <c r="C95" i="48" s="1"/>
  <c r="K93" i="48"/>
  <c r="J93" i="48"/>
  <c r="I99" i="48"/>
  <c r="G99" i="48"/>
  <c r="E99" i="48"/>
  <c r="C99" i="48"/>
  <c r="J99" i="48"/>
  <c r="K99" i="48"/>
  <c r="B102" i="48"/>
  <c r="D102" i="48" s="1"/>
  <c r="H102" i="48" s="1"/>
  <c r="K105" i="48"/>
  <c r="J105" i="48"/>
  <c r="K106" i="48"/>
  <c r="J106" i="48"/>
  <c r="K107" i="48"/>
  <c r="J107" i="48"/>
  <c r="K108" i="48"/>
  <c r="J108" i="48"/>
  <c r="K109" i="48"/>
  <c r="J109" i="48"/>
  <c r="H111" i="48"/>
  <c r="I108" i="48" s="1"/>
  <c r="F111" i="48"/>
  <c r="G104" i="48" s="1"/>
  <c r="D111" i="48"/>
  <c r="E109" i="48" s="1"/>
  <c r="B111" i="48"/>
  <c r="K104" i="48"/>
  <c r="J104" i="48"/>
  <c r="G116" i="48"/>
  <c r="H116" i="48"/>
  <c r="F116" i="48"/>
  <c r="G114" i="48" s="1"/>
  <c r="D116" i="48"/>
  <c r="J116" i="48" s="1"/>
  <c r="B116" i="48"/>
  <c r="C116" i="48" s="1"/>
  <c r="K114" i="48"/>
  <c r="J114" i="48"/>
  <c r="I118" i="48"/>
  <c r="G118" i="48"/>
  <c r="E118" i="48"/>
  <c r="C118" i="48"/>
  <c r="K118" i="48"/>
  <c r="J118" i="48"/>
  <c r="B121" i="48"/>
  <c r="K124" i="48"/>
  <c r="J124" i="48"/>
  <c r="K125" i="48"/>
  <c r="J125" i="48"/>
  <c r="K126" i="48"/>
  <c r="J126" i="48"/>
  <c r="H128" i="48"/>
  <c r="I125" i="48" s="1"/>
  <c r="F128" i="48"/>
  <c r="G126" i="48" s="1"/>
  <c r="D128" i="48"/>
  <c r="E126" i="48" s="1"/>
  <c r="B128" i="48"/>
  <c r="C126" i="48" s="1"/>
  <c r="K123" i="48"/>
  <c r="J123" i="48"/>
  <c r="K132" i="48"/>
  <c r="J132" i="48"/>
  <c r="K133" i="48"/>
  <c r="J133" i="48"/>
  <c r="K134" i="48"/>
  <c r="J134" i="48"/>
  <c r="H136" i="48"/>
  <c r="K136" i="48" s="1"/>
  <c r="F136" i="48"/>
  <c r="G134" i="48" s="1"/>
  <c r="D136" i="48"/>
  <c r="E134" i="48" s="1"/>
  <c r="B136" i="48"/>
  <c r="C134" i="48" s="1"/>
  <c r="K131" i="48"/>
  <c r="J131" i="48"/>
  <c r="I138" i="48"/>
  <c r="G138" i="48"/>
  <c r="E138" i="48"/>
  <c r="C138" i="48"/>
  <c r="K138" i="48"/>
  <c r="J138" i="48"/>
  <c r="I142" i="48"/>
  <c r="G142" i="48"/>
  <c r="E142" i="48"/>
  <c r="C142" i="48"/>
  <c r="H140" i="48"/>
  <c r="I140" i="48" s="1"/>
  <c r="F140" i="48"/>
  <c r="G140" i="48" s="1"/>
  <c r="D140" i="48"/>
  <c r="E140" i="48" s="1"/>
  <c r="B140" i="48"/>
  <c r="C140" i="48" s="1"/>
  <c r="K142" i="48"/>
  <c r="J142" i="48"/>
  <c r="K144" i="48"/>
  <c r="J144" i="48"/>
  <c r="I144" i="48"/>
  <c r="G144" i="48"/>
  <c r="E144" i="48"/>
  <c r="C144" i="48"/>
  <c r="K69" i="54"/>
  <c r="J69" i="54"/>
  <c r="K40" i="53"/>
  <c r="J40" i="53"/>
  <c r="I16" i="44"/>
  <c r="H16" i="44"/>
  <c r="J16" i="44" s="1"/>
  <c r="G16" i="44"/>
  <c r="I17" i="44"/>
  <c r="H17" i="44"/>
  <c r="J17" i="44" s="1"/>
  <c r="G17" i="44"/>
  <c r="H18" i="44"/>
  <c r="J18" i="44" s="1"/>
  <c r="G18" i="44"/>
  <c r="I18" i="44" s="1"/>
  <c r="H19" i="44"/>
  <c r="J19" i="44" s="1"/>
  <c r="G19" i="44"/>
  <c r="I19" i="44" s="1"/>
  <c r="H20" i="44"/>
  <c r="J20" i="44" s="1"/>
  <c r="G20" i="44"/>
  <c r="I20" i="44" s="1"/>
  <c r="H21" i="44"/>
  <c r="J21" i="44" s="1"/>
  <c r="G21" i="44"/>
  <c r="I21" i="44" s="1"/>
  <c r="I22" i="44"/>
  <c r="H22" i="44"/>
  <c r="J22" i="44" s="1"/>
  <c r="G22" i="44"/>
  <c r="H23" i="44"/>
  <c r="J23" i="44" s="1"/>
  <c r="G23" i="44"/>
  <c r="I23" i="44" s="1"/>
  <c r="H24" i="44"/>
  <c r="J24" i="44" s="1"/>
  <c r="G24" i="44"/>
  <c r="I24" i="44" s="1"/>
  <c r="H25" i="44"/>
  <c r="J25" i="44" s="1"/>
  <c r="G25" i="44"/>
  <c r="I25" i="44" s="1"/>
  <c r="I26" i="44"/>
  <c r="H26" i="44"/>
  <c r="J26" i="44" s="1"/>
  <c r="G26" i="44"/>
  <c r="H27" i="44"/>
  <c r="J27" i="44" s="1"/>
  <c r="G27" i="44"/>
  <c r="I27" i="44" s="1"/>
  <c r="H28" i="44"/>
  <c r="J28" i="44" s="1"/>
  <c r="G28" i="44"/>
  <c r="I28" i="44" s="1"/>
  <c r="H29" i="44"/>
  <c r="J29" i="44" s="1"/>
  <c r="G29" i="44"/>
  <c r="I29" i="44" s="1"/>
  <c r="H40" i="44"/>
  <c r="J40" i="44" s="1"/>
  <c r="G40" i="44"/>
  <c r="I40" i="44" s="1"/>
  <c r="H30" i="44"/>
  <c r="J30" i="44" s="1"/>
  <c r="G30" i="44"/>
  <c r="I30" i="44" s="1"/>
  <c r="J31" i="44"/>
  <c r="I31" i="44"/>
  <c r="H31" i="44"/>
  <c r="G31" i="44"/>
  <c r="J32" i="44"/>
  <c r="I32" i="44"/>
  <c r="H32" i="44"/>
  <c r="G32" i="44"/>
  <c r="H33" i="44"/>
  <c r="J33" i="44" s="1"/>
  <c r="G33" i="44"/>
  <c r="I33" i="44" s="1"/>
  <c r="H34" i="44"/>
  <c r="J34" i="44" s="1"/>
  <c r="G34" i="44"/>
  <c r="I34" i="44" s="1"/>
  <c r="H35" i="44"/>
  <c r="J35" i="44" s="1"/>
  <c r="G35" i="44"/>
  <c r="I35" i="44" s="1"/>
  <c r="H36" i="44"/>
  <c r="J36" i="44" s="1"/>
  <c r="G36" i="44"/>
  <c r="I36" i="44" s="1"/>
  <c r="H37" i="44"/>
  <c r="J37" i="44" s="1"/>
  <c r="G37" i="44"/>
  <c r="I37" i="44" s="1"/>
  <c r="H38" i="44"/>
  <c r="J38" i="44" s="1"/>
  <c r="G38" i="44"/>
  <c r="I38" i="44" s="1"/>
  <c r="H39" i="44"/>
  <c r="J39" i="44" s="1"/>
  <c r="G39" i="44"/>
  <c r="I39" i="44" s="1"/>
  <c r="H8" i="47"/>
  <c r="J8" i="47" s="1"/>
  <c r="G8" i="47"/>
  <c r="I8" i="47" s="1"/>
  <c r="H9" i="47"/>
  <c r="J9" i="47" s="1"/>
  <c r="G9" i="47"/>
  <c r="I9" i="47" s="1"/>
  <c r="H10" i="47"/>
  <c r="J10" i="47" s="1"/>
  <c r="G10" i="47"/>
  <c r="I10" i="47" s="1"/>
  <c r="H11" i="47"/>
  <c r="J11" i="47" s="1"/>
  <c r="G11" i="47"/>
  <c r="I11" i="47" s="1"/>
  <c r="H14" i="47"/>
  <c r="J14" i="47" s="1"/>
  <c r="G14" i="47"/>
  <c r="I14" i="47" s="1"/>
  <c r="J15" i="47"/>
  <c r="I15" i="47"/>
  <c r="H15" i="47"/>
  <c r="G15" i="47"/>
  <c r="H16" i="47"/>
  <c r="J16" i="47" s="1"/>
  <c r="G16" i="47"/>
  <c r="I16" i="47" s="1"/>
  <c r="H17" i="47"/>
  <c r="J17" i="47" s="1"/>
  <c r="G17" i="47"/>
  <c r="I17" i="47" s="1"/>
  <c r="J18" i="47"/>
  <c r="I18" i="47"/>
  <c r="H18" i="47"/>
  <c r="G18" i="47"/>
  <c r="H21" i="47"/>
  <c r="J21" i="47" s="1"/>
  <c r="G21" i="47"/>
  <c r="I21" i="47" s="1"/>
  <c r="J22" i="47"/>
  <c r="I22" i="47"/>
  <c r="H22" i="47"/>
  <c r="G22" i="47"/>
  <c r="H23" i="47"/>
  <c r="J23" i="47" s="1"/>
  <c r="G23" i="47"/>
  <c r="I23" i="47" s="1"/>
  <c r="H31" i="47"/>
  <c r="J31" i="47" s="1"/>
  <c r="G31" i="47"/>
  <c r="I31" i="47" s="1"/>
  <c r="H32" i="47"/>
  <c r="J32" i="47" s="1"/>
  <c r="G32" i="47"/>
  <c r="I32" i="47" s="1"/>
  <c r="H33" i="47"/>
  <c r="J33" i="47" s="1"/>
  <c r="G33" i="47"/>
  <c r="I33" i="47" s="1"/>
  <c r="J34" i="47"/>
  <c r="I34" i="47"/>
  <c r="H34" i="47"/>
  <c r="G34" i="47"/>
  <c r="E25" i="46"/>
  <c r="J25" i="46" s="1"/>
  <c r="D25" i="46"/>
  <c r="H25" i="46" s="1"/>
  <c r="C25" i="46"/>
  <c r="B25" i="46"/>
  <c r="G25" i="46" s="1"/>
  <c r="I25" i="46" s="1"/>
  <c r="E19" i="46"/>
  <c r="J19" i="46" s="1"/>
  <c r="D19" i="46"/>
  <c r="H19" i="46" s="1"/>
  <c r="C19" i="46"/>
  <c r="B19" i="46"/>
  <c r="G19" i="46" s="1"/>
  <c r="I19" i="46" s="1"/>
  <c r="E13" i="46"/>
  <c r="J13" i="46" s="1"/>
  <c r="D13" i="46"/>
  <c r="H13" i="46" s="1"/>
  <c r="C13" i="46"/>
  <c r="B13" i="46"/>
  <c r="G13" i="46" s="1"/>
  <c r="I13" i="46" s="1"/>
  <c r="E7" i="46"/>
  <c r="J7" i="46" s="1"/>
  <c r="D7" i="46"/>
  <c r="H7" i="46" s="1"/>
  <c r="C7" i="46"/>
  <c r="B7" i="46"/>
  <c r="G7" i="46" s="1"/>
  <c r="I7" i="46" s="1"/>
  <c r="H8" i="46"/>
  <c r="J8" i="46" s="1"/>
  <c r="G8" i="46"/>
  <c r="I8" i="46" s="1"/>
  <c r="H9" i="46"/>
  <c r="J9" i="46" s="1"/>
  <c r="G9" i="46"/>
  <c r="I9" i="46" s="1"/>
  <c r="H10" i="46"/>
  <c r="J10" i="46" s="1"/>
  <c r="G10" i="46"/>
  <c r="I10" i="46" s="1"/>
  <c r="H11" i="46"/>
  <c r="J11" i="46" s="1"/>
  <c r="G11" i="46"/>
  <c r="I11" i="46" s="1"/>
  <c r="I14" i="46"/>
  <c r="H14" i="46"/>
  <c r="J14" i="46" s="1"/>
  <c r="G14" i="46"/>
  <c r="H15" i="46"/>
  <c r="J15" i="46" s="1"/>
  <c r="G15" i="46"/>
  <c r="I15" i="46" s="1"/>
  <c r="H16" i="46"/>
  <c r="J16" i="46" s="1"/>
  <c r="G16" i="46"/>
  <c r="I16" i="46" s="1"/>
  <c r="I17" i="46"/>
  <c r="H17" i="46"/>
  <c r="J17" i="46" s="1"/>
  <c r="G17" i="46"/>
  <c r="H20" i="46"/>
  <c r="J20" i="46" s="1"/>
  <c r="G20" i="46"/>
  <c r="I20" i="46" s="1"/>
  <c r="H21" i="46"/>
  <c r="J21" i="46" s="1"/>
  <c r="G21" i="46"/>
  <c r="I21" i="46" s="1"/>
  <c r="H22" i="46"/>
  <c r="J22" i="46" s="1"/>
  <c r="G22" i="46"/>
  <c r="I22" i="46" s="1"/>
  <c r="I23" i="46"/>
  <c r="H23" i="46"/>
  <c r="J23" i="46" s="1"/>
  <c r="G23" i="46"/>
  <c r="H27" i="46"/>
  <c r="J27" i="46" s="1"/>
  <c r="G27" i="46"/>
  <c r="I27" i="46" s="1"/>
  <c r="H28" i="46"/>
  <c r="J28" i="46" s="1"/>
  <c r="G28" i="46"/>
  <c r="I28" i="46" s="1"/>
  <c r="H29" i="46"/>
  <c r="J29" i="46" s="1"/>
  <c r="G29" i="46"/>
  <c r="I29" i="46" s="1"/>
  <c r="H7" i="33"/>
  <c r="G7" i="33"/>
  <c r="H8" i="33"/>
  <c r="G8" i="33"/>
  <c r="H9" i="33"/>
  <c r="G9" i="33"/>
  <c r="H10" i="33"/>
  <c r="G10" i="33"/>
  <c r="H11" i="33"/>
  <c r="G11" i="33"/>
  <c r="H12" i="33"/>
  <c r="G12" i="33"/>
  <c r="H13" i="33"/>
  <c r="G13" i="33"/>
  <c r="H14" i="33"/>
  <c r="G14" i="33"/>
  <c r="H15" i="33"/>
  <c r="G15" i="33"/>
  <c r="H16" i="33"/>
  <c r="G16" i="33"/>
  <c r="H17" i="33"/>
  <c r="G17" i="33"/>
  <c r="H18" i="33"/>
  <c r="G18" i="33"/>
  <c r="H19" i="33"/>
  <c r="G19" i="33"/>
  <c r="H20" i="33"/>
  <c r="G20" i="33"/>
  <c r="H21" i="33"/>
  <c r="G21" i="33"/>
  <c r="H22" i="33"/>
  <c r="G22" i="33"/>
  <c r="H23" i="33"/>
  <c r="G23" i="33"/>
  <c r="H24" i="33"/>
  <c r="G24" i="33"/>
  <c r="H25" i="33"/>
  <c r="G25" i="33"/>
  <c r="H26" i="33"/>
  <c r="G26" i="33"/>
  <c r="H27" i="33"/>
  <c r="G27" i="33"/>
  <c r="H28" i="33"/>
  <c r="G28" i="33"/>
  <c r="H29" i="33"/>
  <c r="G29" i="33"/>
  <c r="H30" i="33"/>
  <c r="G30" i="33"/>
  <c r="H31" i="33"/>
  <c r="G31" i="33"/>
  <c r="H32" i="33"/>
  <c r="G32" i="33"/>
  <c r="H33" i="33"/>
  <c r="G33" i="33"/>
  <c r="H34" i="33"/>
  <c r="G34" i="33"/>
  <c r="H35" i="33"/>
  <c r="G35" i="33"/>
  <c r="H36" i="33"/>
  <c r="G36" i="33"/>
  <c r="H37" i="33"/>
  <c r="G37" i="33"/>
  <c r="H38" i="33"/>
  <c r="G38" i="33"/>
  <c r="H39" i="33"/>
  <c r="G39" i="33"/>
  <c r="H40" i="33"/>
  <c r="G40" i="33"/>
  <c r="H41" i="33"/>
  <c r="G41" i="33"/>
  <c r="H42" i="33"/>
  <c r="G42" i="33"/>
  <c r="H43" i="33"/>
  <c r="G43" i="33"/>
  <c r="H44" i="33"/>
  <c r="G44" i="33"/>
  <c r="H45" i="33"/>
  <c r="G45" i="33"/>
  <c r="H46" i="33"/>
  <c r="G46" i="33"/>
  <c r="H47" i="33"/>
  <c r="G47" i="33"/>
  <c r="H48" i="33"/>
  <c r="G48" i="33"/>
  <c r="H49" i="33"/>
  <c r="G49" i="33"/>
  <c r="H7" i="26"/>
  <c r="J7" i="26" s="1"/>
  <c r="G7" i="26"/>
  <c r="I7" i="26" s="1"/>
  <c r="J8" i="26"/>
  <c r="I8" i="26"/>
  <c r="H8" i="26"/>
  <c r="G8" i="26"/>
  <c r="I9" i="26"/>
  <c r="H9" i="26"/>
  <c r="J9" i="26" s="1"/>
  <c r="G9" i="26"/>
  <c r="I10" i="26"/>
  <c r="H10" i="26"/>
  <c r="J10" i="26" s="1"/>
  <c r="G10" i="26"/>
  <c r="I11" i="26"/>
  <c r="H11" i="26"/>
  <c r="J11" i="26" s="1"/>
  <c r="G11" i="26"/>
  <c r="H12" i="26"/>
  <c r="J12" i="26" s="1"/>
  <c r="G12" i="26"/>
  <c r="I12" i="26" s="1"/>
  <c r="I13" i="26"/>
  <c r="H13" i="26"/>
  <c r="J13" i="26" s="1"/>
  <c r="G13" i="26"/>
  <c r="H14" i="26"/>
  <c r="J14" i="26" s="1"/>
  <c r="G14" i="26"/>
  <c r="I14" i="26" s="1"/>
  <c r="H15" i="26"/>
  <c r="J15" i="26" s="1"/>
  <c r="G15" i="26"/>
  <c r="I15" i="26" s="1"/>
  <c r="H16" i="26"/>
  <c r="J16" i="26" s="1"/>
  <c r="G16" i="26"/>
  <c r="I16" i="26" s="1"/>
  <c r="H17" i="26"/>
  <c r="J17" i="26" s="1"/>
  <c r="G17" i="26"/>
  <c r="I17" i="26" s="1"/>
  <c r="H18" i="26"/>
  <c r="J18" i="26" s="1"/>
  <c r="G18" i="26"/>
  <c r="I18" i="26" s="1"/>
  <c r="H19" i="26"/>
  <c r="J19" i="26" s="1"/>
  <c r="G19" i="26"/>
  <c r="I19" i="26" s="1"/>
  <c r="H20" i="26"/>
  <c r="J20" i="26" s="1"/>
  <c r="G20" i="26"/>
  <c r="I20" i="26" s="1"/>
  <c r="H21" i="26"/>
  <c r="J21" i="26" s="1"/>
  <c r="G21" i="26"/>
  <c r="I21" i="26" s="1"/>
  <c r="H22" i="26"/>
  <c r="J22" i="26" s="1"/>
  <c r="G22" i="26"/>
  <c r="I22" i="26" s="1"/>
  <c r="H23" i="26"/>
  <c r="J23" i="26" s="1"/>
  <c r="G23" i="26"/>
  <c r="I23" i="26" s="1"/>
  <c r="I24" i="26"/>
  <c r="H24" i="26"/>
  <c r="J24" i="26" s="1"/>
  <c r="G24" i="26"/>
  <c r="H25" i="26"/>
  <c r="J25" i="26" s="1"/>
  <c r="G25" i="26"/>
  <c r="I25" i="26" s="1"/>
  <c r="H26" i="26"/>
  <c r="J26" i="26" s="1"/>
  <c r="G26" i="26"/>
  <c r="I26" i="26" s="1"/>
  <c r="J27" i="26"/>
  <c r="I27" i="26"/>
  <c r="H27" i="26"/>
  <c r="G27" i="26"/>
  <c r="H28" i="26"/>
  <c r="J28" i="26" s="1"/>
  <c r="G28" i="26"/>
  <c r="I28" i="26" s="1"/>
  <c r="I29" i="26"/>
  <c r="H29" i="26"/>
  <c r="J29" i="26" s="1"/>
  <c r="G29" i="26"/>
  <c r="J30" i="26"/>
  <c r="I30" i="26"/>
  <c r="H30" i="26"/>
  <c r="G30" i="26"/>
  <c r="H31" i="26"/>
  <c r="J31" i="26" s="1"/>
  <c r="G31" i="26"/>
  <c r="I31" i="26" s="1"/>
  <c r="H32" i="26"/>
  <c r="J32" i="26" s="1"/>
  <c r="G32" i="26"/>
  <c r="I32" i="26" s="1"/>
  <c r="H33" i="26"/>
  <c r="J33" i="26" s="1"/>
  <c r="G33" i="26"/>
  <c r="I33" i="26" s="1"/>
  <c r="H34" i="26"/>
  <c r="J34" i="26" s="1"/>
  <c r="G34" i="26"/>
  <c r="I34" i="26" s="1"/>
  <c r="H35" i="26"/>
  <c r="J35" i="26" s="1"/>
  <c r="G35" i="26"/>
  <c r="I35" i="26" s="1"/>
  <c r="H36" i="26"/>
  <c r="J36" i="26" s="1"/>
  <c r="G36" i="26"/>
  <c r="I36" i="26" s="1"/>
  <c r="J37" i="26"/>
  <c r="I37" i="26"/>
  <c r="H37" i="26"/>
  <c r="G37" i="26"/>
  <c r="H38" i="26"/>
  <c r="J38" i="26" s="1"/>
  <c r="G38" i="26"/>
  <c r="I38" i="26" s="1"/>
  <c r="H39" i="26"/>
  <c r="J39" i="26" s="1"/>
  <c r="G39" i="26"/>
  <c r="I39" i="26" s="1"/>
  <c r="J40" i="26"/>
  <c r="I40" i="26"/>
  <c r="H40" i="26"/>
  <c r="G40" i="26"/>
  <c r="H41" i="26"/>
  <c r="J41" i="26" s="1"/>
  <c r="G41" i="26"/>
  <c r="I41" i="26" s="1"/>
  <c r="J42" i="26"/>
  <c r="I42" i="26"/>
  <c r="H42" i="26"/>
  <c r="G42" i="26"/>
  <c r="I43" i="26"/>
  <c r="H43" i="26"/>
  <c r="J43" i="26" s="1"/>
  <c r="G43" i="26"/>
  <c r="J44" i="26"/>
  <c r="H44" i="26"/>
  <c r="G44" i="26"/>
  <c r="I44" i="26" s="1"/>
  <c r="I45" i="26"/>
  <c r="H45" i="26"/>
  <c r="J45" i="26" s="1"/>
  <c r="G45" i="26"/>
  <c r="J46" i="26"/>
  <c r="I46" i="26"/>
  <c r="H46" i="26"/>
  <c r="G46" i="26"/>
  <c r="I47" i="26"/>
  <c r="H47" i="26"/>
  <c r="J47" i="26" s="1"/>
  <c r="G47" i="26"/>
  <c r="H48" i="26"/>
  <c r="J48" i="26" s="1"/>
  <c r="G48" i="26"/>
  <c r="I48" i="26" s="1"/>
  <c r="J49" i="26"/>
  <c r="I49" i="26"/>
  <c r="H49" i="26"/>
  <c r="G49" i="26"/>
  <c r="H27" i="45"/>
  <c r="J27" i="45" s="1"/>
  <c r="G27" i="45"/>
  <c r="I27" i="45" s="1"/>
  <c r="I28" i="45"/>
  <c r="H28" i="45"/>
  <c r="J28" i="45" s="1"/>
  <c r="G28" i="45"/>
  <c r="H29" i="45"/>
  <c r="J29" i="45" s="1"/>
  <c r="G29" i="45"/>
  <c r="I29" i="45" s="1"/>
  <c r="H30" i="45"/>
  <c r="J30" i="45" s="1"/>
  <c r="G30" i="45"/>
  <c r="I30" i="45" s="1"/>
  <c r="H31" i="45"/>
  <c r="J31" i="45" s="1"/>
  <c r="G31" i="45"/>
  <c r="I31" i="45" s="1"/>
  <c r="H32" i="45"/>
  <c r="J32" i="45" s="1"/>
  <c r="G32" i="45"/>
  <c r="I32" i="45" s="1"/>
  <c r="H15" i="45"/>
  <c r="J15" i="45" s="1"/>
  <c r="G15" i="45"/>
  <c r="I15" i="45" s="1"/>
  <c r="H16" i="45"/>
  <c r="J16" i="45" s="1"/>
  <c r="G16" i="45"/>
  <c r="I16" i="45" s="1"/>
  <c r="H17" i="45"/>
  <c r="J17" i="45" s="1"/>
  <c r="G17" i="45"/>
  <c r="I17" i="45" s="1"/>
  <c r="H18" i="45"/>
  <c r="J18" i="45" s="1"/>
  <c r="G18" i="45"/>
  <c r="I18" i="45" s="1"/>
  <c r="H19" i="45"/>
  <c r="J19" i="45" s="1"/>
  <c r="G19" i="45"/>
  <c r="I19" i="45" s="1"/>
  <c r="H20" i="45"/>
  <c r="J20" i="45" s="1"/>
  <c r="G20" i="45"/>
  <c r="I20" i="45" s="1"/>
  <c r="H21" i="45"/>
  <c r="J21" i="45" s="1"/>
  <c r="G21" i="45"/>
  <c r="I21" i="45" s="1"/>
  <c r="H8" i="45"/>
  <c r="J8" i="45" s="1"/>
  <c r="G8" i="45"/>
  <c r="I8" i="45" s="1"/>
  <c r="H22" i="45"/>
  <c r="J22" i="45" s="1"/>
  <c r="G22" i="45"/>
  <c r="I22" i="45" s="1"/>
  <c r="H23" i="45"/>
  <c r="J23" i="45" s="1"/>
  <c r="G23" i="45"/>
  <c r="I23" i="45" s="1"/>
  <c r="H24" i="45"/>
  <c r="J24" i="45" s="1"/>
  <c r="G24" i="45"/>
  <c r="I24" i="45" s="1"/>
  <c r="H25" i="45"/>
  <c r="J25" i="45" s="1"/>
  <c r="G25" i="45"/>
  <c r="I25" i="45" s="1"/>
  <c r="H26" i="45"/>
  <c r="J26" i="45" s="1"/>
  <c r="G26" i="45"/>
  <c r="I26" i="45" s="1"/>
  <c r="H9" i="45"/>
  <c r="J9" i="45" s="1"/>
  <c r="G9" i="45"/>
  <c r="I9" i="45" s="1"/>
  <c r="H10" i="45"/>
  <c r="J10" i="45" s="1"/>
  <c r="G10" i="45"/>
  <c r="I10" i="45" s="1"/>
  <c r="I16" i="51"/>
  <c r="K16" i="51" s="1"/>
  <c r="H16" i="51"/>
  <c r="J16" i="51" s="1"/>
  <c r="I17" i="51"/>
  <c r="K17" i="51" s="1"/>
  <c r="H17" i="51"/>
  <c r="J17" i="51" s="1"/>
  <c r="I18" i="51"/>
  <c r="K18" i="51" s="1"/>
  <c r="H18" i="51"/>
  <c r="J18" i="51" s="1"/>
  <c r="I19" i="51"/>
  <c r="K19" i="51" s="1"/>
  <c r="H19" i="51"/>
  <c r="J19" i="51" s="1"/>
  <c r="I20" i="51"/>
  <c r="K20" i="51" s="1"/>
  <c r="H20" i="51"/>
  <c r="J20" i="51" s="1"/>
  <c r="K21" i="51"/>
  <c r="I21" i="51"/>
  <c r="H21" i="51"/>
  <c r="J21" i="51" s="1"/>
  <c r="I22" i="51"/>
  <c r="K22" i="51" s="1"/>
  <c r="H22" i="51"/>
  <c r="J22" i="51" s="1"/>
  <c r="C13" i="54" l="1"/>
  <c r="J153" i="55"/>
  <c r="D23" i="55"/>
  <c r="H23" i="55" s="1"/>
  <c r="C7" i="56"/>
  <c r="G7" i="56"/>
  <c r="D5" i="56"/>
  <c r="H5" i="56" s="1"/>
  <c r="E7" i="56"/>
  <c r="I7" i="56"/>
  <c r="C8" i="56"/>
  <c r="G8" i="56"/>
  <c r="E8" i="56"/>
  <c r="I8" i="56"/>
  <c r="C9" i="56"/>
  <c r="G9" i="56"/>
  <c r="E9" i="56"/>
  <c r="I9" i="56"/>
  <c r="E10" i="56"/>
  <c r="I10" i="56"/>
  <c r="C10" i="56"/>
  <c r="G10" i="56"/>
  <c r="C11" i="56"/>
  <c r="G11" i="56"/>
  <c r="E11" i="56"/>
  <c r="I11" i="56"/>
  <c r="C12" i="56"/>
  <c r="G12" i="56"/>
  <c r="E12" i="56"/>
  <c r="I12" i="56"/>
  <c r="C13" i="56"/>
  <c r="G13" i="56"/>
  <c r="E13" i="56"/>
  <c r="I13" i="56"/>
  <c r="E14" i="56"/>
  <c r="I14" i="56"/>
  <c r="C14" i="56"/>
  <c r="G14" i="56"/>
  <c r="C15" i="56"/>
  <c r="G15" i="56"/>
  <c r="E15" i="56"/>
  <c r="I15" i="56"/>
  <c r="E16" i="56"/>
  <c r="I16" i="56"/>
  <c r="C16" i="56"/>
  <c r="G16" i="56"/>
  <c r="C17" i="56"/>
  <c r="G17" i="56"/>
  <c r="E17" i="56"/>
  <c r="I17" i="56"/>
  <c r="C18" i="56"/>
  <c r="G18" i="56"/>
  <c r="E18" i="56"/>
  <c r="I18" i="56"/>
  <c r="E19" i="56"/>
  <c r="I19" i="56"/>
  <c r="C19" i="56"/>
  <c r="G19" i="56"/>
  <c r="C20" i="56"/>
  <c r="G20" i="56"/>
  <c r="E20" i="56"/>
  <c r="I20" i="56"/>
  <c r="C21" i="56"/>
  <c r="G21" i="56"/>
  <c r="C22" i="56"/>
  <c r="G22" i="56"/>
  <c r="J25" i="56"/>
  <c r="K25" i="56"/>
  <c r="E22" i="56"/>
  <c r="I22" i="56"/>
  <c r="E23" i="56"/>
  <c r="I23" i="56"/>
  <c r="C7" i="57"/>
  <c r="G7" i="57"/>
  <c r="D5" i="57"/>
  <c r="H5" i="57" s="1"/>
  <c r="E7" i="57"/>
  <c r="I7" i="57"/>
  <c r="C8" i="57"/>
  <c r="G8" i="57"/>
  <c r="E8" i="57"/>
  <c r="I8" i="57"/>
  <c r="C9" i="57"/>
  <c r="G9" i="57"/>
  <c r="E9" i="57"/>
  <c r="I9" i="57"/>
  <c r="C10" i="57"/>
  <c r="G10" i="57"/>
  <c r="E10" i="57"/>
  <c r="I10" i="57"/>
  <c r="C11" i="57"/>
  <c r="G11" i="57"/>
  <c r="E11" i="57"/>
  <c r="I11" i="57"/>
  <c r="C12" i="57"/>
  <c r="G12" i="57"/>
  <c r="E12" i="57"/>
  <c r="I12" i="57"/>
  <c r="C13" i="57"/>
  <c r="G13" i="57"/>
  <c r="E13" i="57"/>
  <c r="I13" i="57"/>
  <c r="C14" i="57"/>
  <c r="G14" i="57"/>
  <c r="E14" i="57"/>
  <c r="I14" i="57"/>
  <c r="C15" i="57"/>
  <c r="G15" i="57"/>
  <c r="E15" i="57"/>
  <c r="I15" i="57"/>
  <c r="C16" i="57"/>
  <c r="G16" i="57"/>
  <c r="E16" i="57"/>
  <c r="I16" i="57"/>
  <c r="E17" i="57"/>
  <c r="I17" i="57"/>
  <c r="C17" i="57"/>
  <c r="G17" i="57"/>
  <c r="C18" i="57"/>
  <c r="G18" i="57"/>
  <c r="E18" i="57"/>
  <c r="I18" i="57"/>
  <c r="C19" i="57"/>
  <c r="G19" i="57"/>
  <c r="E19" i="57"/>
  <c r="I19" i="57"/>
  <c r="E20" i="57"/>
  <c r="I20" i="57"/>
  <c r="C20" i="57"/>
  <c r="G20" i="57"/>
  <c r="C21" i="57"/>
  <c r="G21" i="57"/>
  <c r="E21" i="57"/>
  <c r="I21" i="57"/>
  <c r="G22" i="57"/>
  <c r="C22" i="57"/>
  <c r="J25" i="57"/>
  <c r="K25" i="57"/>
  <c r="E23" i="57"/>
  <c r="I23" i="57"/>
  <c r="D5" i="58"/>
  <c r="H5" i="58" s="1"/>
  <c r="C7" i="58"/>
  <c r="G7" i="58"/>
  <c r="E7" i="58"/>
  <c r="I7" i="58"/>
  <c r="C8" i="58"/>
  <c r="G8" i="58"/>
  <c r="E8" i="58"/>
  <c r="I8" i="58"/>
  <c r="E9" i="58"/>
  <c r="I9" i="58"/>
  <c r="C9" i="58"/>
  <c r="G9" i="58"/>
  <c r="C10" i="58"/>
  <c r="G10" i="58"/>
  <c r="E10" i="58"/>
  <c r="I10" i="58"/>
  <c r="C11" i="58"/>
  <c r="G11" i="58"/>
  <c r="E11" i="58"/>
  <c r="I11" i="58"/>
  <c r="C12" i="58"/>
  <c r="G12" i="58"/>
  <c r="E12" i="58"/>
  <c r="I12" i="58"/>
  <c r="C13" i="58"/>
  <c r="G13" i="58"/>
  <c r="E13" i="58"/>
  <c r="I13" i="58"/>
  <c r="E14" i="58"/>
  <c r="I14" i="58"/>
  <c r="C14" i="58"/>
  <c r="G14" i="58"/>
  <c r="C15" i="58"/>
  <c r="G15" i="58"/>
  <c r="E15" i="58"/>
  <c r="I15" i="58"/>
  <c r="C16" i="58"/>
  <c r="G16" i="58"/>
  <c r="E16" i="58"/>
  <c r="I16" i="58"/>
  <c r="E17" i="58"/>
  <c r="I17" i="58"/>
  <c r="C17" i="58"/>
  <c r="G17" i="58"/>
  <c r="C18" i="58"/>
  <c r="G18" i="58"/>
  <c r="E18" i="58"/>
  <c r="I18" i="58"/>
  <c r="C19" i="58"/>
  <c r="G19" i="58"/>
  <c r="E19" i="58"/>
  <c r="I19" i="58"/>
  <c r="C20" i="58"/>
  <c r="G20" i="58"/>
  <c r="E20" i="58"/>
  <c r="I20" i="58"/>
  <c r="E21" i="58"/>
  <c r="I21" i="58"/>
  <c r="C21" i="58"/>
  <c r="G21" i="58"/>
  <c r="C22" i="58"/>
  <c r="G22" i="58"/>
  <c r="E22" i="58"/>
  <c r="I22" i="58"/>
  <c r="C23" i="58"/>
  <c r="G23" i="58"/>
  <c r="E23" i="58"/>
  <c r="I23" i="58"/>
  <c r="C24" i="58"/>
  <c r="G24" i="58"/>
  <c r="E24" i="58"/>
  <c r="I24" i="58"/>
  <c r="E25" i="58"/>
  <c r="I25" i="58"/>
  <c r="C25" i="58"/>
  <c r="G25" i="58"/>
  <c r="C26" i="58"/>
  <c r="G26" i="58"/>
  <c r="E26" i="58"/>
  <c r="I26" i="58"/>
  <c r="E27" i="58"/>
  <c r="I27" i="58"/>
  <c r="C27" i="58"/>
  <c r="G27" i="58"/>
  <c r="C28" i="58"/>
  <c r="G28" i="58"/>
  <c r="E28" i="58"/>
  <c r="I28" i="58"/>
  <c r="C29" i="58"/>
  <c r="G29" i="58"/>
  <c r="E29" i="58"/>
  <c r="I29" i="58"/>
  <c r="E30" i="58"/>
  <c r="I30" i="58"/>
  <c r="C30" i="58"/>
  <c r="G30" i="58"/>
  <c r="C31" i="58"/>
  <c r="G31" i="58"/>
  <c r="J34" i="58"/>
  <c r="K34" i="58"/>
  <c r="E32" i="58"/>
  <c r="I32" i="58"/>
  <c r="C7" i="50"/>
  <c r="G7" i="50"/>
  <c r="D5" i="50"/>
  <c r="H5" i="50" s="1"/>
  <c r="E7" i="50"/>
  <c r="I7" i="50"/>
  <c r="E8" i="50"/>
  <c r="I8" i="50"/>
  <c r="C8" i="50"/>
  <c r="G8" i="50"/>
  <c r="E9" i="50"/>
  <c r="I9" i="50"/>
  <c r="C9" i="50"/>
  <c r="G9" i="50"/>
  <c r="C10" i="50"/>
  <c r="G10" i="50"/>
  <c r="E10" i="50"/>
  <c r="I10" i="50"/>
  <c r="E11" i="50"/>
  <c r="I11" i="50"/>
  <c r="C11" i="50"/>
  <c r="G11" i="50"/>
  <c r="C12" i="50"/>
  <c r="G12" i="50"/>
  <c r="E12" i="50"/>
  <c r="I12" i="50"/>
  <c r="C13" i="50"/>
  <c r="G13" i="50"/>
  <c r="E13" i="50"/>
  <c r="I13" i="50"/>
  <c r="E14" i="50"/>
  <c r="I14" i="50"/>
  <c r="C14" i="50"/>
  <c r="G14" i="50"/>
  <c r="C15" i="50"/>
  <c r="G15" i="50"/>
  <c r="E15" i="50"/>
  <c r="I15" i="50"/>
  <c r="C16" i="50"/>
  <c r="G16" i="50"/>
  <c r="E16" i="50"/>
  <c r="I16" i="50"/>
  <c r="E17" i="50"/>
  <c r="I17" i="50"/>
  <c r="C17" i="50"/>
  <c r="G17" i="50"/>
  <c r="C18" i="50"/>
  <c r="G18" i="50"/>
  <c r="E18" i="50"/>
  <c r="I18" i="50"/>
  <c r="C19" i="50"/>
  <c r="G19" i="50"/>
  <c r="E19" i="50"/>
  <c r="I19" i="50"/>
  <c r="E20" i="50"/>
  <c r="I20" i="50"/>
  <c r="C20" i="50"/>
  <c r="G20" i="50"/>
  <c r="C21" i="50"/>
  <c r="G21" i="50"/>
  <c r="E21" i="50"/>
  <c r="I21" i="50"/>
  <c r="E22" i="50"/>
  <c r="I22" i="50"/>
  <c r="C22" i="50"/>
  <c r="G22" i="50"/>
  <c r="C23" i="50"/>
  <c r="G23" i="50"/>
  <c r="J26" i="50"/>
  <c r="K26" i="50"/>
  <c r="E24" i="50"/>
  <c r="I24" i="50"/>
  <c r="E27" i="53"/>
  <c r="I27" i="53"/>
  <c r="E38" i="53"/>
  <c r="I38" i="53"/>
  <c r="E20" i="53"/>
  <c r="I20" i="53"/>
  <c r="E24" i="53"/>
  <c r="I24" i="53"/>
  <c r="E7" i="53"/>
  <c r="I7" i="53"/>
  <c r="E17" i="53"/>
  <c r="I17" i="53"/>
  <c r="C27" i="53"/>
  <c r="G27" i="53"/>
  <c r="C38" i="53"/>
  <c r="G38" i="53"/>
  <c r="C20" i="53"/>
  <c r="G20" i="53"/>
  <c r="C24" i="53"/>
  <c r="G24" i="53"/>
  <c r="C7" i="53"/>
  <c r="G7" i="53"/>
  <c r="C17" i="53"/>
  <c r="G17" i="53"/>
  <c r="F5" i="53"/>
  <c r="C8" i="53"/>
  <c r="G8" i="53"/>
  <c r="E8" i="53"/>
  <c r="I8" i="53"/>
  <c r="C9" i="53"/>
  <c r="G9" i="53"/>
  <c r="E9" i="53"/>
  <c r="I9" i="53"/>
  <c r="E10" i="53"/>
  <c r="I10" i="53"/>
  <c r="C10" i="53"/>
  <c r="G10" i="53"/>
  <c r="C11" i="53"/>
  <c r="G11" i="53"/>
  <c r="E11" i="53"/>
  <c r="I11" i="53"/>
  <c r="C12" i="53"/>
  <c r="G12" i="53"/>
  <c r="E12" i="53"/>
  <c r="I12" i="53"/>
  <c r="C13" i="53"/>
  <c r="G13" i="53"/>
  <c r="I13" i="53"/>
  <c r="C14" i="53"/>
  <c r="G14" i="53"/>
  <c r="J17" i="53"/>
  <c r="E14" i="53"/>
  <c r="K17" i="53"/>
  <c r="E15" i="53"/>
  <c r="I15" i="53"/>
  <c r="C21" i="53"/>
  <c r="G21" i="53"/>
  <c r="K24" i="53"/>
  <c r="J24" i="53"/>
  <c r="E22" i="53"/>
  <c r="I22" i="53"/>
  <c r="C28" i="53"/>
  <c r="G28" i="53"/>
  <c r="E28" i="53"/>
  <c r="I28" i="53"/>
  <c r="E29" i="53"/>
  <c r="I29" i="53"/>
  <c r="C29" i="53"/>
  <c r="G29" i="53"/>
  <c r="E30" i="53"/>
  <c r="I30" i="53"/>
  <c r="C30" i="53"/>
  <c r="G30" i="53"/>
  <c r="C31" i="53"/>
  <c r="G31" i="53"/>
  <c r="E31" i="53"/>
  <c r="I31" i="53"/>
  <c r="C32" i="53"/>
  <c r="G32" i="53"/>
  <c r="E32" i="53"/>
  <c r="I32" i="53"/>
  <c r="E33" i="53"/>
  <c r="I33" i="53"/>
  <c r="C33" i="53"/>
  <c r="G33" i="53"/>
  <c r="C34" i="53"/>
  <c r="G34" i="53"/>
  <c r="C35" i="53"/>
  <c r="G35" i="53"/>
  <c r="J38" i="53"/>
  <c r="K38" i="53"/>
  <c r="E35" i="53"/>
  <c r="I35" i="53"/>
  <c r="E36" i="53"/>
  <c r="I36" i="53"/>
  <c r="E49" i="54"/>
  <c r="I49" i="54"/>
  <c r="E67" i="54"/>
  <c r="I67" i="54"/>
  <c r="E37" i="54"/>
  <c r="I37" i="54"/>
  <c r="E46" i="54"/>
  <c r="I46" i="54"/>
  <c r="E24" i="54"/>
  <c r="I24" i="54"/>
  <c r="E34" i="54"/>
  <c r="I34" i="54"/>
  <c r="E18" i="54"/>
  <c r="I18" i="54"/>
  <c r="E21" i="54"/>
  <c r="C7" i="54"/>
  <c r="G7" i="54"/>
  <c r="C10" i="54"/>
  <c r="G10" i="54"/>
  <c r="C49" i="54"/>
  <c r="G49" i="54"/>
  <c r="C67" i="54"/>
  <c r="G67" i="54"/>
  <c r="C37" i="54"/>
  <c r="G37" i="54"/>
  <c r="C46" i="54"/>
  <c r="G46" i="54"/>
  <c r="C24" i="54"/>
  <c r="G24" i="54"/>
  <c r="C34" i="54"/>
  <c r="G34" i="54"/>
  <c r="C18" i="54"/>
  <c r="G18" i="54"/>
  <c r="C21" i="54"/>
  <c r="G21" i="54"/>
  <c r="J15" i="54"/>
  <c r="E13" i="54"/>
  <c r="I13" i="54"/>
  <c r="I15" i="54"/>
  <c r="E7" i="54"/>
  <c r="I7" i="54"/>
  <c r="E10" i="54"/>
  <c r="D5" i="54"/>
  <c r="H5" i="54" s="1"/>
  <c r="K10" i="54"/>
  <c r="J10" i="54"/>
  <c r="I8" i="54"/>
  <c r="K21" i="54"/>
  <c r="E19" i="54"/>
  <c r="I19" i="54"/>
  <c r="C25" i="54"/>
  <c r="G25" i="54"/>
  <c r="E25" i="54"/>
  <c r="I25" i="54"/>
  <c r="C26" i="54"/>
  <c r="G26" i="54"/>
  <c r="E26" i="54"/>
  <c r="I26" i="54"/>
  <c r="E27" i="54"/>
  <c r="I27" i="54"/>
  <c r="C27" i="54"/>
  <c r="G27" i="54"/>
  <c r="C28" i="54"/>
  <c r="G28" i="54"/>
  <c r="E28" i="54"/>
  <c r="I28" i="54"/>
  <c r="C29" i="54"/>
  <c r="G29" i="54"/>
  <c r="E29" i="54"/>
  <c r="I29" i="54"/>
  <c r="C30" i="54"/>
  <c r="G30" i="54"/>
  <c r="C31" i="54"/>
  <c r="G31" i="54"/>
  <c r="J34" i="54"/>
  <c r="K34" i="54"/>
  <c r="E31" i="54"/>
  <c r="I31" i="54"/>
  <c r="E32" i="54"/>
  <c r="I32" i="54"/>
  <c r="C38" i="54"/>
  <c r="G38" i="54"/>
  <c r="E38" i="54"/>
  <c r="I38" i="54"/>
  <c r="C39" i="54"/>
  <c r="G39" i="54"/>
  <c r="E39" i="54"/>
  <c r="I39" i="54"/>
  <c r="E40" i="54"/>
  <c r="I40" i="54"/>
  <c r="C40" i="54"/>
  <c r="G40" i="54"/>
  <c r="C41" i="54"/>
  <c r="G41" i="54"/>
  <c r="E41" i="54"/>
  <c r="I41" i="54"/>
  <c r="C42" i="54"/>
  <c r="G42" i="54"/>
  <c r="E42" i="54"/>
  <c r="I42" i="54"/>
  <c r="C43" i="54"/>
  <c r="G43" i="54"/>
  <c r="E43" i="54"/>
  <c r="K46" i="54"/>
  <c r="J46" i="54"/>
  <c r="I44" i="54"/>
  <c r="E50" i="54"/>
  <c r="I50" i="54"/>
  <c r="C50" i="54"/>
  <c r="G50" i="54"/>
  <c r="C51" i="54"/>
  <c r="G51" i="54"/>
  <c r="E51" i="54"/>
  <c r="I51" i="54"/>
  <c r="C52" i="54"/>
  <c r="G52" i="54"/>
  <c r="E52" i="54"/>
  <c r="I52" i="54"/>
  <c r="E53" i="54"/>
  <c r="I53" i="54"/>
  <c r="C53" i="54"/>
  <c r="G53" i="54"/>
  <c r="E54" i="54"/>
  <c r="I54" i="54"/>
  <c r="C54" i="54"/>
  <c r="G54" i="54"/>
  <c r="E55" i="54"/>
  <c r="I55" i="54"/>
  <c r="C55" i="54"/>
  <c r="G55" i="54"/>
  <c r="E56" i="54"/>
  <c r="I56" i="54"/>
  <c r="C56" i="54"/>
  <c r="G56" i="54"/>
  <c r="E57" i="54"/>
  <c r="I57" i="54"/>
  <c r="C57" i="54"/>
  <c r="G57" i="54"/>
  <c r="C58" i="54"/>
  <c r="G58" i="54"/>
  <c r="E58" i="54"/>
  <c r="I58" i="54"/>
  <c r="E59" i="54"/>
  <c r="I59" i="54"/>
  <c r="C59" i="54"/>
  <c r="G59" i="54"/>
  <c r="C60" i="54"/>
  <c r="G60" i="54"/>
  <c r="E60" i="54"/>
  <c r="I60" i="54"/>
  <c r="C61" i="54"/>
  <c r="G61" i="54"/>
  <c r="E61" i="54"/>
  <c r="I61" i="54"/>
  <c r="E62" i="54"/>
  <c r="I62" i="54"/>
  <c r="C62" i="54"/>
  <c r="G62" i="54"/>
  <c r="C63" i="54"/>
  <c r="G63" i="54"/>
  <c r="E63" i="54"/>
  <c r="I63" i="54"/>
  <c r="C64" i="54"/>
  <c r="G64" i="54"/>
  <c r="K67" i="54"/>
  <c r="J67" i="54"/>
  <c r="E65" i="54"/>
  <c r="I65" i="54"/>
  <c r="C144" i="55"/>
  <c r="G144" i="55"/>
  <c r="C149" i="55"/>
  <c r="G149" i="55"/>
  <c r="C138" i="55"/>
  <c r="G138" i="55"/>
  <c r="C141" i="55"/>
  <c r="G141" i="55"/>
  <c r="E125" i="55"/>
  <c r="I125" i="55"/>
  <c r="E131" i="55"/>
  <c r="I131" i="55"/>
  <c r="E97" i="55"/>
  <c r="I97" i="55"/>
  <c r="E122" i="55"/>
  <c r="I122" i="55"/>
  <c r="C80" i="55"/>
  <c r="G80" i="55"/>
  <c r="C90" i="55"/>
  <c r="G90" i="55"/>
  <c r="C62" i="55"/>
  <c r="G62" i="55"/>
  <c r="C77" i="55"/>
  <c r="G77" i="55"/>
  <c r="E48" i="55"/>
  <c r="I48" i="55"/>
  <c r="E55" i="55"/>
  <c r="I55" i="55"/>
  <c r="E25" i="55"/>
  <c r="I25" i="55"/>
  <c r="E45" i="55"/>
  <c r="I45" i="55"/>
  <c r="E7" i="55"/>
  <c r="I7" i="55"/>
  <c r="E18" i="55"/>
  <c r="I18" i="55"/>
  <c r="K153" i="55"/>
  <c r="E144" i="55"/>
  <c r="I144" i="55"/>
  <c r="K141" i="55"/>
  <c r="E138" i="55"/>
  <c r="I138" i="55"/>
  <c r="E141" i="55"/>
  <c r="I141" i="55"/>
  <c r="C125" i="55"/>
  <c r="G125" i="55"/>
  <c r="C131" i="55"/>
  <c r="G131" i="55"/>
  <c r="C97" i="55"/>
  <c r="G97" i="55"/>
  <c r="C122" i="55"/>
  <c r="G122" i="55"/>
  <c r="E80" i="55"/>
  <c r="I80" i="55"/>
  <c r="E90" i="55"/>
  <c r="I90" i="55"/>
  <c r="E62" i="55"/>
  <c r="I62" i="55"/>
  <c r="E77" i="55"/>
  <c r="I77" i="55"/>
  <c r="C48" i="55"/>
  <c r="G48" i="55"/>
  <c r="C55" i="55"/>
  <c r="G55" i="55"/>
  <c r="C25" i="55"/>
  <c r="G25" i="55"/>
  <c r="C45" i="55"/>
  <c r="G45" i="55"/>
  <c r="C7" i="55"/>
  <c r="G7" i="55"/>
  <c r="C18" i="55"/>
  <c r="G18" i="55"/>
  <c r="F5" i="55"/>
  <c r="E8" i="55"/>
  <c r="I8" i="55"/>
  <c r="C8" i="55"/>
  <c r="G8" i="55"/>
  <c r="C9" i="55"/>
  <c r="G9" i="55"/>
  <c r="E9" i="55"/>
  <c r="I9" i="55"/>
  <c r="E10" i="55"/>
  <c r="I10" i="55"/>
  <c r="C10" i="55"/>
  <c r="G10" i="55"/>
  <c r="C11" i="55"/>
  <c r="G11" i="55"/>
  <c r="E11" i="55"/>
  <c r="I11" i="55"/>
  <c r="C12" i="55"/>
  <c r="G12" i="55"/>
  <c r="E12" i="55"/>
  <c r="I12" i="55"/>
  <c r="C13" i="55"/>
  <c r="G13" i="55"/>
  <c r="E13" i="55"/>
  <c r="I13" i="55"/>
  <c r="C14" i="55"/>
  <c r="G14" i="55"/>
  <c r="E14" i="55"/>
  <c r="I14" i="55"/>
  <c r="C15" i="55"/>
  <c r="G15" i="55"/>
  <c r="K18" i="55"/>
  <c r="J18" i="55"/>
  <c r="E16" i="55"/>
  <c r="I16" i="55"/>
  <c r="C26" i="55"/>
  <c r="G26" i="55"/>
  <c r="E26" i="55"/>
  <c r="I26" i="55"/>
  <c r="E27" i="55"/>
  <c r="I27" i="55"/>
  <c r="C27" i="55"/>
  <c r="G27" i="55"/>
  <c r="C28" i="55"/>
  <c r="G28" i="55"/>
  <c r="E28" i="55"/>
  <c r="I28" i="55"/>
  <c r="C29" i="55"/>
  <c r="G29" i="55"/>
  <c r="E29" i="55"/>
  <c r="I29" i="55"/>
  <c r="E30" i="55"/>
  <c r="I30" i="55"/>
  <c r="C30" i="55"/>
  <c r="G30" i="55"/>
  <c r="C31" i="55"/>
  <c r="G31" i="55"/>
  <c r="E31" i="55"/>
  <c r="I31" i="55"/>
  <c r="C32" i="55"/>
  <c r="G32" i="55"/>
  <c r="E32" i="55"/>
  <c r="I32" i="55"/>
  <c r="C33" i="55"/>
  <c r="G33" i="55"/>
  <c r="E33" i="55"/>
  <c r="I33" i="55"/>
  <c r="E34" i="55"/>
  <c r="I34" i="55"/>
  <c r="C34" i="55"/>
  <c r="G34" i="55"/>
  <c r="C35" i="55"/>
  <c r="G35" i="55"/>
  <c r="E35" i="55"/>
  <c r="I35" i="55"/>
  <c r="C36" i="55"/>
  <c r="G36" i="55"/>
  <c r="E36" i="55"/>
  <c r="I36" i="55"/>
  <c r="E37" i="55"/>
  <c r="I37" i="55"/>
  <c r="C37" i="55"/>
  <c r="G37" i="55"/>
  <c r="C38" i="55"/>
  <c r="G38" i="55"/>
  <c r="E38" i="55"/>
  <c r="I38" i="55"/>
  <c r="C39" i="55"/>
  <c r="G39" i="55"/>
  <c r="E39" i="55"/>
  <c r="I39" i="55"/>
  <c r="C40" i="55"/>
  <c r="G40" i="55"/>
  <c r="E40" i="55"/>
  <c r="I40" i="55"/>
  <c r="C41" i="55"/>
  <c r="G41" i="55"/>
  <c r="E41" i="55"/>
  <c r="C42" i="55"/>
  <c r="G42" i="55"/>
  <c r="K45" i="55"/>
  <c r="E42" i="55"/>
  <c r="I42" i="55"/>
  <c r="J45" i="55"/>
  <c r="I43" i="55"/>
  <c r="C49" i="55"/>
  <c r="G49" i="55"/>
  <c r="E49" i="55"/>
  <c r="I49" i="55"/>
  <c r="C50" i="55"/>
  <c r="G50" i="55"/>
  <c r="E50" i="55"/>
  <c r="I50" i="55"/>
  <c r="C51" i="55"/>
  <c r="G51" i="55"/>
  <c r="E51" i="55"/>
  <c r="I51" i="55"/>
  <c r="C52" i="55"/>
  <c r="G52" i="55"/>
  <c r="E52" i="55"/>
  <c r="K55" i="55"/>
  <c r="J55" i="55"/>
  <c r="I53" i="55"/>
  <c r="F60" i="55"/>
  <c r="C63" i="55"/>
  <c r="G63" i="55"/>
  <c r="E63" i="55"/>
  <c r="I63" i="55"/>
  <c r="C64" i="55"/>
  <c r="G64" i="55"/>
  <c r="E64" i="55"/>
  <c r="I64" i="55"/>
  <c r="C65" i="55"/>
  <c r="G65" i="55"/>
  <c r="E65" i="55"/>
  <c r="I65" i="55"/>
  <c r="C66" i="55"/>
  <c r="G66" i="55"/>
  <c r="E66" i="55"/>
  <c r="I66" i="55"/>
  <c r="E67" i="55"/>
  <c r="I67" i="55"/>
  <c r="C67" i="55"/>
  <c r="G67" i="55"/>
  <c r="C68" i="55"/>
  <c r="G68" i="55"/>
  <c r="E68" i="55"/>
  <c r="I68" i="55"/>
  <c r="C69" i="55"/>
  <c r="G69" i="55"/>
  <c r="E69" i="55"/>
  <c r="I69" i="55"/>
  <c r="E70" i="55"/>
  <c r="I70" i="55"/>
  <c r="C70" i="55"/>
  <c r="G70" i="55"/>
  <c r="E71" i="55"/>
  <c r="I71" i="55"/>
  <c r="C71" i="55"/>
  <c r="G71" i="55"/>
  <c r="C72" i="55"/>
  <c r="G72" i="55"/>
  <c r="E72" i="55"/>
  <c r="I72" i="55"/>
  <c r="C73" i="55"/>
  <c r="G73" i="55"/>
  <c r="E73" i="55"/>
  <c r="I73" i="55"/>
  <c r="C74" i="55"/>
  <c r="G74" i="55"/>
  <c r="J77" i="55"/>
  <c r="K77" i="55"/>
  <c r="E75" i="55"/>
  <c r="I75" i="55"/>
  <c r="E81" i="55"/>
  <c r="I81" i="55"/>
  <c r="C81" i="55"/>
  <c r="G81" i="55"/>
  <c r="C82" i="55"/>
  <c r="G82" i="55"/>
  <c r="E82" i="55"/>
  <c r="I82" i="55"/>
  <c r="C83" i="55"/>
  <c r="G83" i="55"/>
  <c r="E83" i="55"/>
  <c r="I83" i="55"/>
  <c r="E84" i="55"/>
  <c r="I84" i="55"/>
  <c r="C84" i="55"/>
  <c r="G84" i="55"/>
  <c r="C85" i="55"/>
  <c r="G85" i="55"/>
  <c r="E85" i="55"/>
  <c r="I85" i="55"/>
  <c r="E86" i="55"/>
  <c r="I86" i="55"/>
  <c r="C86" i="55"/>
  <c r="G86" i="55"/>
  <c r="C87" i="55"/>
  <c r="G87" i="55"/>
  <c r="J90" i="55"/>
  <c r="K90" i="55"/>
  <c r="E88" i="55"/>
  <c r="I88" i="55"/>
  <c r="F95" i="55"/>
  <c r="E98" i="55"/>
  <c r="I98" i="55"/>
  <c r="C98" i="55"/>
  <c r="G98" i="55"/>
  <c r="C99" i="55"/>
  <c r="G99" i="55"/>
  <c r="E99" i="55"/>
  <c r="I99" i="55"/>
  <c r="C100" i="55"/>
  <c r="G100" i="55"/>
  <c r="E100" i="55"/>
  <c r="I100" i="55"/>
  <c r="C101" i="55"/>
  <c r="G101" i="55"/>
  <c r="E101" i="55"/>
  <c r="I101" i="55"/>
  <c r="C102" i="55"/>
  <c r="G102" i="55"/>
  <c r="E102" i="55"/>
  <c r="I102" i="55"/>
  <c r="E103" i="55"/>
  <c r="I103" i="55"/>
  <c r="C103" i="55"/>
  <c r="G103" i="55"/>
  <c r="C104" i="55"/>
  <c r="G104" i="55"/>
  <c r="E104" i="55"/>
  <c r="I104" i="55"/>
  <c r="C105" i="55"/>
  <c r="G105" i="55"/>
  <c r="E105" i="55"/>
  <c r="I105" i="55"/>
  <c r="C106" i="55"/>
  <c r="G106" i="55"/>
  <c r="E106" i="55"/>
  <c r="I106" i="55"/>
  <c r="C107" i="55"/>
  <c r="G107" i="55"/>
  <c r="E107" i="55"/>
  <c r="I107" i="55"/>
  <c r="C108" i="55"/>
  <c r="G108" i="55"/>
  <c r="E108" i="55"/>
  <c r="I108" i="55"/>
  <c r="C109" i="55"/>
  <c r="G109" i="55"/>
  <c r="E109" i="55"/>
  <c r="I109" i="55"/>
  <c r="C110" i="55"/>
  <c r="G110" i="55"/>
  <c r="E110" i="55"/>
  <c r="I110" i="55"/>
  <c r="C111" i="55"/>
  <c r="G111" i="55"/>
  <c r="E111" i="55"/>
  <c r="I111" i="55"/>
  <c r="C112" i="55"/>
  <c r="G112" i="55"/>
  <c r="E112" i="55"/>
  <c r="I112" i="55"/>
  <c r="C113" i="55"/>
  <c r="G113" i="55"/>
  <c r="E113" i="55"/>
  <c r="I113" i="55"/>
  <c r="C114" i="55"/>
  <c r="G114" i="55"/>
  <c r="E114" i="55"/>
  <c r="I114" i="55"/>
  <c r="C115" i="55"/>
  <c r="G115" i="55"/>
  <c r="E115" i="55"/>
  <c r="I115" i="55"/>
  <c r="C116" i="55"/>
  <c r="G116" i="55"/>
  <c r="E116" i="55"/>
  <c r="I116" i="55"/>
  <c r="C117" i="55"/>
  <c r="G117" i="55"/>
  <c r="E117" i="55"/>
  <c r="I117" i="55"/>
  <c r="C118" i="55"/>
  <c r="G118" i="55"/>
  <c r="E118" i="55"/>
  <c r="I118" i="55"/>
  <c r="C119" i="55"/>
  <c r="G119" i="55"/>
  <c r="E119" i="55"/>
  <c r="I119" i="55"/>
  <c r="J122" i="55"/>
  <c r="K122" i="55"/>
  <c r="E126" i="55"/>
  <c r="I126" i="55"/>
  <c r="C126" i="55"/>
  <c r="G126" i="55"/>
  <c r="C127" i="55"/>
  <c r="G127" i="55"/>
  <c r="E127" i="55"/>
  <c r="I127" i="55"/>
  <c r="C128" i="55"/>
  <c r="G128" i="55"/>
  <c r="E128" i="55"/>
  <c r="I128" i="55"/>
  <c r="J131" i="55"/>
  <c r="K131" i="55"/>
  <c r="F136" i="55"/>
  <c r="J141" i="55"/>
  <c r="I139" i="55"/>
  <c r="C145" i="55"/>
  <c r="G145" i="55"/>
  <c r="J149" i="55"/>
  <c r="K149" i="55"/>
  <c r="E145" i="55"/>
  <c r="I145" i="55"/>
  <c r="C146" i="55"/>
  <c r="G146" i="55"/>
  <c r="E146" i="55"/>
  <c r="I146" i="55"/>
  <c r="E147" i="55"/>
  <c r="I147" i="55"/>
  <c r="C131" i="48"/>
  <c r="C136" i="48"/>
  <c r="C123" i="48"/>
  <c r="C128" i="48"/>
  <c r="F121" i="48"/>
  <c r="D121" i="48"/>
  <c r="H121" i="48" s="1"/>
  <c r="G131" i="48"/>
  <c r="G136" i="48"/>
  <c r="G123" i="48"/>
  <c r="G128" i="48"/>
  <c r="C114" i="48"/>
  <c r="C109" i="48"/>
  <c r="C111" i="48"/>
  <c r="G109" i="48"/>
  <c r="G111" i="48"/>
  <c r="C104" i="48"/>
  <c r="E93" i="48"/>
  <c r="I93" i="48"/>
  <c r="E97" i="48"/>
  <c r="I97" i="48"/>
  <c r="E87" i="48"/>
  <c r="I87" i="48"/>
  <c r="E90" i="48"/>
  <c r="I90" i="48"/>
  <c r="E74" i="48"/>
  <c r="I74" i="48"/>
  <c r="E80" i="48"/>
  <c r="I80" i="48"/>
  <c r="E65" i="48"/>
  <c r="I65" i="48"/>
  <c r="E71" i="48"/>
  <c r="I71" i="48"/>
  <c r="C51" i="48"/>
  <c r="G51" i="48"/>
  <c r="C58" i="48"/>
  <c r="G58" i="48"/>
  <c r="C35" i="48"/>
  <c r="G35" i="48"/>
  <c r="C48" i="48"/>
  <c r="G48" i="48"/>
  <c r="E17" i="48"/>
  <c r="I17" i="48"/>
  <c r="E28" i="48"/>
  <c r="I28" i="48"/>
  <c r="C7" i="48"/>
  <c r="G7" i="48"/>
  <c r="C10" i="48"/>
  <c r="G10" i="48"/>
  <c r="E131" i="48"/>
  <c r="I131" i="48"/>
  <c r="E136" i="48"/>
  <c r="I136" i="48"/>
  <c r="E123" i="48"/>
  <c r="I123" i="48"/>
  <c r="E128" i="48"/>
  <c r="I128" i="48"/>
  <c r="K116" i="48"/>
  <c r="E114" i="48"/>
  <c r="I114" i="48"/>
  <c r="E116" i="48"/>
  <c r="I116" i="48"/>
  <c r="E104" i="48"/>
  <c r="I104" i="48"/>
  <c r="E111" i="48"/>
  <c r="I111" i="48"/>
  <c r="C93" i="48"/>
  <c r="G93" i="48"/>
  <c r="C97" i="48"/>
  <c r="G97" i="48"/>
  <c r="C87" i="48"/>
  <c r="G87" i="48"/>
  <c r="C90" i="48"/>
  <c r="G90" i="48"/>
  <c r="C74" i="48"/>
  <c r="G74" i="48"/>
  <c r="C80" i="48"/>
  <c r="G80" i="48"/>
  <c r="C65" i="48"/>
  <c r="G65" i="48"/>
  <c r="C71" i="48"/>
  <c r="G71" i="48"/>
  <c r="E51" i="48"/>
  <c r="I51" i="48"/>
  <c r="E58" i="48"/>
  <c r="I58" i="48"/>
  <c r="E35" i="48"/>
  <c r="I35" i="48"/>
  <c r="E48" i="48"/>
  <c r="I48" i="48"/>
  <c r="C17" i="48"/>
  <c r="G17" i="48"/>
  <c r="C28" i="48"/>
  <c r="G28" i="48"/>
  <c r="E7" i="48"/>
  <c r="I7" i="48"/>
  <c r="D5" i="48"/>
  <c r="H5" i="48" s="1"/>
  <c r="J10" i="48"/>
  <c r="K10" i="48"/>
  <c r="E8" i="48"/>
  <c r="I8" i="48"/>
  <c r="F15" i="48"/>
  <c r="C18" i="48"/>
  <c r="G18" i="48"/>
  <c r="E18" i="48"/>
  <c r="I18" i="48"/>
  <c r="C19" i="48"/>
  <c r="G19" i="48"/>
  <c r="E19" i="48"/>
  <c r="I19" i="48"/>
  <c r="C20" i="48"/>
  <c r="G20" i="48"/>
  <c r="E20" i="48"/>
  <c r="I20" i="48"/>
  <c r="C21" i="48"/>
  <c r="G21" i="48"/>
  <c r="E21" i="48"/>
  <c r="I21" i="48"/>
  <c r="E22" i="48"/>
  <c r="I22" i="48"/>
  <c r="C22" i="48"/>
  <c r="G22" i="48"/>
  <c r="C23" i="48"/>
  <c r="G23" i="48"/>
  <c r="E23" i="48"/>
  <c r="I23" i="48"/>
  <c r="E24" i="48"/>
  <c r="I24" i="48"/>
  <c r="C24" i="48"/>
  <c r="G24" i="48"/>
  <c r="C25" i="48"/>
  <c r="G25" i="48"/>
  <c r="J28" i="48"/>
  <c r="K28" i="48"/>
  <c r="E26" i="48"/>
  <c r="I26" i="48"/>
  <c r="F33" i="48"/>
  <c r="C36" i="48"/>
  <c r="G36" i="48"/>
  <c r="E36" i="48"/>
  <c r="I36" i="48"/>
  <c r="E37" i="48"/>
  <c r="I37" i="48"/>
  <c r="C37" i="48"/>
  <c r="G37" i="48"/>
  <c r="C38" i="48"/>
  <c r="G38" i="48"/>
  <c r="E38" i="48"/>
  <c r="I38" i="48"/>
  <c r="C39" i="48"/>
  <c r="G39" i="48"/>
  <c r="E39" i="48"/>
  <c r="I39" i="48"/>
  <c r="E40" i="48"/>
  <c r="I40" i="48"/>
  <c r="C40" i="48"/>
  <c r="G40" i="48"/>
  <c r="C41" i="48"/>
  <c r="G41" i="48"/>
  <c r="E41" i="48"/>
  <c r="I41" i="48"/>
  <c r="C42" i="48"/>
  <c r="G42" i="48"/>
  <c r="E42" i="48"/>
  <c r="I42" i="48"/>
  <c r="C43" i="48"/>
  <c r="G43" i="48"/>
  <c r="E43" i="48"/>
  <c r="I43" i="48"/>
  <c r="C44" i="48"/>
  <c r="G44" i="48"/>
  <c r="E44" i="48"/>
  <c r="I44" i="48"/>
  <c r="C45" i="48"/>
  <c r="G45" i="48"/>
  <c r="K48" i="48"/>
  <c r="J48" i="48"/>
  <c r="E46" i="48"/>
  <c r="I46" i="48"/>
  <c r="C52" i="48"/>
  <c r="G52" i="48"/>
  <c r="E52" i="48"/>
  <c r="I52" i="48"/>
  <c r="C53" i="48"/>
  <c r="G53" i="48"/>
  <c r="E53" i="48"/>
  <c r="I53" i="48"/>
  <c r="E54" i="48"/>
  <c r="I54" i="48"/>
  <c r="C54" i="48"/>
  <c r="G54" i="48"/>
  <c r="C55" i="48"/>
  <c r="G55" i="48"/>
  <c r="J58" i="48"/>
  <c r="K58" i="48"/>
  <c r="E56" i="48"/>
  <c r="I56" i="48"/>
  <c r="F63" i="48"/>
  <c r="E66" i="48"/>
  <c r="I66" i="48"/>
  <c r="C66" i="48"/>
  <c r="G66" i="48"/>
  <c r="C67" i="48"/>
  <c r="G67" i="48"/>
  <c r="E67" i="48"/>
  <c r="I67" i="48"/>
  <c r="C68" i="48"/>
  <c r="G68" i="48"/>
  <c r="E68" i="48"/>
  <c r="K71" i="48"/>
  <c r="J71" i="48"/>
  <c r="I69" i="48"/>
  <c r="C75" i="48"/>
  <c r="G75" i="48"/>
  <c r="E75" i="48"/>
  <c r="I75" i="48"/>
  <c r="E76" i="48"/>
  <c r="I76" i="48"/>
  <c r="C76" i="48"/>
  <c r="G76" i="48"/>
  <c r="C77" i="48"/>
  <c r="G77" i="48"/>
  <c r="E77" i="48"/>
  <c r="I77" i="48"/>
  <c r="J80" i="48"/>
  <c r="K80" i="48"/>
  <c r="J90" i="48"/>
  <c r="K90" i="48"/>
  <c r="C94" i="48"/>
  <c r="G94" i="48"/>
  <c r="J97" i="48"/>
  <c r="K97" i="48"/>
  <c r="E95" i="48"/>
  <c r="I95" i="48"/>
  <c r="F102" i="48"/>
  <c r="C105" i="48"/>
  <c r="G105" i="48"/>
  <c r="E105" i="48"/>
  <c r="I105" i="48"/>
  <c r="E106" i="48"/>
  <c r="I106" i="48"/>
  <c r="C106" i="48"/>
  <c r="G106" i="48"/>
  <c r="C107" i="48"/>
  <c r="G107" i="48"/>
  <c r="E107" i="48"/>
  <c r="I107" i="48"/>
  <c r="E108" i="48"/>
  <c r="C108" i="48"/>
  <c r="G108" i="48"/>
  <c r="K111" i="48"/>
  <c r="J111" i="48"/>
  <c r="I109" i="48"/>
  <c r="C124" i="48"/>
  <c r="G124" i="48"/>
  <c r="E124" i="48"/>
  <c r="I124" i="48"/>
  <c r="E125" i="48"/>
  <c r="C125" i="48"/>
  <c r="G125" i="48"/>
  <c r="K128" i="48"/>
  <c r="J128" i="48"/>
  <c r="I126" i="48"/>
  <c r="C132" i="48"/>
  <c r="G132" i="48"/>
  <c r="E132" i="48"/>
  <c r="I132" i="48"/>
  <c r="C133" i="48"/>
  <c r="G133" i="48"/>
  <c r="E133" i="48"/>
  <c r="I133" i="48"/>
  <c r="I134" i="48"/>
  <c r="J136" i="48"/>
  <c r="E38" i="47"/>
  <c r="D38" i="47"/>
  <c r="C38" i="47"/>
  <c r="B38" i="47"/>
  <c r="H36" i="47"/>
  <c r="J36" i="47" s="1"/>
  <c r="G36" i="47"/>
  <c r="I36" i="47" s="1"/>
  <c r="H30" i="47"/>
  <c r="J30" i="47" s="1"/>
  <c r="G30" i="47"/>
  <c r="I30" i="47" s="1"/>
  <c r="E27" i="47"/>
  <c r="D27" i="47"/>
  <c r="C27" i="47"/>
  <c r="B27" i="47"/>
  <c r="H25" i="47"/>
  <c r="J25" i="47" s="1"/>
  <c r="G25" i="47"/>
  <c r="I25" i="47" s="1"/>
  <c r="C13" i="51"/>
  <c r="E13" i="51" s="1"/>
  <c r="F24" i="51"/>
  <c r="D24" i="51"/>
  <c r="I15" i="51"/>
  <c r="I24" i="51" s="1"/>
  <c r="H15" i="51"/>
  <c r="H24" i="51" s="1"/>
  <c r="E24" i="51"/>
  <c r="C24" i="51"/>
  <c r="B33" i="46"/>
  <c r="E33" i="46"/>
  <c r="D33" i="46"/>
  <c r="C33" i="46"/>
  <c r="K140" i="48"/>
  <c r="J140" i="48"/>
  <c r="C11" i="44"/>
  <c r="C42" i="44"/>
  <c r="D11" i="44"/>
  <c r="D42" i="44"/>
  <c r="D43" i="44" s="1"/>
  <c r="E11" i="44"/>
  <c r="J11" i="44" s="1"/>
  <c r="E42" i="44"/>
  <c r="B11" i="44"/>
  <c r="B42" i="44"/>
  <c r="E11" i="45"/>
  <c r="D11" i="45"/>
  <c r="C11" i="45"/>
  <c r="B11" i="45"/>
  <c r="E353" i="49"/>
  <c r="D353" i="49"/>
  <c r="C353" i="49"/>
  <c r="B353" i="49"/>
  <c r="B5" i="49"/>
  <c r="C5" i="49" s="1"/>
  <c r="E5" i="49" s="1"/>
  <c r="B5" i="47"/>
  <c r="C5" i="47" s="1"/>
  <c r="E5" i="47" s="1"/>
  <c r="D5" i="47"/>
  <c r="E51" i="26"/>
  <c r="C51" i="26"/>
  <c r="H6" i="26"/>
  <c r="H51" i="26" s="1"/>
  <c r="G6" i="26"/>
  <c r="G51" i="26" s="1"/>
  <c r="D51" i="26"/>
  <c r="B51" i="26"/>
  <c r="B5" i="26"/>
  <c r="C5" i="26" s="1"/>
  <c r="E5" i="26" s="1"/>
  <c r="H26" i="46"/>
  <c r="J26" i="46" s="1"/>
  <c r="G26" i="46"/>
  <c r="I26" i="46" s="1"/>
  <c r="H31" i="46"/>
  <c r="J31" i="46" s="1"/>
  <c r="G31" i="46"/>
  <c r="I31" i="46" s="1"/>
  <c r="B5" i="46"/>
  <c r="C5" i="46" s="1"/>
  <c r="E5" i="46" s="1"/>
  <c r="B6" i="45"/>
  <c r="D6" i="45" s="1"/>
  <c r="D37" i="45" s="1"/>
  <c r="B5" i="44"/>
  <c r="D5" i="44" s="1"/>
  <c r="B5" i="33"/>
  <c r="C5" i="33" s="1"/>
  <c r="E5" i="33" s="1"/>
  <c r="E33" i="45"/>
  <c r="C33" i="45"/>
  <c r="D33" i="45"/>
  <c r="B33" i="45"/>
  <c r="H14" i="45"/>
  <c r="J14" i="45" s="1"/>
  <c r="G14" i="45"/>
  <c r="I14" i="45" s="1"/>
  <c r="G7" i="45"/>
  <c r="I7" i="45" s="1"/>
  <c r="H7" i="45"/>
  <c r="J7" i="45" s="1"/>
  <c r="J9" i="44"/>
  <c r="I9" i="44"/>
  <c r="H15" i="44"/>
  <c r="J15" i="44" s="1"/>
  <c r="G15" i="44"/>
  <c r="I15" i="44" s="1"/>
  <c r="G9" i="44"/>
  <c r="H9" i="44"/>
  <c r="H6" i="33"/>
  <c r="H51" i="33" s="1"/>
  <c r="G6" i="33"/>
  <c r="G51" i="33" s="1"/>
  <c r="E51" i="33"/>
  <c r="D51" i="33"/>
  <c r="C51" i="33"/>
  <c r="B51" i="33"/>
  <c r="D5" i="49" l="1"/>
  <c r="G353" i="49"/>
  <c r="I353" i="49" s="1"/>
  <c r="H353" i="49"/>
  <c r="J353" i="49" s="1"/>
  <c r="H11" i="44"/>
  <c r="H42" i="44"/>
  <c r="J42" i="44" s="1"/>
  <c r="G42" i="44"/>
  <c r="I42" i="44" s="1"/>
  <c r="B43" i="44"/>
  <c r="C43" i="44"/>
  <c r="E43" i="44"/>
  <c r="C5" i="44"/>
  <c r="E5" i="44" s="1"/>
  <c r="H27" i="47"/>
  <c r="J27" i="47" s="1"/>
  <c r="G27" i="47"/>
  <c r="I27" i="47" s="1"/>
  <c r="G38" i="47"/>
  <c r="I38" i="47" s="1"/>
  <c r="H38" i="47"/>
  <c r="J38" i="47" s="1"/>
  <c r="H33" i="46"/>
  <c r="J33" i="46" s="1"/>
  <c r="G33" i="46"/>
  <c r="I33" i="46" s="1"/>
  <c r="D5" i="46"/>
  <c r="D5" i="33"/>
  <c r="I51" i="26"/>
  <c r="I6" i="26"/>
  <c r="J6" i="26"/>
  <c r="J51" i="26"/>
  <c r="D5" i="26"/>
  <c r="B48" i="45"/>
  <c r="B49" i="45"/>
  <c r="B50" i="45"/>
  <c r="B51" i="45"/>
  <c r="B52" i="45"/>
  <c r="B53" i="45"/>
  <c r="B54" i="45"/>
  <c r="B55" i="45"/>
  <c r="B56" i="45"/>
  <c r="B57" i="45"/>
  <c r="B58" i="45"/>
  <c r="B59" i="45"/>
  <c r="B60" i="45"/>
  <c r="B61" i="45"/>
  <c r="B62" i="45"/>
  <c r="B63" i="45"/>
  <c r="B45" i="45"/>
  <c r="B46" i="45"/>
  <c r="B47" i="45"/>
  <c r="C45" i="45"/>
  <c r="C46" i="45"/>
  <c r="C47" i="45"/>
  <c r="C48" i="45"/>
  <c r="C49" i="45"/>
  <c r="C50" i="45"/>
  <c r="C51" i="45"/>
  <c r="C52" i="45"/>
  <c r="C53" i="45"/>
  <c r="C54" i="45"/>
  <c r="C55" i="45"/>
  <c r="C56" i="45"/>
  <c r="C57" i="45"/>
  <c r="C58" i="45"/>
  <c r="C59" i="45"/>
  <c r="C60" i="45"/>
  <c r="C61" i="45"/>
  <c r="C62" i="45"/>
  <c r="C63" i="45"/>
  <c r="B38" i="45"/>
  <c r="B39" i="45"/>
  <c r="B40" i="45"/>
  <c r="B41" i="45"/>
  <c r="D38" i="45"/>
  <c r="D39" i="45"/>
  <c r="D40" i="45"/>
  <c r="D41" i="45"/>
  <c r="D48" i="45"/>
  <c r="D49" i="45"/>
  <c r="D50" i="45"/>
  <c r="D51" i="45"/>
  <c r="D52" i="45"/>
  <c r="D53" i="45"/>
  <c r="D54" i="45"/>
  <c r="D55" i="45"/>
  <c r="D56" i="45"/>
  <c r="D57" i="45"/>
  <c r="D58" i="45"/>
  <c r="D59" i="45"/>
  <c r="D60" i="45"/>
  <c r="D61" i="45"/>
  <c r="D62" i="45"/>
  <c r="D63" i="45"/>
  <c r="D45" i="45"/>
  <c r="D46" i="45"/>
  <c r="D47" i="45"/>
  <c r="E45" i="45"/>
  <c r="E46" i="45"/>
  <c r="E47" i="45"/>
  <c r="E48" i="45"/>
  <c r="E49" i="45"/>
  <c r="E50" i="45"/>
  <c r="E51" i="45"/>
  <c r="E52" i="45"/>
  <c r="E53" i="45"/>
  <c r="E54" i="45"/>
  <c r="E55" i="45"/>
  <c r="E56" i="45"/>
  <c r="H56" i="45" s="1"/>
  <c r="E57" i="45"/>
  <c r="E58" i="45"/>
  <c r="E59" i="45"/>
  <c r="E60" i="45"/>
  <c r="E61" i="45"/>
  <c r="E62" i="45"/>
  <c r="E63" i="45"/>
  <c r="H63" i="45" s="1"/>
  <c r="C38" i="45"/>
  <c r="C39" i="45"/>
  <c r="C40" i="45"/>
  <c r="C41" i="45"/>
  <c r="E38" i="45"/>
  <c r="E39" i="45"/>
  <c r="E40" i="45"/>
  <c r="H40" i="45" s="1"/>
  <c r="E41" i="45"/>
  <c r="H33" i="45"/>
  <c r="J33" i="45" s="1"/>
  <c r="G33" i="45"/>
  <c r="I33" i="45" s="1"/>
  <c r="H11" i="45"/>
  <c r="J11" i="45" s="1"/>
  <c r="G11" i="45"/>
  <c r="I11" i="45" s="1"/>
  <c r="J15" i="51"/>
  <c r="J24" i="51"/>
  <c r="K24" i="51"/>
  <c r="K15" i="51"/>
  <c r="D13" i="51"/>
  <c r="F13" i="51" s="1"/>
  <c r="G11" i="44"/>
  <c r="C6" i="45"/>
  <c r="B37" i="45"/>
  <c r="I11" i="44"/>
  <c r="H54" i="45" l="1"/>
  <c r="H61" i="45"/>
  <c r="H49" i="45"/>
  <c r="G43" i="44"/>
  <c r="I43" i="44" s="1"/>
  <c r="H43" i="44"/>
  <c r="J43" i="44" s="1"/>
  <c r="H47" i="45"/>
  <c r="G46" i="45"/>
  <c r="E64" i="45"/>
  <c r="H59" i="45"/>
  <c r="H55" i="45"/>
  <c r="H53" i="45"/>
  <c r="H51" i="45"/>
  <c r="H41" i="45"/>
  <c r="H39" i="45"/>
  <c r="G41" i="45"/>
  <c r="G39" i="45"/>
  <c r="C64" i="45"/>
  <c r="G63" i="45"/>
  <c r="G61" i="45"/>
  <c r="G59" i="45"/>
  <c r="G57" i="45"/>
  <c r="G55" i="45"/>
  <c r="G53" i="45"/>
  <c r="G51" i="45"/>
  <c r="G49" i="45"/>
  <c r="H57" i="45"/>
  <c r="E42" i="45"/>
  <c r="C42" i="45"/>
  <c r="H46" i="45"/>
  <c r="D64" i="45"/>
  <c r="H64" i="45" s="1"/>
  <c r="H45" i="45"/>
  <c r="H62" i="45"/>
  <c r="H60" i="45"/>
  <c r="H58" i="45"/>
  <c r="H52" i="45"/>
  <c r="H50" i="45"/>
  <c r="H48" i="45"/>
  <c r="D42" i="45"/>
  <c r="H38" i="45"/>
  <c r="G40" i="45"/>
  <c r="B42" i="45"/>
  <c r="G38" i="45"/>
  <c r="G47" i="45"/>
  <c r="B64" i="45"/>
  <c r="G45" i="45"/>
  <c r="G62" i="45"/>
  <c r="G60" i="45"/>
  <c r="G58" i="45"/>
  <c r="G56" i="45"/>
  <c r="G54" i="45"/>
  <c r="G52" i="45"/>
  <c r="G50" i="45"/>
  <c r="G48" i="45"/>
  <c r="C37" i="45"/>
  <c r="E6" i="45"/>
  <c r="E37" i="45" s="1"/>
  <c r="G64" i="45" l="1"/>
  <c r="G42" i="45"/>
  <c r="H42" i="45"/>
</calcChain>
</file>

<file path=xl/sharedStrings.xml><?xml version="1.0" encoding="utf-8"?>
<sst xmlns="http://schemas.openxmlformats.org/spreadsheetml/2006/main" count="1419" uniqueCount="476">
  <si>
    <t>Total Market</t>
  </si>
  <si>
    <t>Month</t>
  </si>
  <si>
    <t>YTD</t>
  </si>
  <si>
    <t>Variance +/- Vol. &amp; %</t>
  </si>
  <si>
    <t>MTH</t>
  </si>
  <si>
    <t>Total</t>
  </si>
  <si>
    <t>Variance +/- ppts.</t>
  </si>
  <si>
    <t>Volumes</t>
  </si>
  <si>
    <t>Percentage Mix</t>
  </si>
  <si>
    <t>Yr to Yr change +/-</t>
  </si>
  <si>
    <t>VFACTS</t>
  </si>
  <si>
    <t>TOTAL MARKET SEGMENTATION</t>
  </si>
  <si>
    <t>Volume</t>
  </si>
  <si>
    <t>Share</t>
  </si>
  <si>
    <t>Year to Date</t>
  </si>
  <si>
    <t>Variance +/- %</t>
  </si>
  <si>
    <t>TOTAL</t>
  </si>
  <si>
    <t>NEW VEHICLE SALES BY SEGMENT AND MODEL</t>
  </si>
  <si>
    <t>NEW VEHICLE SALES BY MARQUE</t>
  </si>
  <si>
    <t>NEW VEHICLE SALES BY BUYER TYPE</t>
  </si>
  <si>
    <t>NEW VEHICLE SALES BY COUNTRY OF ORIGIN</t>
  </si>
  <si>
    <t>NEW VEHICLE SALES BY MARQUE &amp; MODEL</t>
  </si>
  <si>
    <t>NEW VEHICLE SALES SHARE BY MARQUE</t>
  </si>
  <si>
    <t>NEW VEHICLE SALES</t>
  </si>
  <si>
    <t>FEDERAL CHAMBER OF AUTOMOTIVE INDUSTRIES</t>
  </si>
  <si>
    <t>Locally Manufactured</t>
  </si>
  <si>
    <t>Total Locally Manufactured</t>
  </si>
  <si>
    <t>Imported</t>
  </si>
  <si>
    <t>Total Imported</t>
  </si>
  <si>
    <t>Sub Total</t>
  </si>
  <si>
    <t>NEW VEHICLE SALES BY FUEL TYPE</t>
  </si>
  <si>
    <t>Audi</t>
  </si>
  <si>
    <t>BMW</t>
  </si>
  <si>
    <t>Chevrolet</t>
  </si>
  <si>
    <t>Fiat Professional</t>
  </si>
  <si>
    <t>Ford</t>
  </si>
  <si>
    <t>Freightliner</t>
  </si>
  <si>
    <t>Fuso</t>
  </si>
  <si>
    <t>GWM</t>
  </si>
  <si>
    <t>Hino</t>
  </si>
  <si>
    <t>Holden</t>
  </si>
  <si>
    <t>Honda</t>
  </si>
  <si>
    <t>Hyundai</t>
  </si>
  <si>
    <t>Hyundai Commercial Vehicles</t>
  </si>
  <si>
    <t>Isuzu</t>
  </si>
  <si>
    <t>Isuzu Ute</t>
  </si>
  <si>
    <t>Iveco Trucks</t>
  </si>
  <si>
    <t>Jeep</t>
  </si>
  <si>
    <t>Kenworth</t>
  </si>
  <si>
    <t>Kia</t>
  </si>
  <si>
    <t>Land Rover</t>
  </si>
  <si>
    <t>LDV</t>
  </si>
  <si>
    <t>Lexus</t>
  </si>
  <si>
    <t>Mack</t>
  </si>
  <si>
    <t>Mazda</t>
  </si>
  <si>
    <t>Mercedes-Benz Cars</t>
  </si>
  <si>
    <t>Mercedes-Benz Trucks</t>
  </si>
  <si>
    <t>Mercedes-Benz Vans</t>
  </si>
  <si>
    <t>MG</t>
  </si>
  <si>
    <t>Mitsubishi</t>
  </si>
  <si>
    <t>Nissan</t>
  </si>
  <si>
    <t>Porsche</t>
  </si>
  <si>
    <t>RAM</t>
  </si>
  <si>
    <t>Renault</t>
  </si>
  <si>
    <t>Scania</t>
  </si>
  <si>
    <t>Skoda</t>
  </si>
  <si>
    <t>SsangYong</t>
  </si>
  <si>
    <t>Subaru</t>
  </si>
  <si>
    <t>Suzuki</t>
  </si>
  <si>
    <t>Toyota</t>
  </si>
  <si>
    <t>UD Trucks</t>
  </si>
  <si>
    <t>Volkswagen</t>
  </si>
  <si>
    <t>Volvo Car</t>
  </si>
  <si>
    <t>Volvo Commercial</t>
  </si>
  <si>
    <t>Western Star</t>
  </si>
  <si>
    <t>VFACTS NT REPORT</t>
  </si>
  <si>
    <t>JUNE 2021</t>
  </si>
  <si>
    <t>AUSTRALIAN CAPITAL TERRITORY</t>
  </si>
  <si>
    <t>NEW SOUTH WALES</t>
  </si>
  <si>
    <t>NORTHERN TERRITORY</t>
  </si>
  <si>
    <t>QUEENSLAND</t>
  </si>
  <si>
    <t>SOUTH AUSTRALIA</t>
  </si>
  <si>
    <t>TASMANIA</t>
  </si>
  <si>
    <t>VICTORIA</t>
  </si>
  <si>
    <t>WESTERN AUSTRALIA</t>
  </si>
  <si>
    <r>
      <t xml:space="preserve">Copyright © 2021 Federal Chamber of Automotive Industries (FCAI). No reproduction, distribution or transmission of the copyright materials contained in the VFACTS™ Reports in whole or in part is permitted without the prior permission of the FCAI. </t>
    </r>
    <r>
      <rPr>
        <b/>
        <sz val="8"/>
        <rFont val="Arial"/>
        <family val="2"/>
      </rPr>
      <t>Embargo applies until 12:00pm, Monday, 5 July 2021</t>
    </r>
    <r>
      <rPr>
        <sz val="8"/>
        <rFont val="Arial"/>
        <family val="2"/>
      </rPr>
      <t>.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The sales data is not necessarily limited to sales to a consumer and might include purchases by a distributor or dealer.
For information on Report content and segmentation criteria, please visit www.fcai.com.au
For subscription enquiries email: vfacts@fcai.com.au
This report is compiled with the assistance of R. L. Polk Australia Pty Ltd in conjunction with the FCAI.</t>
    </r>
  </si>
  <si>
    <t>NT</t>
  </si>
  <si>
    <t>Passenger</t>
  </si>
  <si>
    <t>Micro</t>
  </si>
  <si>
    <t>Light</t>
  </si>
  <si>
    <t>Small</t>
  </si>
  <si>
    <t>Medium</t>
  </si>
  <si>
    <t>Large</t>
  </si>
  <si>
    <t>People Movers</t>
  </si>
  <si>
    <t>Sports</t>
  </si>
  <si>
    <t>SUV</t>
  </si>
  <si>
    <t>SUV Light</t>
  </si>
  <si>
    <t>SUV Small</t>
  </si>
  <si>
    <t>SUV Medium</t>
  </si>
  <si>
    <t>SUV Large</t>
  </si>
  <si>
    <t>SUV Upper Large</t>
  </si>
  <si>
    <t>Light Commercial</t>
  </si>
  <si>
    <t>Heavy Commercial</t>
  </si>
  <si>
    <t>Light Buses &lt; 20 Seats</t>
  </si>
  <si>
    <t>Light Buses =&gt; 20 Seats</t>
  </si>
  <si>
    <t>Vans/CC &lt;= 2.5t</t>
  </si>
  <si>
    <t>Vans/CC 2.5-3.5t</t>
  </si>
  <si>
    <t>PU/CC 4X2</t>
  </si>
  <si>
    <t>PU/CC 4X4</t>
  </si>
  <si>
    <t>LD 3501-8000 kgs GVM</t>
  </si>
  <si>
    <t>MD =&gt; 8001 GVM &amp; GCM &lt; 39001</t>
  </si>
  <si>
    <t>HD =&gt; 8001 GVM &amp; GCM &gt; 39000</t>
  </si>
  <si>
    <t>Light &lt; $25K</t>
  </si>
  <si>
    <t>Small &lt; $40K</t>
  </si>
  <si>
    <t>Small &gt; $40K</t>
  </si>
  <si>
    <t>Medium &lt; $60K</t>
  </si>
  <si>
    <t>Medium &gt; $60K</t>
  </si>
  <si>
    <t>Large &lt; $70K</t>
  </si>
  <si>
    <t>Large &gt; $70K</t>
  </si>
  <si>
    <t>People Movers &lt; $60K</t>
  </si>
  <si>
    <t>People Movers &gt; $60K</t>
  </si>
  <si>
    <t>Sports &lt; $80K</t>
  </si>
  <si>
    <t>Sports &gt; $80K</t>
  </si>
  <si>
    <t>SUV Small &lt; $40K</t>
  </si>
  <si>
    <t>SUV Small &gt; $40K</t>
  </si>
  <si>
    <t>SUV Medium &lt; $60K</t>
  </si>
  <si>
    <t>SUV Medium &gt; $60K</t>
  </si>
  <si>
    <t>SUV Large &lt; $70K</t>
  </si>
  <si>
    <t>SUV Large &gt; $70K</t>
  </si>
  <si>
    <t>SUV Upper Large &lt; $100K</t>
  </si>
  <si>
    <t>SUV Upper Large &gt; $100K</t>
  </si>
  <si>
    <t>Private</t>
  </si>
  <si>
    <t>Business</t>
  </si>
  <si>
    <t>Gov't</t>
  </si>
  <si>
    <t>Rental</t>
  </si>
  <si>
    <t>Diesel</t>
  </si>
  <si>
    <t>Electric</t>
  </si>
  <si>
    <t>Hybrid</t>
  </si>
  <si>
    <t>Petrol</t>
  </si>
  <si>
    <t>PHEV</t>
  </si>
  <si>
    <t>Passenger, SUV, Light Commercial</t>
  </si>
  <si>
    <t>USA</t>
  </si>
  <si>
    <t>Turkey</t>
  </si>
  <si>
    <t>Thailand</t>
  </si>
  <si>
    <t>Sweden</t>
  </si>
  <si>
    <t>Spain</t>
  </si>
  <si>
    <t>South Africa</t>
  </si>
  <si>
    <t xml:space="preserve">Slovak Republic </t>
  </si>
  <si>
    <t>Romania</t>
  </si>
  <si>
    <t>Portugal</t>
  </si>
  <si>
    <t>Poland</t>
  </si>
  <si>
    <t>Other</t>
  </si>
  <si>
    <t>Mexico</t>
  </si>
  <si>
    <t>Korea</t>
  </si>
  <si>
    <t>Japan</t>
  </si>
  <si>
    <t>Italy</t>
  </si>
  <si>
    <t>India</t>
  </si>
  <si>
    <t>Hungary</t>
  </si>
  <si>
    <t>Germany</t>
  </si>
  <si>
    <t>France</t>
  </si>
  <si>
    <t>Finland</t>
  </si>
  <si>
    <t>England</t>
  </si>
  <si>
    <t>Czech Republic</t>
  </si>
  <si>
    <t>China</t>
  </si>
  <si>
    <t>Canada</t>
  </si>
  <si>
    <t>Austria</t>
  </si>
  <si>
    <t>Argentina</t>
  </si>
  <si>
    <t>Kia Picanto</t>
  </si>
  <si>
    <t>Mitsubishi Mirage</t>
  </si>
  <si>
    <t>Ford Fiesta</t>
  </si>
  <si>
    <t>Honda City</t>
  </si>
  <si>
    <t>Honda Jazz</t>
  </si>
  <si>
    <t>Kia Rio</t>
  </si>
  <si>
    <t>Mazda2</t>
  </si>
  <si>
    <t>MG MG3</t>
  </si>
  <si>
    <t>Suzuki Baleno</t>
  </si>
  <si>
    <t>Suzuki Swift</t>
  </si>
  <si>
    <t>Toyota Yaris</t>
  </si>
  <si>
    <t>Volkswagen Polo</t>
  </si>
  <si>
    <t>Ford Focus</t>
  </si>
  <si>
    <t>Holden Astra</t>
  </si>
  <si>
    <t>Honda Civic</t>
  </si>
  <si>
    <t>Hyundai Elantra</t>
  </si>
  <si>
    <t>Hyundai i30</t>
  </si>
  <si>
    <t>Kia Cerato</t>
  </si>
  <si>
    <t>Mazda3</t>
  </si>
  <si>
    <t>Subaru Impreza</t>
  </si>
  <si>
    <t>Subaru WRX</t>
  </si>
  <si>
    <t>Toyota Corolla</t>
  </si>
  <si>
    <t>Toyota Prius</t>
  </si>
  <si>
    <t>Volkswagen Golf</t>
  </si>
  <si>
    <t>BMW 1 Series</t>
  </si>
  <si>
    <t>BMW 2 Series Gran Coupe</t>
  </si>
  <si>
    <t>BMW i3</t>
  </si>
  <si>
    <t>Mercedes-Benz A-Class</t>
  </si>
  <si>
    <t>Mercedes-Benz B-Class</t>
  </si>
  <si>
    <t>Nissan Leaf</t>
  </si>
  <si>
    <t>Hyundai Sonata</t>
  </si>
  <si>
    <t>Mazda6</t>
  </si>
  <si>
    <t>Subaru Liberty</t>
  </si>
  <si>
    <t>Toyota Camry</t>
  </si>
  <si>
    <t>Volkswagen Passat</t>
  </si>
  <si>
    <t>BMW 3 Series</t>
  </si>
  <si>
    <t>Lexus ES</t>
  </si>
  <si>
    <t>Lexus IS</t>
  </si>
  <si>
    <t>Mercedes-Benz C-Class</t>
  </si>
  <si>
    <t>Mercedes-Benz CLA-Class</t>
  </si>
  <si>
    <t>Holden Commodore</t>
  </si>
  <si>
    <t>Kia Stinger</t>
  </si>
  <si>
    <t>Audi A7</t>
  </si>
  <si>
    <t>Lexus GS</t>
  </si>
  <si>
    <t>Mercedes-Benz E-Class</t>
  </si>
  <si>
    <t>Honda Odyssey</t>
  </si>
  <si>
    <t>Hyundai iMAX</t>
  </si>
  <si>
    <t>Kia Carnival</t>
  </si>
  <si>
    <t>LDV G10 Wagon</t>
  </si>
  <si>
    <t>Toyota Tarago</t>
  </si>
  <si>
    <t>Volkswagen Caddy</t>
  </si>
  <si>
    <t>Toyota Granvia</t>
  </si>
  <si>
    <t>Ford Mustang</t>
  </si>
  <si>
    <t>Hyundai Veloster</t>
  </si>
  <si>
    <t>Mazda MX5</t>
  </si>
  <si>
    <t>Toyota 86</t>
  </si>
  <si>
    <t>BMW 4 Series Coupe/Conv</t>
  </si>
  <si>
    <t>Lexus RC</t>
  </si>
  <si>
    <t>Mercedes-Benz C-Class Cpe/Conv</t>
  </si>
  <si>
    <t>Toyota Supra</t>
  </si>
  <si>
    <t>Ford Puma</t>
  </si>
  <si>
    <t>Holden Trax</t>
  </si>
  <si>
    <t>Hyundai Venue</t>
  </si>
  <si>
    <t>Kia Stonic</t>
  </si>
  <si>
    <t>Mazda CX-3</t>
  </si>
  <si>
    <t>Nissan Juke</t>
  </si>
  <si>
    <t>Suzuki Ignis</t>
  </si>
  <si>
    <t>Suzuki Jimny</t>
  </si>
  <si>
    <t>Toyota Yaris Cross</t>
  </si>
  <si>
    <t>Volkswagen T-Cross</t>
  </si>
  <si>
    <t>GWM Haval H2</t>
  </si>
  <si>
    <t>GWM Haval Jolion</t>
  </si>
  <si>
    <t>Honda HR-V</t>
  </si>
  <si>
    <t>Hyundai Kona</t>
  </si>
  <si>
    <t>Jeep Compass</t>
  </si>
  <si>
    <t>Kia Niro</t>
  </si>
  <si>
    <t>Kia Seltos</t>
  </si>
  <si>
    <t>Mazda CX-30</t>
  </si>
  <si>
    <t>Mazda MX-30</t>
  </si>
  <si>
    <t>MG ZS</t>
  </si>
  <si>
    <t>Mitsubishi ASX</t>
  </si>
  <si>
    <t>Mitsubishi Eclipse Cross</t>
  </si>
  <si>
    <t>Nissan Qashqai</t>
  </si>
  <si>
    <t>Skoda Kamiq</t>
  </si>
  <si>
    <t>Subaru XV</t>
  </si>
  <si>
    <t>Suzuki S-Cross</t>
  </si>
  <si>
    <t>Suzuki Vitara</t>
  </si>
  <si>
    <t>Toyota C-HR</t>
  </si>
  <si>
    <t>Volkswagen T-Roc</t>
  </si>
  <si>
    <t>Audi Q2</t>
  </si>
  <si>
    <t>Audi Q3</t>
  </si>
  <si>
    <t>BMW X1</t>
  </si>
  <si>
    <t>BMW X2</t>
  </si>
  <si>
    <t>Lexus UX</t>
  </si>
  <si>
    <t>Mercedes-Benz GLA-Class</t>
  </si>
  <si>
    <t>Ford Escape</t>
  </si>
  <si>
    <t>GWM Haval H6</t>
  </si>
  <si>
    <t>Holden Equinox</t>
  </si>
  <si>
    <t>Honda CR-V</t>
  </si>
  <si>
    <t>Hyundai Tucson</t>
  </si>
  <si>
    <t>Jeep Cherokee</t>
  </si>
  <si>
    <t>Kia Sportage</t>
  </si>
  <si>
    <t>Mazda CX-5</t>
  </si>
  <si>
    <t>MG HS</t>
  </si>
  <si>
    <t>Mitsubishi Outlander</t>
  </si>
  <si>
    <t>Nissan X-Trail</t>
  </si>
  <si>
    <t>Subaru Forester</t>
  </si>
  <si>
    <t>Toyota RAV4</t>
  </si>
  <si>
    <t>Volkswagen Tiguan</t>
  </si>
  <si>
    <t>BMW X3</t>
  </si>
  <si>
    <t>BMW X4</t>
  </si>
  <si>
    <t>Land Rover Discovery Sport</t>
  </si>
  <si>
    <t>Land Rover Range Rover Evoque</t>
  </si>
  <si>
    <t>Lexus NX</t>
  </si>
  <si>
    <t>Mercedes-Benz GLB-Class</t>
  </si>
  <si>
    <t>Mercedes-Benz GLC-Class Coupe</t>
  </si>
  <si>
    <t>Mercedes-Benz GLC-Class Wagon</t>
  </si>
  <si>
    <t>Volvo XC60</t>
  </si>
  <si>
    <t>Ford Endura</t>
  </si>
  <si>
    <t>Ford Everest</t>
  </si>
  <si>
    <t>GWM Haval H9</t>
  </si>
  <si>
    <t>Holden Acadia</t>
  </si>
  <si>
    <t>Holden Trailblazer</t>
  </si>
  <si>
    <t>Hyundai Palisade</t>
  </si>
  <si>
    <t>Hyundai Santa Fe</t>
  </si>
  <si>
    <t>Isuzu Ute MU-X</t>
  </si>
  <si>
    <t>Jeep Grand Cherokee</t>
  </si>
  <si>
    <t>Jeep Wrangler</t>
  </si>
  <si>
    <t>Kia Sorento</t>
  </si>
  <si>
    <t>LDV D90</t>
  </si>
  <si>
    <t>Mazda CX-8</t>
  </si>
  <si>
    <t>Mazda CX-9</t>
  </si>
  <si>
    <t>Mitsubishi Pajero</t>
  </si>
  <si>
    <t>Mitsubishi Pajero Sport</t>
  </si>
  <si>
    <t>Nissan Pathfinder</t>
  </si>
  <si>
    <t>Skoda Kodiaq</t>
  </si>
  <si>
    <t>Ssangyong Rexton</t>
  </si>
  <si>
    <t>Subaru Outback</t>
  </si>
  <si>
    <t>Toyota Fortuner</t>
  </si>
  <si>
    <t>Toyota Kluger</t>
  </si>
  <si>
    <t>Toyota Prado</t>
  </si>
  <si>
    <t>Volkswagen Tiguan Allspace</t>
  </si>
  <si>
    <t>BMW X5</t>
  </si>
  <si>
    <t>Lexus RX</t>
  </si>
  <si>
    <t>Mercedes-Benz GLE-Class Wagon</t>
  </si>
  <si>
    <t>Porsche Cayenne Wagon</t>
  </si>
  <si>
    <t>Volkswagen Touareg</t>
  </si>
  <si>
    <t>Nissan Patrol Wagon</t>
  </si>
  <si>
    <t>Toyota Landcruiser Wagon</t>
  </si>
  <si>
    <t>BMW X7</t>
  </si>
  <si>
    <t>Lexus LX</t>
  </si>
  <si>
    <t>Mercedes-Benz G-Class</t>
  </si>
  <si>
    <t>Mercedes-Benz GLS-Class</t>
  </si>
  <si>
    <t>Ford Transit Bus</t>
  </si>
  <si>
    <t>Toyota Hiace Bus</t>
  </si>
  <si>
    <t>Toyota Coaster</t>
  </si>
  <si>
    <t>Renault Kangoo</t>
  </si>
  <si>
    <t>Volkswagen Caddy Van</t>
  </si>
  <si>
    <t>Ford Transit Custom</t>
  </si>
  <si>
    <t>Hyundai iLOAD</t>
  </si>
  <si>
    <t>LDV G10</t>
  </si>
  <si>
    <t>LDV V80</t>
  </si>
  <si>
    <t>Mercedes-Benz Vito</t>
  </si>
  <si>
    <t>Mitsubishi Express</t>
  </si>
  <si>
    <t>Renault Trafic</t>
  </si>
  <si>
    <t>Toyota Hiace Van</t>
  </si>
  <si>
    <t>Volkswagen Transporter</t>
  </si>
  <si>
    <t>Ford Ranger 4X2</t>
  </si>
  <si>
    <t>GWM Steed 4X2</t>
  </si>
  <si>
    <t>Holden Colorado 4X2</t>
  </si>
  <si>
    <t>Isuzu Ute D-Max 4X2</t>
  </si>
  <si>
    <t>Mazda BT-50 4X2</t>
  </si>
  <si>
    <t>Mitsubishi Triton 4X2</t>
  </si>
  <si>
    <t>Nissan Navara 4X2</t>
  </si>
  <si>
    <t>Toyota Hilux 4X2</t>
  </si>
  <si>
    <t>Chevrolet Silverado 1500</t>
  </si>
  <si>
    <t>Ford Ranger 4X4</t>
  </si>
  <si>
    <t>GWM Steed 4X4</t>
  </si>
  <si>
    <t>GWM Ute 4X4</t>
  </si>
  <si>
    <t>Holden Colorado 4X4</t>
  </si>
  <si>
    <t>Isuzu Ute D-Max 4X4</t>
  </si>
  <si>
    <t>Jeep Gladiator</t>
  </si>
  <si>
    <t>LDV T60 4X4</t>
  </si>
  <si>
    <t>Mazda BT-50 4X4</t>
  </si>
  <si>
    <t>Mercedes-Benz X-Class 4X4</t>
  </si>
  <si>
    <t>Mitsubishi Triton 4X4</t>
  </si>
  <si>
    <t>Nissan Navara 4X4</t>
  </si>
  <si>
    <t>RAM 1500</t>
  </si>
  <si>
    <t>Ssangyong Musso/Musso XLV 4X4</t>
  </si>
  <si>
    <t>Toyota Hilux 4X4</t>
  </si>
  <si>
    <t>Toyota Landcruiser PU/CC</t>
  </si>
  <si>
    <t>Volkswagen Amarok 4X4</t>
  </si>
  <si>
    <t>Fiat Ducato</t>
  </si>
  <si>
    <t>Ford Transit Heavy</t>
  </si>
  <si>
    <t>Fuso Canter (LD)</t>
  </si>
  <si>
    <t>Hino (LD)</t>
  </si>
  <si>
    <t>Hyundai EX4</t>
  </si>
  <si>
    <t>Isuzu N-Series (LD)</t>
  </si>
  <si>
    <t>Iveco C/C (LD)</t>
  </si>
  <si>
    <t>Mercedes-Benz Sprinter</t>
  </si>
  <si>
    <t>Volkswagen Crafter</t>
  </si>
  <si>
    <t>Fuso Fighter (MD)</t>
  </si>
  <si>
    <t>Hino (MD)</t>
  </si>
  <si>
    <t>Isuzu N-Series (MD)</t>
  </si>
  <si>
    <t>Freightliner (HD)</t>
  </si>
  <si>
    <t>Hino (HD)</t>
  </si>
  <si>
    <t>Isuzu (HD)</t>
  </si>
  <si>
    <t>Mack (HD)</t>
  </si>
  <si>
    <t>Mercedes (HD)</t>
  </si>
  <si>
    <t>Scania (HD)</t>
  </si>
  <si>
    <t>UD Trucks (HD)</t>
  </si>
  <si>
    <t>Volvo Truck (HD)</t>
  </si>
  <si>
    <t>Western Star (HD)</t>
  </si>
  <si>
    <t>Total Passenger</t>
  </si>
  <si>
    <t>Total Passenger &lt; $</t>
  </si>
  <si>
    <t>Total Passenger &gt; $</t>
  </si>
  <si>
    <t>Total Sports</t>
  </si>
  <si>
    <t>Total Sports &gt; $80K</t>
  </si>
  <si>
    <t>Total Sports &lt; $80K</t>
  </si>
  <si>
    <t>Total People Movers</t>
  </si>
  <si>
    <t>Total People Movers &gt; $60K</t>
  </si>
  <si>
    <t>Total People Movers &lt; $60K</t>
  </si>
  <si>
    <t>Total Large</t>
  </si>
  <si>
    <t>Total Large &gt; $70K</t>
  </si>
  <si>
    <t>Total Large &lt; $70K</t>
  </si>
  <si>
    <t>Total Medium</t>
  </si>
  <si>
    <t>Total Medium &gt; $60K</t>
  </si>
  <si>
    <t>Total Medium &lt; $60K</t>
  </si>
  <si>
    <t>Total Small</t>
  </si>
  <si>
    <t>Total Small &gt; $40K</t>
  </si>
  <si>
    <t>Total Small &lt; $40K</t>
  </si>
  <si>
    <t>Total Light</t>
  </si>
  <si>
    <t>Total Light &lt; $25K</t>
  </si>
  <si>
    <t>Total Micro</t>
  </si>
  <si>
    <t>Total SUV</t>
  </si>
  <si>
    <t>Total SUV &lt; $</t>
  </si>
  <si>
    <t>Total SUV &gt; $</t>
  </si>
  <si>
    <t>Total SUV Upper Large</t>
  </si>
  <si>
    <t>Total SUV Upper Large &gt; $100K</t>
  </si>
  <si>
    <t>Total SUV Upper Large &lt; $100K</t>
  </si>
  <si>
    <t>Total SUV Large</t>
  </si>
  <si>
    <t>Total SUV Large &gt; $70K</t>
  </si>
  <si>
    <t>Total SUV Large &lt; $70K</t>
  </si>
  <si>
    <t>Total SUV Medium</t>
  </si>
  <si>
    <t>Total SUV Medium &gt; $60K</t>
  </si>
  <si>
    <t>Total SUV Medium &lt; $60K</t>
  </si>
  <si>
    <t>Total SUV Small</t>
  </si>
  <si>
    <t>Total SUV Small &gt; $40K</t>
  </si>
  <si>
    <t>Total SUV Small &lt; $40K</t>
  </si>
  <si>
    <t>Total SUV Light</t>
  </si>
  <si>
    <t>Total Light Commercial</t>
  </si>
  <si>
    <t>Total PU/CC 4X4</t>
  </si>
  <si>
    <t>Total PU/CC 4X2</t>
  </si>
  <si>
    <t>Total Vans/CC 2.5-3.5t</t>
  </si>
  <si>
    <t>Total Vans/CC &lt;= 2.5t</t>
  </si>
  <si>
    <t>Total Light Buses =&gt; 20 Seats</t>
  </si>
  <si>
    <t>Total Light Buses &lt; 20 Seats</t>
  </si>
  <si>
    <t>Total Heavy Commercial</t>
  </si>
  <si>
    <t>Total HD =&gt; 8001 GVM &amp; GCM &gt; 39000</t>
  </si>
  <si>
    <t>Total MD =&gt; 8001 GVM &amp; GCM &lt; 39001</t>
  </si>
  <si>
    <t>Total LD 3501-8000 kgs GVM</t>
  </si>
  <si>
    <t>NEW VEHICLE SALES BY MARQUE - PASSENGER</t>
  </si>
  <si>
    <t>NEW VEHICLE SALES BY MARQUE - SUV</t>
  </si>
  <si>
    <t>NEW VEHICLE SALES BY MARQUE - LIGHT COMMERCIAL</t>
  </si>
  <si>
    <t>NEW VEHICLE SALES BY MARQUE - HEAVY COMMERCIAL</t>
  </si>
  <si>
    <t>Audi Total</t>
  </si>
  <si>
    <t>BMW Total</t>
  </si>
  <si>
    <t>Chevrolet Total</t>
  </si>
  <si>
    <t>Fiat Professional Total</t>
  </si>
  <si>
    <t>Ford Total</t>
  </si>
  <si>
    <t>Freightliner Total</t>
  </si>
  <si>
    <t>Fuso Total</t>
  </si>
  <si>
    <t>GWM Total</t>
  </si>
  <si>
    <t>Hino Total</t>
  </si>
  <si>
    <t>Holden Total</t>
  </si>
  <si>
    <t>Honda Total</t>
  </si>
  <si>
    <t>Hyundai Total</t>
  </si>
  <si>
    <t>Hyundai Commercial Vehicles Total</t>
  </si>
  <si>
    <t>Isuzu Total</t>
  </si>
  <si>
    <t>Isuzu Ute Total</t>
  </si>
  <si>
    <t>Iveco Trucks Total</t>
  </si>
  <si>
    <t>Jeep Total</t>
  </si>
  <si>
    <t>Kenworth Total</t>
  </si>
  <si>
    <t>Kia Total</t>
  </si>
  <si>
    <t>Land Rover Total</t>
  </si>
  <si>
    <t>LDV Total</t>
  </si>
  <si>
    <t>Lexus Total</t>
  </si>
  <si>
    <t>Mack Total</t>
  </si>
  <si>
    <t>Mazda Total</t>
  </si>
  <si>
    <t>Mercedes-Benz Cars Total</t>
  </si>
  <si>
    <t>Mercedes-Benz Trucks Total</t>
  </si>
  <si>
    <t>Mercedes-Benz Vans Total</t>
  </si>
  <si>
    <t>MG Total</t>
  </si>
  <si>
    <t>Mitsubishi Total</t>
  </si>
  <si>
    <t>Nissan Total</t>
  </si>
  <si>
    <t>Porsche Total</t>
  </si>
  <si>
    <t>RAM Total</t>
  </si>
  <si>
    <t>Renault Total</t>
  </si>
  <si>
    <t>Scania Total</t>
  </si>
  <si>
    <t>Skoda Total</t>
  </si>
  <si>
    <t>SsangYong Total</t>
  </si>
  <si>
    <t>Subaru Total</t>
  </si>
  <si>
    <t>Suzuki Total</t>
  </si>
  <si>
    <t>Toyota Total</t>
  </si>
  <si>
    <t>UD Trucks Total</t>
  </si>
  <si>
    <t>Volkswagen Total</t>
  </si>
  <si>
    <t>Volvo Car Total</t>
  </si>
  <si>
    <t>Volvo Commercial Total</t>
  </si>
  <si>
    <t>Western Star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</si>
</sst>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3" x14ac:knownFonts="1">
    <font>
      <sz val="10"/>
      <name val="Arial"/>
    </font>
    <font>
      <sz val="10"/>
      <name val="Arial"/>
      <family val="2"/>
    </font>
    <font>
      <sz val="10"/>
      <name val="Arial"/>
      <family val="2"/>
    </font>
    <font>
      <sz val="8"/>
      <name val="Arial"/>
      <family val="2"/>
    </font>
    <font>
      <b/>
      <sz val="10"/>
      <name val="Arial"/>
      <family val="2"/>
    </font>
    <font>
      <sz val="16"/>
      <name val="Arial"/>
      <family val="2"/>
    </font>
    <font>
      <sz val="10"/>
      <name val="Arial"/>
      <family val="2"/>
    </font>
    <font>
      <b/>
      <sz val="12"/>
      <name val="Arial"/>
      <family val="2"/>
    </font>
    <font>
      <b/>
      <sz val="22"/>
      <color indexed="9"/>
      <name val="Arial"/>
      <family val="2"/>
    </font>
    <font>
      <b/>
      <sz val="24"/>
      <name val="Arial"/>
      <family val="2"/>
    </font>
    <font>
      <i/>
      <sz val="24"/>
      <name val="Arial"/>
      <family val="2"/>
    </font>
    <font>
      <sz val="24"/>
      <name val="Arial"/>
      <family val="2"/>
    </font>
    <font>
      <b/>
      <sz val="28"/>
      <name val="Arial"/>
      <family val="2"/>
    </font>
    <font>
      <sz val="28"/>
      <name val="Arial"/>
      <family val="2"/>
    </font>
    <font>
      <i/>
      <sz val="28"/>
      <name val="Arial"/>
      <family val="2"/>
    </font>
    <font>
      <sz val="12"/>
      <name val="Arial"/>
      <family val="2"/>
    </font>
    <font>
      <b/>
      <sz val="12"/>
      <name val="Arial"/>
      <family val="2"/>
    </font>
    <font>
      <b/>
      <sz val="10"/>
      <name val="Arial"/>
      <family val="2"/>
    </font>
    <font>
      <sz val="10"/>
      <name val="Arial"/>
      <family val="2"/>
    </font>
    <font>
      <sz val="11"/>
      <name val="Arial"/>
      <family val="2"/>
    </font>
    <font>
      <b/>
      <sz val="14"/>
      <name val="Arial"/>
      <family val="2"/>
    </font>
    <font>
      <sz val="11"/>
      <name val="Arial"/>
      <family val="2"/>
    </font>
    <font>
      <b/>
      <sz val="8"/>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diagonal/>
    </border>
  </borders>
  <cellStyleXfs count="2">
    <xf numFmtId="0" fontId="0" fillId="0" borderId="0"/>
    <xf numFmtId="9" fontId="2" fillId="0" borderId="0" applyFont="0" applyFill="0" applyBorder="0" applyAlignment="0" applyProtection="0"/>
  </cellStyleXfs>
  <cellXfs count="205">
    <xf numFmtId="0" fontId="0" fillId="0" borderId="0" xfId="0"/>
    <xf numFmtId="0" fontId="0" fillId="0" borderId="1" xfId="0" applyBorder="1"/>
    <xf numFmtId="0" fontId="0" fillId="0" borderId="2" xfId="0" applyBorder="1"/>
    <xf numFmtId="0" fontId="0" fillId="0" borderId="3" xfId="0" applyBorder="1"/>
    <xf numFmtId="0" fontId="5" fillId="0" borderId="0" xfId="0" applyFont="1" applyAlignment="1">
      <alignment vertical="top" wrapText="1"/>
    </xf>
    <xf numFmtId="0" fontId="0" fillId="0" borderId="5" xfId="0" applyBorder="1"/>
    <xf numFmtId="0" fontId="0" fillId="0" borderId="6" xfId="0" applyBorder="1"/>
    <xf numFmtId="0" fontId="6" fillId="0" borderId="1" xfId="0" applyFont="1" applyBorder="1"/>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2" fontId="0" fillId="0" borderId="5" xfId="1" applyNumberFormat="1" applyFont="1" applyBorder="1" applyAlignment="1">
      <alignment horizontal="right"/>
    </xf>
    <xf numFmtId="2" fontId="0" fillId="0" borderId="6" xfId="1" applyNumberFormat="1" applyFont="1" applyBorder="1" applyAlignment="1">
      <alignment horizontal="right"/>
    </xf>
    <xf numFmtId="2" fontId="0" fillId="0" borderId="1" xfId="1" applyNumberFormat="1" applyFont="1" applyBorder="1" applyAlignment="1">
      <alignment horizontal="right"/>
    </xf>
    <xf numFmtId="2" fontId="0" fillId="0" borderId="5" xfId="1" applyNumberFormat="1" applyFont="1" applyBorder="1"/>
    <xf numFmtId="2" fontId="0" fillId="0" borderId="6" xfId="1" applyNumberFormat="1" applyFont="1" applyBorder="1"/>
    <xf numFmtId="2" fontId="0" fillId="0" borderId="1" xfId="1" applyNumberFormat="1" applyFont="1" applyBorder="1"/>
    <xf numFmtId="165" fontId="0" fillId="0" borderId="5" xfId="1" applyNumberFormat="1" applyFont="1" applyBorder="1" applyAlignment="1">
      <alignment horizontal="right"/>
    </xf>
    <xf numFmtId="165" fontId="0" fillId="0" borderId="6" xfId="1" applyNumberFormat="1" applyFont="1" applyBorder="1" applyAlignment="1">
      <alignment horizontal="right"/>
    </xf>
    <xf numFmtId="165" fontId="0" fillId="0" borderId="5" xfId="1" applyNumberFormat="1" applyFont="1" applyBorder="1"/>
    <xf numFmtId="165" fontId="0" fillId="0" borderId="6" xfId="1" applyNumberFormat="1" applyFont="1" applyBorder="1"/>
    <xf numFmtId="164" fontId="1" fillId="0" borderId="5" xfId="1" applyNumberFormat="1" applyFont="1" applyBorder="1" applyAlignment="1">
      <alignment horizontal="right"/>
    </xf>
    <xf numFmtId="164" fontId="1" fillId="0" borderId="6" xfId="1" applyNumberFormat="1" applyFont="1" applyBorder="1" applyAlignment="1">
      <alignment horizontal="right"/>
    </xf>
    <xf numFmtId="0" fontId="4" fillId="0" borderId="1" xfId="0" applyFont="1" applyBorder="1"/>
    <xf numFmtId="0" fontId="0" fillId="0" borderId="5" xfId="0" applyBorder="1" applyAlignment="1">
      <alignment horizontal="center"/>
    </xf>
    <xf numFmtId="0" fontId="0" fillId="0" borderId="6" xfId="0"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7" xfId="0" applyFont="1" applyBorder="1"/>
    <xf numFmtId="165" fontId="1" fillId="0" borderId="5" xfId="1" applyNumberFormat="1" applyFont="1" applyBorder="1" applyAlignment="1">
      <alignment horizontal="right"/>
    </xf>
    <xf numFmtId="165" fontId="1" fillId="0" borderId="6" xfId="1" applyNumberFormat="1" applyFont="1" applyBorder="1" applyAlignment="1">
      <alignment horizontal="right"/>
    </xf>
    <xf numFmtId="165" fontId="0" fillId="0" borderId="5" xfId="0" applyNumberFormat="1" applyBorder="1" applyAlignment="1">
      <alignment horizontal="right"/>
    </xf>
    <xf numFmtId="165" fontId="0" fillId="0" borderId="6" xfId="0" applyNumberFormat="1" applyBorder="1" applyAlignment="1">
      <alignment horizontal="right"/>
    </xf>
    <xf numFmtId="165" fontId="0" fillId="0" borderId="1" xfId="0" applyNumberFormat="1" applyBorder="1" applyAlignment="1">
      <alignment horizontal="right"/>
    </xf>
    <xf numFmtId="0" fontId="0" fillId="0" borderId="0" xfId="0" applyBorder="1"/>
    <xf numFmtId="164" fontId="0" fillId="0" borderId="0" xfId="1" applyNumberFormat="1" applyFont="1" applyBorder="1" applyAlignment="1">
      <alignment horizontal="right"/>
    </xf>
    <xf numFmtId="0" fontId="6" fillId="0" borderId="5" xfId="0" applyFont="1" applyBorder="1" applyAlignment="1">
      <alignment horizontal="center"/>
    </xf>
    <xf numFmtId="0" fontId="6" fillId="0" borderId="6" xfId="0" applyFont="1" applyBorder="1" applyAlignment="1">
      <alignment horizontal="center"/>
    </xf>
    <xf numFmtId="164" fontId="4" fillId="0" borderId="8" xfId="1" applyNumberFormat="1" applyFont="1" applyBorder="1" applyAlignment="1">
      <alignment horizontal="right"/>
    </xf>
    <xf numFmtId="164" fontId="4" fillId="0" borderId="9" xfId="1" applyNumberFormat="1" applyFont="1" applyBorder="1" applyAlignment="1">
      <alignment horizontal="right"/>
    </xf>
    <xf numFmtId="164" fontId="1" fillId="0" borderId="0" xfId="1" applyNumberFormat="1" applyFont="1" applyBorder="1" applyAlignment="1">
      <alignment horizontal="right"/>
    </xf>
    <xf numFmtId="164" fontId="4" fillId="0" borderId="10" xfId="1" applyNumberFormat="1" applyFont="1" applyBorder="1" applyAlignment="1">
      <alignment horizontal="right"/>
    </xf>
    <xf numFmtId="164" fontId="4" fillId="0" borderId="9" xfId="0" applyNumberFormat="1" applyFont="1" applyBorder="1" applyAlignment="1">
      <alignment horizontal="right"/>
    </xf>
    <xf numFmtId="164" fontId="4" fillId="0" borderId="10" xfId="0" applyNumberFormat="1" applyFont="1" applyBorder="1" applyAlignment="1">
      <alignment horizontal="right"/>
    </xf>
    <xf numFmtId="0" fontId="4" fillId="0" borderId="0" xfId="0" applyFont="1"/>
    <xf numFmtId="165" fontId="4" fillId="0" borderId="8" xfId="1" applyNumberFormat="1" applyFont="1" applyBorder="1" applyAlignment="1">
      <alignment horizontal="right"/>
    </xf>
    <xf numFmtId="165" fontId="4" fillId="0" borderId="9" xfId="1" applyNumberFormat="1" applyFont="1" applyBorder="1" applyAlignment="1">
      <alignment horizontal="right"/>
    </xf>
    <xf numFmtId="165" fontId="4" fillId="0" borderId="8" xfId="0" applyNumberFormat="1" applyFont="1" applyBorder="1" applyAlignment="1">
      <alignment horizontal="right"/>
    </xf>
    <xf numFmtId="165" fontId="4" fillId="0" borderId="9" xfId="0" applyNumberFormat="1" applyFont="1" applyBorder="1" applyAlignment="1">
      <alignment horizontal="right"/>
    </xf>
    <xf numFmtId="165" fontId="4" fillId="0" borderId="7" xfId="0" applyNumberFormat="1" applyFont="1" applyBorder="1" applyAlignment="1">
      <alignment horizontal="right"/>
    </xf>
    <xf numFmtId="2" fontId="4" fillId="0" borderId="7" xfId="1" applyNumberFormat="1" applyFont="1" applyBorder="1" applyAlignment="1">
      <alignment horizontal="right"/>
    </xf>
    <xf numFmtId="2" fontId="4" fillId="0" borderId="8" xfId="1" applyNumberFormat="1" applyFont="1" applyBorder="1" applyAlignment="1">
      <alignment horizontal="right"/>
    </xf>
    <xf numFmtId="2" fontId="4" fillId="0" borderId="9" xfId="1" applyNumberFormat="1" applyFont="1" applyBorder="1" applyAlignment="1">
      <alignment horizontal="right"/>
    </xf>
    <xf numFmtId="0" fontId="6" fillId="0" borderId="0" xfId="0" applyFont="1"/>
    <xf numFmtId="0" fontId="4" fillId="0" borderId="1" xfId="0" applyFont="1" applyBorder="1" applyAlignment="1">
      <alignment wrapText="1"/>
    </xf>
    <xf numFmtId="164" fontId="4" fillId="0" borderId="5" xfId="1" applyNumberFormat="1" applyFont="1" applyBorder="1" applyAlignment="1">
      <alignment horizontal="right"/>
    </xf>
    <xf numFmtId="164" fontId="4" fillId="0" borderId="6" xfId="1" applyNumberFormat="1" applyFont="1" applyBorder="1" applyAlignment="1">
      <alignment horizontal="right"/>
    </xf>
    <xf numFmtId="0" fontId="7" fillId="0" borderId="3" xfId="0" applyFont="1" applyBorder="1"/>
    <xf numFmtId="0" fontId="4" fillId="0" borderId="8" xfId="0" applyFont="1" applyBorder="1" applyAlignment="1">
      <alignment horizontal="center"/>
    </xf>
    <xf numFmtId="0" fontId="4" fillId="0" borderId="9" xfId="0" applyFont="1" applyBorder="1" applyAlignment="1">
      <alignment horizontal="center"/>
    </xf>
    <xf numFmtId="0" fontId="4" fillId="0" borderId="2" xfId="0" applyFont="1" applyBorder="1"/>
    <xf numFmtId="0" fontId="4" fillId="0" borderId="3" xfId="0" applyFont="1" applyBorder="1"/>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xf>
    <xf numFmtId="3" fontId="0" fillId="0" borderId="5" xfId="0" applyNumberFormat="1" applyBorder="1" applyAlignment="1">
      <alignment horizontal="right"/>
    </xf>
    <xf numFmtId="3" fontId="0" fillId="0" borderId="6" xfId="0" applyNumberFormat="1" applyBorder="1" applyAlignment="1">
      <alignment horizontal="right"/>
    </xf>
    <xf numFmtId="3" fontId="0" fillId="0" borderId="1" xfId="0" applyNumberFormat="1" applyBorder="1" applyAlignment="1">
      <alignment horizontal="right"/>
    </xf>
    <xf numFmtId="3" fontId="0" fillId="0" borderId="5" xfId="0" applyNumberFormat="1" applyBorder="1"/>
    <xf numFmtId="3" fontId="0" fillId="0" borderId="6" xfId="0" applyNumberFormat="1" applyBorder="1"/>
    <xf numFmtId="3" fontId="0" fillId="0" borderId="1" xfId="0" applyNumberFormat="1" applyBorder="1"/>
    <xf numFmtId="3" fontId="4" fillId="0" borderId="8" xfId="0" applyNumberFormat="1" applyFont="1" applyBorder="1" applyAlignment="1">
      <alignment horizontal="right"/>
    </xf>
    <xf numFmtId="3" fontId="4" fillId="0" borderId="9" xfId="0" applyNumberFormat="1" applyFont="1" applyBorder="1" applyAlignment="1">
      <alignment horizontal="right"/>
    </xf>
    <xf numFmtId="3" fontId="4" fillId="0" borderId="7" xfId="0" applyNumberFormat="1" applyFont="1" applyBorder="1" applyAlignment="1">
      <alignment horizontal="right"/>
    </xf>
    <xf numFmtId="3" fontId="0" fillId="0" borderId="5" xfId="0" applyNumberFormat="1" applyBorder="1" applyAlignment="1">
      <alignment horizontal="center"/>
    </xf>
    <xf numFmtId="3" fontId="0" fillId="0" borderId="6" xfId="0" applyNumberFormat="1" applyBorder="1" applyAlignment="1">
      <alignment horizontal="center"/>
    </xf>
    <xf numFmtId="3" fontId="0" fillId="0" borderId="1" xfId="0" applyNumberFormat="1" applyBorder="1" applyAlignment="1">
      <alignment horizontal="center"/>
    </xf>
    <xf numFmtId="3" fontId="4" fillId="0" borderId="10" xfId="0" applyNumberFormat="1" applyFont="1" applyBorder="1" applyAlignment="1">
      <alignment horizontal="right"/>
    </xf>
    <xf numFmtId="3" fontId="4" fillId="0" borderId="5" xfId="0" applyNumberFormat="1" applyFont="1" applyBorder="1" applyAlignment="1">
      <alignment horizontal="right"/>
    </xf>
    <xf numFmtId="3" fontId="4" fillId="0" borderId="6" xfId="0" applyNumberFormat="1" applyFont="1" applyBorder="1" applyAlignment="1">
      <alignment horizontal="right"/>
    </xf>
    <xf numFmtId="3" fontId="4" fillId="0" borderId="1"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Border="1"/>
    <xf numFmtId="3" fontId="0" fillId="0" borderId="0" xfId="0" applyNumberFormat="1"/>
    <xf numFmtId="3" fontId="4" fillId="0" borderId="12" xfId="0" applyNumberFormat="1" applyFont="1" applyBorder="1" applyAlignment="1">
      <alignment horizontal="center"/>
    </xf>
    <xf numFmtId="3" fontId="4" fillId="0" borderId="11" xfId="0" applyNumberFormat="1" applyFont="1" applyBorder="1" applyAlignment="1">
      <alignment horizontal="center"/>
    </xf>
    <xf numFmtId="3" fontId="6" fillId="0" borderId="5" xfId="0" applyNumberFormat="1" applyFont="1" applyBorder="1" applyAlignment="1">
      <alignment horizontal="center"/>
    </xf>
    <xf numFmtId="3" fontId="6" fillId="0" borderId="6" xfId="0" applyNumberFormat="1" applyFont="1" applyBorder="1" applyAlignment="1">
      <alignment horizontal="center"/>
    </xf>
    <xf numFmtId="3" fontId="6" fillId="0" borderId="1" xfId="0" applyNumberFormat="1" applyFont="1" applyBorder="1" applyAlignment="1">
      <alignment horizontal="center"/>
    </xf>
    <xf numFmtId="0" fontId="11" fillId="0" borderId="0" xfId="0" applyFont="1" applyAlignment="1">
      <alignment vertical="center"/>
    </xf>
    <xf numFmtId="0" fontId="0" fillId="0" borderId="0" xfId="0" applyAlignment="1">
      <alignment vertical="center"/>
    </xf>
    <xf numFmtId="17" fontId="10" fillId="0" borderId="0" xfId="0" quotePrefix="1" applyNumberFormat="1" applyFont="1" applyAlignment="1">
      <alignment horizontal="center" vertical="center"/>
    </xf>
    <xf numFmtId="17" fontId="10" fillId="0" borderId="0" xfId="0" applyNumberFormat="1" applyFont="1" applyAlignment="1">
      <alignment horizontal="center" vertical="center"/>
    </xf>
    <xf numFmtId="0" fontId="9" fillId="0" borderId="0" xfId="0" applyFont="1" applyAlignment="1">
      <alignment horizontal="center" vertical="center"/>
    </xf>
    <xf numFmtId="0" fontId="4" fillId="0" borderId="0" xfId="0" applyFont="1" applyBorder="1"/>
    <xf numFmtId="0" fontId="4" fillId="0" borderId="12" xfId="0" applyFont="1" applyBorder="1"/>
    <xf numFmtId="3" fontId="4" fillId="0" borderId="12" xfId="0" applyNumberFormat="1" applyFont="1" applyBorder="1" applyAlignment="1">
      <alignment horizontal="right"/>
    </xf>
    <xf numFmtId="164" fontId="4" fillId="0" borderId="0" xfId="1" applyNumberFormat="1" applyFont="1" applyBorder="1" applyAlignment="1">
      <alignment horizontal="right"/>
    </xf>
    <xf numFmtId="3" fontId="4" fillId="0" borderId="0" xfId="0" applyNumberFormat="1" applyFont="1" applyBorder="1" applyAlignment="1">
      <alignment horizontal="right"/>
    </xf>
    <xf numFmtId="0" fontId="15" fillId="0" borderId="0" xfId="0" applyFont="1"/>
    <xf numFmtId="0" fontId="16" fillId="0" borderId="6" xfId="0" applyFont="1" applyBorder="1"/>
    <xf numFmtId="0" fontId="16" fillId="0" borderId="0" xfId="0" applyFont="1"/>
    <xf numFmtId="0" fontId="1" fillId="0" borderId="3" xfId="0" applyFont="1" applyBorder="1"/>
    <xf numFmtId="0" fontId="17" fillId="0" borderId="2" xfId="0" applyFont="1" applyBorder="1"/>
    <xf numFmtId="0" fontId="17" fillId="0" borderId="1" xfId="0" applyFont="1" applyBorder="1"/>
    <xf numFmtId="0" fontId="18" fillId="0" borderId="5" xfId="0" applyFont="1" applyBorder="1" applyAlignment="1">
      <alignment horizontal="center"/>
    </xf>
    <xf numFmtId="0" fontId="18" fillId="0" borderId="6" xfId="0" applyFont="1" applyBorder="1" applyAlignment="1">
      <alignment horizontal="center"/>
    </xf>
    <xf numFmtId="0" fontId="18" fillId="0" borderId="1" xfId="0" applyFont="1" applyBorder="1" applyAlignment="1">
      <alignment horizontal="center"/>
    </xf>
    <xf numFmtId="0" fontId="18" fillId="0" borderId="1" xfId="0" applyFont="1" applyBorder="1"/>
    <xf numFmtId="3" fontId="18" fillId="0" borderId="5" xfId="0" applyNumberFormat="1" applyFont="1" applyBorder="1" applyAlignment="1">
      <alignment horizontal="right"/>
    </xf>
    <xf numFmtId="3" fontId="18" fillId="0" borderId="6" xfId="0" applyNumberFormat="1" applyFont="1" applyBorder="1" applyAlignment="1">
      <alignment horizontal="right"/>
    </xf>
    <xf numFmtId="3" fontId="18" fillId="0" borderId="1" xfId="0" applyNumberFormat="1" applyFont="1" applyBorder="1" applyAlignment="1">
      <alignment horizontal="right"/>
    </xf>
    <xf numFmtId="164" fontId="18" fillId="0" borderId="5" xfId="1" applyNumberFormat="1" applyFont="1" applyBorder="1" applyAlignment="1">
      <alignment horizontal="right"/>
    </xf>
    <xf numFmtId="164" fontId="18" fillId="0" borderId="6" xfId="1" applyNumberFormat="1" applyFont="1" applyBorder="1" applyAlignment="1">
      <alignment horizontal="right"/>
    </xf>
    <xf numFmtId="3" fontId="18" fillId="0" borderId="5" xfId="0" applyNumberFormat="1" applyFont="1" applyBorder="1"/>
    <xf numFmtId="3" fontId="18" fillId="0" borderId="6" xfId="0" applyNumberFormat="1" applyFont="1" applyBorder="1"/>
    <xf numFmtId="3" fontId="18" fillId="0" borderId="1" xfId="0" applyNumberFormat="1" applyFont="1" applyBorder="1"/>
    <xf numFmtId="0" fontId="18" fillId="0" borderId="5" xfId="0" applyFont="1" applyBorder="1"/>
    <xf numFmtId="0" fontId="18" fillId="0" borderId="6" xfId="0" applyFont="1" applyBorder="1"/>
    <xf numFmtId="0" fontId="17" fillId="0" borderId="7" xfId="0" applyFont="1" applyBorder="1"/>
    <xf numFmtId="3" fontId="17" fillId="0" borderId="8" xfId="0" applyNumberFormat="1" applyFont="1" applyBorder="1" applyAlignment="1">
      <alignment horizontal="right"/>
    </xf>
    <xf numFmtId="3" fontId="17" fillId="0" borderId="9" xfId="0" applyNumberFormat="1" applyFont="1" applyBorder="1" applyAlignment="1">
      <alignment horizontal="right"/>
    </xf>
    <xf numFmtId="3" fontId="17" fillId="0" borderId="7" xfId="0" applyNumberFormat="1" applyFont="1" applyBorder="1" applyAlignment="1">
      <alignment horizontal="right"/>
    </xf>
    <xf numFmtId="164" fontId="17" fillId="0" borderId="8" xfId="1" applyNumberFormat="1" applyFont="1" applyBorder="1" applyAlignment="1">
      <alignment horizontal="right"/>
    </xf>
    <xf numFmtId="164" fontId="17" fillId="0" borderId="9" xfId="1" applyNumberFormat="1" applyFont="1" applyBorder="1" applyAlignment="1">
      <alignment horizontal="right"/>
    </xf>
    <xf numFmtId="0" fontId="19" fillId="0" borderId="0" xfId="0" applyFont="1" applyBorder="1" applyAlignment="1">
      <alignment horizontal="left" indent="10"/>
    </xf>
    <xf numFmtId="0" fontId="15" fillId="2" borderId="0" xfId="0" applyFont="1" applyFill="1" applyAlignment="1">
      <alignment horizontal="center" vertical="center" wrapText="1"/>
    </xf>
    <xf numFmtId="0" fontId="15" fillId="2" borderId="0" xfId="0" applyFont="1" applyFill="1" applyAlignment="1">
      <alignment horizontal="center"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7" xfId="0" applyFont="1" applyBorder="1" applyAlignment="1">
      <alignment horizontal="center"/>
    </xf>
    <xf numFmtId="0" fontId="21" fillId="2" borderId="0" xfId="0" applyFont="1" applyFill="1" applyAlignment="1">
      <alignment horizontal="left" vertical="center" wrapText="1" indent="1"/>
    </xf>
    <xf numFmtId="0" fontId="15" fillId="2" borderId="0" xfId="0" applyFont="1" applyFill="1" applyAlignment="1">
      <alignment horizontal="center" vertical="top"/>
    </xf>
    <xf numFmtId="0" fontId="21" fillId="2" borderId="0" xfId="0" applyFont="1" applyFill="1" applyAlignment="1">
      <alignment horizontal="left" vertical="top" wrapText="1"/>
    </xf>
    <xf numFmtId="0" fontId="0" fillId="2" borderId="0" xfId="0" applyFill="1" applyAlignment="1">
      <alignment vertical="top" wrapText="1"/>
    </xf>
    <xf numFmtId="0" fontId="2" fillId="0" borderId="0" xfId="0" applyFont="1"/>
    <xf numFmtId="0" fontId="0" fillId="0" borderId="0" xfId="0" quotePrefix="1" applyAlignment="1">
      <alignment wrapText="1"/>
    </xf>
    <xf numFmtId="0" fontId="0" fillId="0" borderId="0" xfId="0" applyAlignment="1"/>
    <xf numFmtId="0" fontId="4" fillId="0" borderId="8" xfId="0" applyFont="1" applyBorder="1" applyAlignment="1">
      <alignment horizontal="center"/>
    </xf>
    <xf numFmtId="0" fontId="4" fillId="0" borderId="9" xfId="0" applyFont="1" applyBorder="1" applyAlignment="1">
      <alignment horizontal="center"/>
    </xf>
    <xf numFmtId="0" fontId="6" fillId="0" borderId="4" xfId="0" applyFont="1" applyBorder="1"/>
    <xf numFmtId="3" fontId="0" fillId="0" borderId="11" xfId="0" applyNumberFormat="1" applyBorder="1" applyAlignment="1">
      <alignment horizontal="right"/>
    </xf>
    <xf numFmtId="3" fontId="0" fillId="0" borderId="13" xfId="0" applyNumberFormat="1" applyBorder="1" applyAlignment="1">
      <alignment horizontal="right"/>
    </xf>
    <xf numFmtId="3" fontId="0" fillId="0" borderId="4" xfId="0" applyNumberFormat="1" applyBorder="1" applyAlignment="1">
      <alignment horizontal="right"/>
    </xf>
    <xf numFmtId="165" fontId="1" fillId="0" borderId="11" xfId="1" applyNumberFormat="1" applyFont="1" applyBorder="1" applyAlignment="1">
      <alignment horizontal="right"/>
    </xf>
    <xf numFmtId="165" fontId="1" fillId="0" borderId="13" xfId="1" applyNumberFormat="1" applyFont="1" applyBorder="1" applyAlignment="1">
      <alignment horizontal="right"/>
    </xf>
    <xf numFmtId="165" fontId="0" fillId="0" borderId="11" xfId="0" applyNumberFormat="1" applyBorder="1" applyAlignment="1">
      <alignment horizontal="right"/>
    </xf>
    <xf numFmtId="165" fontId="0" fillId="0" borderId="13" xfId="0" applyNumberFormat="1" applyBorder="1" applyAlignment="1">
      <alignment horizontal="right"/>
    </xf>
    <xf numFmtId="165" fontId="0" fillId="0" borderId="4" xfId="0" applyNumberFormat="1" applyBorder="1" applyAlignment="1">
      <alignment horizontal="right"/>
    </xf>
    <xf numFmtId="164" fontId="1" fillId="0" borderId="11" xfId="1" applyNumberFormat="1" applyFont="1" applyBorder="1" applyAlignment="1">
      <alignment horizontal="right"/>
    </xf>
    <xf numFmtId="164" fontId="1" fillId="0" borderId="13" xfId="1" applyNumberFormat="1" applyFont="1" applyBorder="1" applyAlignment="1">
      <alignment horizontal="right"/>
    </xf>
    <xf numFmtId="165" fontId="0" fillId="0" borderId="11" xfId="1" applyNumberFormat="1" applyFont="1" applyBorder="1" applyAlignment="1">
      <alignment horizontal="right"/>
    </xf>
    <xf numFmtId="165" fontId="0" fillId="0" borderId="13" xfId="1" applyNumberFormat="1" applyFont="1" applyBorder="1" applyAlignment="1">
      <alignment horizontal="right"/>
    </xf>
    <xf numFmtId="2" fontId="0" fillId="0" borderId="4" xfId="1" applyNumberFormat="1" applyFont="1" applyBorder="1" applyAlignment="1">
      <alignment horizontal="right"/>
    </xf>
    <xf numFmtId="2" fontId="0" fillId="0" borderId="11" xfId="1" applyNumberFormat="1" applyFont="1" applyBorder="1" applyAlignment="1">
      <alignment horizontal="right"/>
    </xf>
    <xf numFmtId="2" fontId="0" fillId="0" borderId="13" xfId="1" applyNumberFormat="1" applyFont="1" applyBorder="1" applyAlignment="1">
      <alignment horizontal="right"/>
    </xf>
    <xf numFmtId="0" fontId="6" fillId="0" borderId="1" xfId="0" applyFont="1" applyBorder="1" applyAlignment="1">
      <alignment horizontal="left" indent="2"/>
    </xf>
    <xf numFmtId="0" fontId="4" fillId="0" borderId="1" xfId="0" applyFont="1" applyBorder="1" applyAlignment="1">
      <alignment horizontal="left"/>
    </xf>
    <xf numFmtId="0" fontId="4" fillId="0" borderId="0" xfId="0" applyFont="1" applyAlignment="1"/>
    <xf numFmtId="0" fontId="4" fillId="0" borderId="1" xfId="0" applyFont="1" applyBorder="1" applyAlignment="1"/>
    <xf numFmtId="0" fontId="4" fillId="0" borderId="7" xfId="0" quotePrefix="1" applyFont="1" applyBorder="1"/>
    <xf numFmtId="0" fontId="4" fillId="0" borderId="4" xfId="0" quotePrefix="1" applyFont="1" applyBorder="1"/>
    <xf numFmtId="0" fontId="7" fillId="0" borderId="4" xfId="0" quotePrefix="1" applyFont="1" applyBorder="1"/>
    <xf numFmtId="0" fontId="4" fillId="0" borderId="4" xfId="0" applyFont="1" applyBorder="1" applyAlignment="1"/>
    <xf numFmtId="3" fontId="4" fillId="0" borderId="11" xfId="0" applyNumberFormat="1" applyFont="1" applyBorder="1" applyAlignment="1">
      <alignment horizontal="right"/>
    </xf>
    <xf numFmtId="3" fontId="4" fillId="0" borderId="13" xfId="0" applyNumberFormat="1" applyFont="1" applyBorder="1" applyAlignment="1">
      <alignment horizontal="right"/>
    </xf>
    <xf numFmtId="3" fontId="4" fillId="0" borderId="4" xfId="0" applyNumberFormat="1" applyFont="1" applyBorder="1" applyAlignment="1">
      <alignment horizontal="right"/>
    </xf>
    <xf numFmtId="164" fontId="4" fillId="0" borderId="11" xfId="1" applyNumberFormat="1" applyFont="1" applyBorder="1" applyAlignment="1">
      <alignment horizontal="right"/>
    </xf>
    <xf numFmtId="164" fontId="4" fillId="0" borderId="13" xfId="1" applyNumberFormat="1" applyFont="1" applyBorder="1" applyAlignment="1">
      <alignment horizontal="right"/>
    </xf>
    <xf numFmtId="0" fontId="0" fillId="0" borderId="7" xfId="0" applyBorder="1"/>
    <xf numFmtId="3" fontId="0" fillId="0" borderId="8" xfId="0" applyNumberFormat="1" applyBorder="1"/>
    <xf numFmtId="3" fontId="0" fillId="0" borderId="9" xfId="0" applyNumberFormat="1" applyBorder="1"/>
    <xf numFmtId="3" fontId="0" fillId="0" borderId="7" xfId="0" applyNumberFormat="1" applyBorder="1"/>
    <xf numFmtId="0" fontId="0" fillId="0" borderId="8" xfId="0" applyBorder="1"/>
    <xf numFmtId="0" fontId="0" fillId="0" borderId="9" xfId="0" applyBorder="1"/>
    <xf numFmtId="0" fontId="6" fillId="0" borderId="4" xfId="0" applyFont="1" applyBorder="1" applyAlignment="1">
      <alignment horizontal="left" indent="2"/>
    </xf>
    <xf numFmtId="0" fontId="4" fillId="0" borderId="7" xfId="0" applyFont="1" applyBorder="1" applyAlignment="1">
      <alignment horizontal="left"/>
    </xf>
    <xf numFmtId="0" fontId="3" fillId="2" borderId="0" xfId="0" quotePrefix="1" applyFont="1" applyFill="1" applyAlignment="1">
      <alignment horizontal="left" vertical="top" wrapText="1"/>
    </xf>
    <xf numFmtId="0" fontId="0" fillId="0" borderId="0" xfId="0" applyAlignment="1">
      <alignment vertical="top" wrapText="1"/>
    </xf>
    <xf numFmtId="0" fontId="0" fillId="0" borderId="0" xfId="0" applyAlignment="1">
      <alignment wrapText="1"/>
    </xf>
    <xf numFmtId="0" fontId="8" fillId="3" borderId="14" xfId="0" quotePrefix="1" applyFont="1" applyFill="1" applyBorder="1" applyAlignment="1">
      <alignment horizontal="center" vertical="center"/>
    </xf>
    <xf numFmtId="0" fontId="8" fillId="3" borderId="0" xfId="0" applyFont="1" applyFill="1" applyBorder="1" applyAlignment="1">
      <alignment horizontal="center" vertical="center"/>
    </xf>
    <xf numFmtId="0" fontId="0" fillId="0" borderId="0" xfId="0" applyAlignment="1"/>
    <xf numFmtId="0" fontId="0" fillId="0" borderId="0" xfId="0" applyBorder="1" applyAlignment="1">
      <alignment horizontal="center"/>
    </xf>
    <xf numFmtId="0" fontId="12" fillId="0" borderId="0" xfId="0" applyFont="1" applyAlignment="1">
      <alignment horizontal="center" vertical="center"/>
    </xf>
    <xf numFmtId="0" fontId="13" fillId="0" borderId="0" xfId="0" applyFont="1" applyAlignment="1">
      <alignment vertical="center"/>
    </xf>
    <xf numFmtId="17" fontId="14" fillId="0" borderId="0" xfId="0" quotePrefix="1" applyNumberFormat="1" applyFont="1" applyAlignment="1">
      <alignment horizontal="center" vertical="center"/>
    </xf>
    <xf numFmtId="17" fontId="14" fillId="0" borderId="0" xfId="0" applyNumberFormat="1" applyFont="1" applyAlignment="1">
      <alignment horizontal="center" vertical="center"/>
    </xf>
    <xf numFmtId="0" fontId="14" fillId="0" borderId="0" xfId="0" applyFont="1" applyAlignment="1">
      <alignment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10" xfId="0" applyFont="1" applyBorder="1" applyAlignment="1">
      <alignment horizontal="center"/>
    </xf>
    <xf numFmtId="0" fontId="4" fillId="0" borderId="0" xfId="0" applyFont="1" applyAlignment="1">
      <alignment horizontal="center"/>
    </xf>
    <xf numFmtId="0" fontId="5" fillId="0" borderId="0" xfId="0" quotePrefix="1" applyFont="1" applyAlignment="1">
      <alignment horizontal="center" wrapText="1"/>
    </xf>
    <xf numFmtId="0" fontId="6" fillId="0" borderId="0" xfId="0" applyFont="1" applyAlignment="1">
      <alignment horizontal="center"/>
    </xf>
    <xf numFmtId="0" fontId="4" fillId="0" borderId="9" xfId="0" applyFont="1" applyBorder="1" applyAlignment="1"/>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1</xdr:row>
      <xdr:rowOff>643890</xdr:rowOff>
    </xdr:from>
    <xdr:to>
      <xdr:col>5</xdr:col>
      <xdr:colOff>487680</xdr:colOff>
      <xdr:row>1</xdr:row>
      <xdr:rowOff>2510790</xdr:rowOff>
    </xdr:to>
    <xdr:pic>
      <xdr:nvPicPr>
        <xdr:cNvPr id="1241" name="Picture 1" descr="FCAI Logo">
          <a:extLst>
            <a:ext uri="{FF2B5EF4-FFF2-40B4-BE49-F238E27FC236}">
              <a16:creationId xmlns:a16="http://schemas.microsoft.com/office/drawing/2014/main" id="{EA372674-2188-4BE6-BD2E-FF093E4BC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0870" y="1223010"/>
          <a:ext cx="176403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1242" name="Rectangle 2">
          <a:extLst>
            <a:ext uri="{FF2B5EF4-FFF2-40B4-BE49-F238E27FC236}">
              <a16:creationId xmlns:a16="http://schemas.microsoft.com/office/drawing/2014/main" id="{6383940E-285E-45EC-8026-5700DEBC6F44}"/>
            </a:ext>
          </a:extLst>
        </xdr:cNvPr>
        <xdr:cNvSpPr>
          <a:spLocks noChangeArrowheads="1"/>
        </xdr:cNvSpPr>
      </xdr:nvSpPr>
      <xdr:spPr bwMode="auto">
        <a:xfrm>
          <a:off x="0" y="0"/>
          <a:ext cx="7875270" cy="1152525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O44"/>
  <sheetViews>
    <sheetView tabSelected="1" workbookViewId="0">
      <selection activeCell="M1" sqref="M1"/>
    </sheetView>
  </sheetViews>
  <sheetFormatPr defaultRowHeight="12.75" x14ac:dyDescent="0.2"/>
  <cols>
    <col min="1" max="1" width="2.7109375" customWidth="1"/>
    <col min="2" max="2" width="32.5703125" customWidth="1"/>
    <col min="3" max="4" width="9.5703125" bestFit="1" customWidth="1"/>
    <col min="5" max="6" width="10.140625" customWidth="1"/>
    <col min="7" max="7" width="1.7109375" customWidth="1"/>
    <col min="8" max="8" width="9" bestFit="1" customWidth="1"/>
    <col min="12" max="12" width="2.7109375" customWidth="1"/>
    <col min="15" max="17" width="8.5703125" customWidth="1"/>
  </cols>
  <sheetData>
    <row r="1" spans="1:12" ht="45.75" customHeight="1" x14ac:dyDescent="0.2">
      <c r="A1" s="182" t="s">
        <v>75</v>
      </c>
      <c r="B1" s="183"/>
      <c r="C1" s="183"/>
      <c r="D1" s="183"/>
      <c r="E1" s="183"/>
      <c r="F1" s="183"/>
      <c r="G1" s="183"/>
      <c r="H1" s="183"/>
      <c r="I1" s="183"/>
      <c r="J1" s="184"/>
      <c r="K1" s="184"/>
      <c r="L1" s="184"/>
    </row>
    <row r="2" spans="1:12" ht="244.5" customHeight="1" x14ac:dyDescent="0.2">
      <c r="A2" s="185"/>
      <c r="B2" s="185"/>
      <c r="C2" s="185"/>
      <c r="D2" s="185"/>
      <c r="E2" s="185"/>
      <c r="F2" s="185"/>
      <c r="G2" s="185"/>
      <c r="H2" s="185"/>
      <c r="I2" s="185"/>
      <c r="J2" s="184"/>
      <c r="K2" s="184"/>
      <c r="L2" s="184"/>
    </row>
    <row r="3" spans="1:12" ht="18" x14ac:dyDescent="0.25">
      <c r="A3" s="191" t="s">
        <v>24</v>
      </c>
      <c r="B3" s="192"/>
      <c r="C3" s="192"/>
      <c r="D3" s="192"/>
      <c r="E3" s="192"/>
      <c r="F3" s="192"/>
      <c r="G3" s="192"/>
      <c r="H3" s="192"/>
      <c r="I3" s="192"/>
      <c r="J3" s="192"/>
      <c r="K3" s="192"/>
      <c r="L3" s="192"/>
    </row>
    <row r="4" spans="1:12" ht="39.950000000000003" customHeight="1" x14ac:dyDescent="0.25">
      <c r="A4" s="128"/>
      <c r="B4" s="129"/>
      <c r="C4" s="129"/>
      <c r="D4" s="129"/>
      <c r="E4" s="129"/>
      <c r="F4" s="129"/>
      <c r="G4" s="129"/>
      <c r="H4" s="129"/>
      <c r="I4" s="129"/>
      <c r="J4" s="129"/>
      <c r="K4" s="129"/>
      <c r="L4" s="129"/>
    </row>
    <row r="5" spans="1:12" s="89" customFormat="1" ht="39.75" customHeight="1" x14ac:dyDescent="0.2">
      <c r="A5" s="186" t="s">
        <v>23</v>
      </c>
      <c r="B5" s="186"/>
      <c r="C5" s="186"/>
      <c r="D5" s="186"/>
      <c r="E5" s="186"/>
      <c r="F5" s="186"/>
      <c r="G5" s="186"/>
      <c r="H5" s="186"/>
      <c r="I5" s="186"/>
      <c r="J5" s="187"/>
      <c r="K5" s="187"/>
      <c r="L5" s="187"/>
    </row>
    <row r="6" spans="1:12" s="89" customFormat="1" ht="39.950000000000003" customHeight="1" x14ac:dyDescent="0.2">
      <c r="A6" s="93"/>
      <c r="B6" s="93"/>
      <c r="C6" s="93"/>
      <c r="D6" s="93"/>
      <c r="E6" s="93"/>
      <c r="F6" s="93"/>
      <c r="G6" s="93"/>
      <c r="H6" s="93"/>
      <c r="I6" s="93"/>
      <c r="J6" s="90"/>
      <c r="K6" s="90"/>
      <c r="L6" s="90"/>
    </row>
    <row r="7" spans="1:12" s="89" customFormat="1" ht="39.75" customHeight="1" x14ac:dyDescent="0.2">
      <c r="A7" s="188" t="s">
        <v>76</v>
      </c>
      <c r="B7" s="189"/>
      <c r="C7" s="189"/>
      <c r="D7" s="189"/>
      <c r="E7" s="189"/>
      <c r="F7" s="189"/>
      <c r="G7" s="189"/>
      <c r="H7" s="189"/>
      <c r="I7" s="189"/>
      <c r="J7" s="190"/>
      <c r="K7" s="190"/>
      <c r="L7" s="190"/>
    </row>
    <row r="8" spans="1:12" s="89" customFormat="1" ht="39.75" customHeight="1" x14ac:dyDescent="0.2">
      <c r="A8" s="91"/>
      <c r="B8" s="92"/>
      <c r="C8" s="92"/>
      <c r="D8" s="92"/>
      <c r="E8" s="92"/>
      <c r="F8" s="92"/>
      <c r="G8" s="92"/>
      <c r="H8" s="92"/>
      <c r="I8" s="92"/>
      <c r="J8" s="90"/>
      <c r="K8" s="90"/>
      <c r="L8" s="90"/>
    </row>
    <row r="9" spans="1:12" s="89" customFormat="1" ht="14.25" customHeight="1" x14ac:dyDescent="0.2">
      <c r="A9" s="91"/>
      <c r="B9" s="92"/>
      <c r="C9" s="92"/>
      <c r="D9" s="92"/>
      <c r="E9" s="92"/>
      <c r="F9" s="92"/>
      <c r="G9" s="92"/>
      <c r="H9" s="92"/>
      <c r="I9" s="92"/>
      <c r="J9" s="90"/>
      <c r="K9" s="90"/>
      <c r="L9" s="90"/>
    </row>
    <row r="10" spans="1:12" s="89" customFormat="1" ht="14.25" customHeight="1" x14ac:dyDescent="0.2">
      <c r="A10" s="91"/>
      <c r="B10" s="92"/>
      <c r="C10" s="92"/>
      <c r="D10" s="92"/>
      <c r="E10" s="92"/>
      <c r="F10" s="92"/>
      <c r="G10" s="92"/>
      <c r="H10" s="92"/>
      <c r="I10" s="92"/>
      <c r="J10" s="90"/>
      <c r="K10" s="90"/>
      <c r="L10" s="90"/>
    </row>
    <row r="11" spans="1:12" s="89" customFormat="1" ht="12.75" customHeight="1" x14ac:dyDescent="0.2">
      <c r="A11" s="91"/>
      <c r="B11" s="92"/>
      <c r="C11" s="92"/>
      <c r="D11" s="92"/>
      <c r="E11" s="92"/>
      <c r="F11" s="92"/>
      <c r="G11" s="92"/>
      <c r="H11" s="92"/>
      <c r="I11" s="92"/>
      <c r="J11" s="90"/>
      <c r="K11" s="90"/>
      <c r="L11" s="90"/>
    </row>
    <row r="12" spans="1:12" ht="15" x14ac:dyDescent="0.2">
      <c r="A12" s="99"/>
      <c r="B12" s="102"/>
      <c r="C12" s="193" t="s">
        <v>1</v>
      </c>
      <c r="D12" s="194"/>
      <c r="E12" s="193" t="s">
        <v>2</v>
      </c>
      <c r="F12" s="194"/>
      <c r="G12" s="103"/>
      <c r="H12" s="193" t="s">
        <v>3</v>
      </c>
      <c r="I12" s="195"/>
      <c r="J12" s="195"/>
      <c r="K12" s="194"/>
      <c r="L12" s="99"/>
    </row>
    <row r="13" spans="1:12" ht="15" x14ac:dyDescent="0.2">
      <c r="A13" s="99"/>
      <c r="B13" s="119" t="s">
        <v>0</v>
      </c>
      <c r="C13" s="130">
        <f>VALUE(RIGHT(A7, 4))</f>
        <v>2021</v>
      </c>
      <c r="D13" s="131">
        <f>C13-1</f>
        <v>2020</v>
      </c>
      <c r="E13" s="130">
        <f>C13</f>
        <v>2021</v>
      </c>
      <c r="F13" s="131">
        <f>D13</f>
        <v>2020</v>
      </c>
      <c r="G13" s="132"/>
      <c r="H13" s="130" t="s">
        <v>4</v>
      </c>
      <c r="I13" s="131" t="s">
        <v>2</v>
      </c>
      <c r="J13" s="130" t="s">
        <v>4</v>
      </c>
      <c r="K13" s="131" t="s">
        <v>2</v>
      </c>
      <c r="L13" s="99"/>
    </row>
    <row r="14" spans="1:12" ht="15" x14ac:dyDescent="0.2">
      <c r="A14" s="99"/>
      <c r="B14" s="104"/>
      <c r="C14" s="105"/>
      <c r="D14" s="106"/>
      <c r="E14" s="105"/>
      <c r="F14" s="106"/>
      <c r="G14" s="107"/>
      <c r="H14" s="105"/>
      <c r="I14" s="106"/>
      <c r="J14" s="105"/>
      <c r="K14" s="106"/>
      <c r="L14" s="99"/>
    </row>
    <row r="15" spans="1:12" ht="15" x14ac:dyDescent="0.2">
      <c r="A15" s="99"/>
      <c r="B15" s="108" t="s">
        <v>77</v>
      </c>
      <c r="C15" s="109">
        <v>1681</v>
      </c>
      <c r="D15" s="110">
        <v>1945</v>
      </c>
      <c r="E15" s="109">
        <v>8984</v>
      </c>
      <c r="F15" s="110">
        <v>11003</v>
      </c>
      <c r="G15" s="111"/>
      <c r="H15" s="109">
        <f t="shared" ref="H15:H22" si="0">C15-D15</f>
        <v>-264</v>
      </c>
      <c r="I15" s="110">
        <f t="shared" ref="I15:I22" si="1">E15-F15</f>
        <v>-2019</v>
      </c>
      <c r="J15" s="112">
        <f t="shared" ref="J15:J22" si="2">IF(D15=0, "-", IF(H15/D15&lt;10, H15/D15, "&gt;999%"))</f>
        <v>-0.13573264781491001</v>
      </c>
      <c r="K15" s="113">
        <f t="shared" ref="K15:K22" si="3">IF(F15=0, "-", IF(I15/F15&lt;10, I15/F15, "&gt;999%"))</f>
        <v>-0.18349541034263384</v>
      </c>
      <c r="L15" s="99"/>
    </row>
    <row r="16" spans="1:12" ht="15" x14ac:dyDescent="0.2">
      <c r="A16" s="99"/>
      <c r="B16" s="108" t="s">
        <v>78</v>
      </c>
      <c r="C16" s="109">
        <v>34633</v>
      </c>
      <c r="D16" s="110">
        <v>34898</v>
      </c>
      <c r="E16" s="109">
        <v>181900</v>
      </c>
      <c r="F16" s="110">
        <v>140902</v>
      </c>
      <c r="G16" s="111"/>
      <c r="H16" s="109">
        <f t="shared" si="0"/>
        <v>-265</v>
      </c>
      <c r="I16" s="110">
        <f t="shared" si="1"/>
        <v>40998</v>
      </c>
      <c r="J16" s="112">
        <f t="shared" si="2"/>
        <v>-7.5935583701071691E-3</v>
      </c>
      <c r="K16" s="113">
        <f t="shared" si="3"/>
        <v>0.29096819065733631</v>
      </c>
      <c r="L16" s="99"/>
    </row>
    <row r="17" spans="1:12" ht="15" x14ac:dyDescent="0.2">
      <c r="A17" s="99"/>
      <c r="B17" s="108" t="s">
        <v>79</v>
      </c>
      <c r="C17" s="109">
        <v>959</v>
      </c>
      <c r="D17" s="110">
        <v>841</v>
      </c>
      <c r="E17" s="109">
        <v>5197</v>
      </c>
      <c r="F17" s="110">
        <v>3518</v>
      </c>
      <c r="G17" s="111"/>
      <c r="H17" s="109">
        <f t="shared" si="0"/>
        <v>118</v>
      </c>
      <c r="I17" s="110">
        <f t="shared" si="1"/>
        <v>1679</v>
      </c>
      <c r="J17" s="112">
        <f t="shared" si="2"/>
        <v>0.14030915576694411</v>
      </c>
      <c r="K17" s="113">
        <f t="shared" si="3"/>
        <v>0.47725980670835705</v>
      </c>
      <c r="L17" s="99"/>
    </row>
    <row r="18" spans="1:12" ht="15" x14ac:dyDescent="0.2">
      <c r="A18" s="99"/>
      <c r="B18" s="108" t="s">
        <v>80</v>
      </c>
      <c r="C18" s="109">
        <v>25321</v>
      </c>
      <c r="D18" s="110">
        <v>24634</v>
      </c>
      <c r="E18" s="109">
        <v>122849</v>
      </c>
      <c r="F18" s="110">
        <v>91758</v>
      </c>
      <c r="G18" s="111"/>
      <c r="H18" s="109">
        <f t="shared" si="0"/>
        <v>687</v>
      </c>
      <c r="I18" s="110">
        <f t="shared" si="1"/>
        <v>31091</v>
      </c>
      <c r="J18" s="112">
        <f t="shared" si="2"/>
        <v>2.7888284484858326E-2</v>
      </c>
      <c r="K18" s="113">
        <f t="shared" si="3"/>
        <v>0.33883694064822684</v>
      </c>
      <c r="L18" s="99"/>
    </row>
    <row r="19" spans="1:12" ht="15" x14ac:dyDescent="0.2">
      <c r="A19" s="99"/>
      <c r="B19" s="108" t="s">
        <v>81</v>
      </c>
      <c r="C19" s="109">
        <v>6802</v>
      </c>
      <c r="D19" s="110">
        <v>7200</v>
      </c>
      <c r="E19" s="109">
        <v>36274</v>
      </c>
      <c r="F19" s="110">
        <v>28087</v>
      </c>
      <c r="G19" s="111"/>
      <c r="H19" s="109">
        <f t="shared" si="0"/>
        <v>-398</v>
      </c>
      <c r="I19" s="110">
        <f t="shared" si="1"/>
        <v>8187</v>
      </c>
      <c r="J19" s="112">
        <f t="shared" si="2"/>
        <v>-5.527777777777778E-2</v>
      </c>
      <c r="K19" s="113">
        <f t="shared" si="3"/>
        <v>0.29148716488054971</v>
      </c>
      <c r="L19" s="99"/>
    </row>
    <row r="20" spans="1:12" ht="15" x14ac:dyDescent="0.2">
      <c r="A20" s="99"/>
      <c r="B20" s="108" t="s">
        <v>82</v>
      </c>
      <c r="C20" s="109">
        <v>1899</v>
      </c>
      <c r="D20" s="110">
        <v>1688</v>
      </c>
      <c r="E20" s="109">
        <v>9507</v>
      </c>
      <c r="F20" s="110">
        <v>6993</v>
      </c>
      <c r="G20" s="111"/>
      <c r="H20" s="109">
        <f t="shared" si="0"/>
        <v>211</v>
      </c>
      <c r="I20" s="110">
        <f t="shared" si="1"/>
        <v>2514</v>
      </c>
      <c r="J20" s="112">
        <f t="shared" si="2"/>
        <v>0.125</v>
      </c>
      <c r="K20" s="113">
        <f t="shared" si="3"/>
        <v>0.35950235950235948</v>
      </c>
      <c r="L20" s="99"/>
    </row>
    <row r="21" spans="1:12" ht="15" x14ac:dyDescent="0.2">
      <c r="A21" s="99"/>
      <c r="B21" s="108" t="s">
        <v>83</v>
      </c>
      <c r="C21" s="109">
        <v>29332</v>
      </c>
      <c r="D21" s="110">
        <v>29302</v>
      </c>
      <c r="E21" s="109">
        <v>146231</v>
      </c>
      <c r="F21" s="110">
        <v>119606</v>
      </c>
      <c r="G21" s="111"/>
      <c r="H21" s="109">
        <f t="shared" si="0"/>
        <v>30</v>
      </c>
      <c r="I21" s="110">
        <f t="shared" si="1"/>
        <v>26625</v>
      </c>
      <c r="J21" s="112">
        <f t="shared" si="2"/>
        <v>1.0238208995972972E-3</v>
      </c>
      <c r="K21" s="113">
        <f t="shared" si="3"/>
        <v>0.22260588933665534</v>
      </c>
      <c r="L21" s="99"/>
    </row>
    <row r="22" spans="1:12" ht="15" x14ac:dyDescent="0.2">
      <c r="A22" s="99"/>
      <c r="B22" s="108" t="s">
        <v>84</v>
      </c>
      <c r="C22" s="109">
        <v>10037</v>
      </c>
      <c r="D22" s="110">
        <v>9726</v>
      </c>
      <c r="E22" s="109">
        <v>56526</v>
      </c>
      <c r="F22" s="110">
        <v>40548</v>
      </c>
      <c r="G22" s="111"/>
      <c r="H22" s="109">
        <f t="shared" si="0"/>
        <v>311</v>
      </c>
      <c r="I22" s="110">
        <f t="shared" si="1"/>
        <v>15978</v>
      </c>
      <c r="J22" s="112">
        <f t="shared" si="2"/>
        <v>3.1976146411680034E-2</v>
      </c>
      <c r="K22" s="113">
        <f t="shared" si="3"/>
        <v>0.39405149452500737</v>
      </c>
      <c r="L22" s="99"/>
    </row>
    <row r="23" spans="1:12" ht="15" x14ac:dyDescent="0.2">
      <c r="A23" s="99"/>
      <c r="B23" s="108"/>
      <c r="C23" s="114"/>
      <c r="D23" s="115"/>
      <c r="E23" s="114"/>
      <c r="F23" s="115"/>
      <c r="G23" s="116"/>
      <c r="H23" s="114"/>
      <c r="I23" s="115"/>
      <c r="J23" s="117"/>
      <c r="K23" s="118"/>
      <c r="L23" s="99"/>
    </row>
    <row r="24" spans="1:12" s="43" customFormat="1" ht="15.75" x14ac:dyDescent="0.25">
      <c r="A24" s="100"/>
      <c r="B24" s="119" t="s">
        <v>5</v>
      </c>
      <c r="C24" s="120">
        <f>SUM(C15:C23)</f>
        <v>110664</v>
      </c>
      <c r="D24" s="121">
        <f>SUM(D15:D23)</f>
        <v>110234</v>
      </c>
      <c r="E24" s="120">
        <f>SUM(E15:E23)</f>
        <v>567468</v>
      </c>
      <c r="F24" s="121">
        <f>SUM(F15:F23)</f>
        <v>442415</v>
      </c>
      <c r="G24" s="122"/>
      <c r="H24" s="120">
        <f>SUM(H15:H23)</f>
        <v>430</v>
      </c>
      <c r="I24" s="121">
        <f>SUM(I15:I23)</f>
        <v>125053</v>
      </c>
      <c r="J24" s="123">
        <f>IF(D24=0, 0, H24/D24)</f>
        <v>3.9007928588275852E-3</v>
      </c>
      <c r="K24" s="124">
        <f>IF(F24=0, 0, I24/F24)</f>
        <v>0.2826599459783235</v>
      </c>
      <c r="L24" s="101"/>
    </row>
    <row r="25" spans="1:12" s="43" customFormat="1" x14ac:dyDescent="0.2">
      <c r="A25" s="94"/>
      <c r="B25" s="95"/>
      <c r="C25" s="96"/>
      <c r="D25" s="96"/>
      <c r="E25" s="96"/>
      <c r="F25" s="96"/>
      <c r="G25" s="96"/>
      <c r="H25" s="96"/>
      <c r="I25" s="96"/>
      <c r="J25" s="97"/>
      <c r="K25" s="97"/>
    </row>
    <row r="26" spans="1:12" s="43" customFormat="1" x14ac:dyDescent="0.2">
      <c r="A26" s="94"/>
      <c r="B26" s="94"/>
      <c r="C26" s="98"/>
      <c r="D26" s="98"/>
      <c r="E26" s="98"/>
      <c r="F26" s="98"/>
      <c r="G26" s="98"/>
      <c r="H26" s="98"/>
      <c r="I26" s="98"/>
      <c r="J26" s="97"/>
      <c r="K26" s="97"/>
    </row>
    <row r="27" spans="1:12" s="43" customFormat="1" ht="14.25" x14ac:dyDescent="0.2">
      <c r="A27" s="94"/>
      <c r="B27" s="125"/>
      <c r="C27" s="98"/>
      <c r="D27" s="98"/>
      <c r="E27" s="98"/>
      <c r="F27" s="98"/>
      <c r="G27" s="98"/>
      <c r="H27" s="98"/>
      <c r="I27" s="98"/>
      <c r="J27" s="97"/>
      <c r="K27" s="97"/>
    </row>
    <row r="28" spans="1:12" s="43" customFormat="1" ht="14.25" x14ac:dyDescent="0.2">
      <c r="A28" s="94"/>
      <c r="B28" s="125"/>
      <c r="C28" s="98"/>
      <c r="D28" s="98"/>
      <c r="E28" s="98"/>
      <c r="F28" s="98"/>
      <c r="G28" s="98"/>
      <c r="H28" s="98"/>
      <c r="I28" s="98"/>
      <c r="J28" s="97"/>
      <c r="K28" s="97"/>
    </row>
    <row r="29" spans="1:12" s="43" customFormat="1" ht="14.25" x14ac:dyDescent="0.2">
      <c r="A29" s="94"/>
      <c r="B29" s="125"/>
      <c r="C29" s="98"/>
      <c r="D29" s="98"/>
      <c r="E29" s="98"/>
      <c r="F29" s="98"/>
      <c r="G29" s="98"/>
      <c r="H29" s="98"/>
      <c r="I29" s="98"/>
      <c r="J29" s="97"/>
      <c r="K29" s="97"/>
    </row>
    <row r="30" spans="1:12" s="43" customFormat="1" ht="14.25" x14ac:dyDescent="0.2">
      <c r="A30" s="94"/>
      <c r="B30" s="125"/>
      <c r="C30" s="98"/>
      <c r="D30" s="98"/>
      <c r="E30" s="98"/>
      <c r="F30" s="98"/>
      <c r="G30" s="98"/>
      <c r="H30" s="98"/>
      <c r="I30" s="98"/>
      <c r="J30" s="97"/>
      <c r="K30" s="97"/>
    </row>
    <row r="31" spans="1:12" s="43" customFormat="1" x14ac:dyDescent="0.2">
      <c r="A31" s="94"/>
      <c r="C31" s="98"/>
      <c r="D31" s="98"/>
      <c r="E31" s="98"/>
      <c r="F31" s="98"/>
      <c r="G31" s="98"/>
      <c r="H31" s="98"/>
      <c r="I31" s="98"/>
      <c r="J31" s="97"/>
      <c r="K31" s="97"/>
    </row>
    <row r="32" spans="1:12" s="43" customFormat="1" x14ac:dyDescent="0.2">
      <c r="A32" s="94"/>
      <c r="C32" s="98"/>
      <c r="D32" s="98"/>
      <c r="E32" s="98"/>
      <c r="F32" s="98"/>
      <c r="G32" s="98"/>
      <c r="H32" s="98"/>
      <c r="I32" s="98"/>
      <c r="J32" s="97"/>
      <c r="K32" s="97"/>
    </row>
    <row r="33" spans="1:15" s="43" customFormat="1" x14ac:dyDescent="0.2">
      <c r="A33" s="94"/>
      <c r="B33" s="94"/>
      <c r="C33" s="98"/>
      <c r="D33" s="98"/>
      <c r="E33" s="98"/>
      <c r="F33" s="98"/>
      <c r="G33" s="98"/>
      <c r="H33" s="98"/>
      <c r="I33" s="98"/>
      <c r="J33" s="97"/>
      <c r="K33" s="97"/>
    </row>
    <row r="34" spans="1:15" s="43" customFormat="1" x14ac:dyDescent="0.2">
      <c r="A34" s="94"/>
      <c r="B34" s="94"/>
      <c r="C34" s="98"/>
      <c r="D34" s="98"/>
      <c r="E34" s="98"/>
      <c r="F34" s="98"/>
      <c r="G34" s="98"/>
      <c r="H34" s="98"/>
      <c r="I34" s="98"/>
      <c r="J34" s="97"/>
      <c r="K34" s="97"/>
    </row>
    <row r="35" spans="1:15" s="43" customFormat="1" x14ac:dyDescent="0.2">
      <c r="A35" s="94"/>
      <c r="B35" s="94"/>
      <c r="C35" s="98"/>
      <c r="D35" s="98"/>
      <c r="E35" s="98"/>
      <c r="F35" s="98"/>
      <c r="G35" s="98"/>
      <c r="H35" s="98"/>
      <c r="I35" s="98"/>
      <c r="J35" s="97"/>
      <c r="K35" s="97"/>
      <c r="O35" s="137"/>
    </row>
    <row r="36" spans="1:15" ht="12.75" customHeight="1" x14ac:dyDescent="0.2">
      <c r="A36" s="185"/>
      <c r="B36" s="185"/>
      <c r="C36" s="185"/>
      <c r="D36" s="185"/>
      <c r="E36" s="185"/>
      <c r="F36" s="185"/>
      <c r="G36" s="185"/>
      <c r="H36" s="185"/>
      <c r="I36" s="185"/>
    </row>
    <row r="37" spans="1:15" s="90" customFormat="1" ht="29.25" customHeight="1" x14ac:dyDescent="0.2">
      <c r="A37" s="127"/>
      <c r="B37" s="179" t="s">
        <v>85</v>
      </c>
      <c r="C37" s="180"/>
      <c r="D37" s="180"/>
      <c r="E37" s="180"/>
      <c r="F37" s="180"/>
      <c r="G37" s="180"/>
      <c r="H37" s="180"/>
      <c r="I37" s="180"/>
      <c r="J37" s="180"/>
      <c r="K37" s="180"/>
      <c r="L37" s="135"/>
    </row>
    <row r="38" spans="1:15" s="90" customFormat="1" ht="29.25" customHeight="1" x14ac:dyDescent="0.2">
      <c r="A38" s="126"/>
      <c r="B38" s="180"/>
      <c r="C38" s="180"/>
      <c r="D38" s="180"/>
      <c r="E38" s="180"/>
      <c r="F38" s="180"/>
      <c r="G38" s="180"/>
      <c r="H38" s="180"/>
      <c r="I38" s="180"/>
      <c r="J38" s="180"/>
      <c r="K38" s="180"/>
      <c r="L38" s="135"/>
    </row>
    <row r="39" spans="1:15" s="90" customFormat="1" ht="29.25" customHeight="1" x14ac:dyDescent="0.2">
      <c r="A39" s="126"/>
      <c r="B39" s="180"/>
      <c r="C39" s="180"/>
      <c r="D39" s="180"/>
      <c r="E39" s="180"/>
      <c r="F39" s="180"/>
      <c r="G39" s="180"/>
      <c r="H39" s="180"/>
      <c r="I39" s="180"/>
      <c r="J39" s="180"/>
      <c r="K39" s="180"/>
      <c r="L39" s="136"/>
    </row>
    <row r="40" spans="1:15" s="90" customFormat="1" ht="29.25" customHeight="1" x14ac:dyDescent="0.2">
      <c r="A40" s="134"/>
      <c r="B40" s="181"/>
      <c r="C40" s="181"/>
      <c r="D40" s="181"/>
      <c r="E40" s="181"/>
      <c r="F40" s="181"/>
      <c r="G40" s="181"/>
      <c r="H40" s="181"/>
      <c r="I40" s="181"/>
      <c r="J40" s="181"/>
      <c r="K40" s="181"/>
      <c r="L40" s="133"/>
    </row>
    <row r="44" spans="1:15" x14ac:dyDescent="0.2">
      <c r="B44" s="138"/>
    </row>
  </sheetData>
  <mergeCells count="10">
    <mergeCell ref="B37:K40"/>
    <mergeCell ref="A1:L1"/>
    <mergeCell ref="A2:L2"/>
    <mergeCell ref="A5:L5"/>
    <mergeCell ref="A7:L7"/>
    <mergeCell ref="A3:L3"/>
    <mergeCell ref="C12:D12"/>
    <mergeCell ref="E12:F12"/>
    <mergeCell ref="H12:K12"/>
    <mergeCell ref="A36:I36"/>
  </mergeCells>
  <phoneticPr fontId="3" type="noConversion"/>
  <printOptions horizontalCentered="1"/>
  <pageMargins left="0.74803149606299213" right="0.74803149606299213" top="0.78740157480314965" bottom="0.78740157480314965" header="0.51181102362204722" footer="0.51181102362204722"/>
  <pageSetup paperSize="9" scale="72"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K157"/>
  <sheetViews>
    <sheetView tabSelected="1" zoomScaleNormal="100"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86</v>
      </c>
      <c r="B2" s="202" t="s">
        <v>76</v>
      </c>
      <c r="C2" s="198"/>
      <c r="D2" s="198"/>
      <c r="E2" s="203"/>
      <c r="F2" s="203"/>
      <c r="G2" s="203"/>
      <c r="H2" s="203"/>
      <c r="I2" s="203"/>
      <c r="J2" s="203"/>
      <c r="K2" s="203"/>
    </row>
    <row r="4" spans="1:11" ht="15.75" x14ac:dyDescent="0.25">
      <c r="A4" s="164" t="s">
        <v>96</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96</v>
      </c>
      <c r="B6" s="61" t="s">
        <v>12</v>
      </c>
      <c r="C6" s="62" t="s">
        <v>13</v>
      </c>
      <c r="D6" s="61" t="s">
        <v>12</v>
      </c>
      <c r="E6" s="63" t="s">
        <v>13</v>
      </c>
      <c r="F6" s="62" t="s">
        <v>12</v>
      </c>
      <c r="G6" s="62" t="s">
        <v>13</v>
      </c>
      <c r="H6" s="61" t="s">
        <v>12</v>
      </c>
      <c r="I6" s="63" t="s">
        <v>13</v>
      </c>
      <c r="J6" s="61"/>
      <c r="K6" s="63"/>
    </row>
    <row r="7" spans="1:11" x14ac:dyDescent="0.2">
      <c r="A7" s="7" t="s">
        <v>227</v>
      </c>
      <c r="B7" s="65">
        <v>0</v>
      </c>
      <c r="C7" s="34">
        <f>IF(B18=0, "-", B7/B18)</f>
        <v>0</v>
      </c>
      <c r="D7" s="65">
        <v>0</v>
      </c>
      <c r="E7" s="9">
        <f>IF(D18=0, "-", D7/D18)</f>
        <v>0</v>
      </c>
      <c r="F7" s="81">
        <v>7</v>
      </c>
      <c r="G7" s="34">
        <f>IF(F18=0, "-", F7/F18)</f>
        <v>3.482587064676617E-2</v>
      </c>
      <c r="H7" s="65">
        <v>0</v>
      </c>
      <c r="I7" s="9">
        <f>IF(H18=0, "-", H7/H18)</f>
        <v>0</v>
      </c>
      <c r="J7" s="8" t="str">
        <f t="shared" ref="J7:J16" si="0">IF(D7=0, "-", IF((B7-D7)/D7&lt;10, (B7-D7)/D7, "&gt;999%"))</f>
        <v>-</v>
      </c>
      <c r="K7" s="9" t="str">
        <f t="shared" ref="K7:K16" si="1">IF(H7=0, "-", IF((F7-H7)/H7&lt;10, (F7-H7)/H7, "&gt;999%"))</f>
        <v>-</v>
      </c>
    </row>
    <row r="8" spans="1:11" x14ac:dyDescent="0.2">
      <c r="A8" s="7" t="s">
        <v>228</v>
      </c>
      <c r="B8" s="65">
        <v>0</v>
      </c>
      <c r="C8" s="34">
        <f>IF(B18=0, "-", B8/B18)</f>
        <v>0</v>
      </c>
      <c r="D8" s="65">
        <v>2</v>
      </c>
      <c r="E8" s="9">
        <f>IF(D18=0, "-", D8/D18)</f>
        <v>0.15384615384615385</v>
      </c>
      <c r="F8" s="81">
        <v>0</v>
      </c>
      <c r="G8" s="34">
        <f>IF(F18=0, "-", F8/F18)</f>
        <v>0</v>
      </c>
      <c r="H8" s="65">
        <v>18</v>
      </c>
      <c r="I8" s="9">
        <f>IF(H18=0, "-", H8/H18)</f>
        <v>0.20224719101123595</v>
      </c>
      <c r="J8" s="8">
        <f t="shared" si="0"/>
        <v>-1</v>
      </c>
      <c r="K8" s="9">
        <f t="shared" si="1"/>
        <v>-1</v>
      </c>
    </row>
    <row r="9" spans="1:11" x14ac:dyDescent="0.2">
      <c r="A9" s="7" t="s">
        <v>229</v>
      </c>
      <c r="B9" s="65">
        <v>1</v>
      </c>
      <c r="C9" s="34">
        <f>IF(B18=0, "-", B9/B18)</f>
        <v>4.1666666666666664E-2</v>
      </c>
      <c r="D9" s="65">
        <v>2</v>
      </c>
      <c r="E9" s="9">
        <f>IF(D18=0, "-", D9/D18)</f>
        <v>0.15384615384615385</v>
      </c>
      <c r="F9" s="81">
        <v>20</v>
      </c>
      <c r="G9" s="34">
        <f>IF(F18=0, "-", F9/F18)</f>
        <v>9.950248756218906E-2</v>
      </c>
      <c r="H9" s="65">
        <v>13</v>
      </c>
      <c r="I9" s="9">
        <f>IF(H18=0, "-", H9/H18)</f>
        <v>0.14606741573033707</v>
      </c>
      <c r="J9" s="8">
        <f t="shared" si="0"/>
        <v>-0.5</v>
      </c>
      <c r="K9" s="9">
        <f t="shared" si="1"/>
        <v>0.53846153846153844</v>
      </c>
    </row>
    <row r="10" spans="1:11" x14ac:dyDescent="0.2">
      <c r="A10" s="7" t="s">
        <v>230</v>
      </c>
      <c r="B10" s="65">
        <v>8</v>
      </c>
      <c r="C10" s="34">
        <f>IF(B18=0, "-", B10/B18)</f>
        <v>0.33333333333333331</v>
      </c>
      <c r="D10" s="65">
        <v>0</v>
      </c>
      <c r="E10" s="9">
        <f>IF(D18=0, "-", D10/D18)</f>
        <v>0</v>
      </c>
      <c r="F10" s="81">
        <v>21</v>
      </c>
      <c r="G10" s="34">
        <f>IF(F18=0, "-", F10/F18)</f>
        <v>0.1044776119402985</v>
      </c>
      <c r="H10" s="65">
        <v>0</v>
      </c>
      <c r="I10" s="9">
        <f>IF(H18=0, "-", H10/H18)</f>
        <v>0</v>
      </c>
      <c r="J10" s="8" t="str">
        <f t="shared" si="0"/>
        <v>-</v>
      </c>
      <c r="K10" s="9" t="str">
        <f t="shared" si="1"/>
        <v>-</v>
      </c>
    </row>
    <row r="11" spans="1:11" x14ac:dyDescent="0.2">
      <c r="A11" s="7" t="s">
        <v>231</v>
      </c>
      <c r="B11" s="65">
        <v>4</v>
      </c>
      <c r="C11" s="34">
        <f>IF(B18=0, "-", B11/B18)</f>
        <v>0.16666666666666666</v>
      </c>
      <c r="D11" s="65">
        <v>6</v>
      </c>
      <c r="E11" s="9">
        <f>IF(D18=0, "-", D11/D18)</f>
        <v>0.46153846153846156</v>
      </c>
      <c r="F11" s="81">
        <v>54</v>
      </c>
      <c r="G11" s="34">
        <f>IF(F18=0, "-", F11/F18)</f>
        <v>0.26865671641791045</v>
      </c>
      <c r="H11" s="65">
        <v>40</v>
      </c>
      <c r="I11" s="9">
        <f>IF(H18=0, "-", H11/H18)</f>
        <v>0.449438202247191</v>
      </c>
      <c r="J11" s="8">
        <f t="shared" si="0"/>
        <v>-0.33333333333333331</v>
      </c>
      <c r="K11" s="9">
        <f t="shared" si="1"/>
        <v>0.35</v>
      </c>
    </row>
    <row r="12" spans="1:11" x14ac:dyDescent="0.2">
      <c r="A12" s="7" t="s">
        <v>232</v>
      </c>
      <c r="B12" s="65">
        <v>0</v>
      </c>
      <c r="C12" s="34">
        <f>IF(B18=0, "-", B12/B18)</f>
        <v>0</v>
      </c>
      <c r="D12" s="65">
        <v>2</v>
      </c>
      <c r="E12" s="9">
        <f>IF(D18=0, "-", D12/D18)</f>
        <v>0.15384615384615385</v>
      </c>
      <c r="F12" s="81">
        <v>5</v>
      </c>
      <c r="G12" s="34">
        <f>IF(F18=0, "-", F12/F18)</f>
        <v>2.4875621890547265E-2</v>
      </c>
      <c r="H12" s="65">
        <v>3</v>
      </c>
      <c r="I12" s="9">
        <f>IF(H18=0, "-", H12/H18)</f>
        <v>3.3707865168539325E-2</v>
      </c>
      <c r="J12" s="8">
        <f t="shared" si="0"/>
        <v>-1</v>
      </c>
      <c r="K12" s="9">
        <f t="shared" si="1"/>
        <v>0.66666666666666663</v>
      </c>
    </row>
    <row r="13" spans="1:11" x14ac:dyDescent="0.2">
      <c r="A13" s="7" t="s">
        <v>233</v>
      </c>
      <c r="B13" s="65">
        <v>1</v>
      </c>
      <c r="C13" s="34">
        <f>IF(B18=0, "-", B13/B18)</f>
        <v>4.1666666666666664E-2</v>
      </c>
      <c r="D13" s="65">
        <v>0</v>
      </c>
      <c r="E13" s="9">
        <f>IF(D18=0, "-", D13/D18)</f>
        <v>0</v>
      </c>
      <c r="F13" s="81">
        <v>11</v>
      </c>
      <c r="G13" s="34">
        <f>IF(F18=0, "-", F13/F18)</f>
        <v>5.4726368159203981E-2</v>
      </c>
      <c r="H13" s="65">
        <v>2</v>
      </c>
      <c r="I13" s="9">
        <f>IF(H18=0, "-", H13/H18)</f>
        <v>2.247191011235955E-2</v>
      </c>
      <c r="J13" s="8" t="str">
        <f t="shared" si="0"/>
        <v>-</v>
      </c>
      <c r="K13" s="9">
        <f t="shared" si="1"/>
        <v>4.5</v>
      </c>
    </row>
    <row r="14" spans="1:11" x14ac:dyDescent="0.2">
      <c r="A14" s="7" t="s">
        <v>234</v>
      </c>
      <c r="B14" s="65">
        <v>3</v>
      </c>
      <c r="C14" s="34">
        <f>IF(B18=0, "-", B14/B18)</f>
        <v>0.125</v>
      </c>
      <c r="D14" s="65">
        <v>0</v>
      </c>
      <c r="E14" s="9">
        <f>IF(D18=0, "-", D14/D18)</f>
        <v>0</v>
      </c>
      <c r="F14" s="81">
        <v>15</v>
      </c>
      <c r="G14" s="34">
        <f>IF(F18=0, "-", F14/F18)</f>
        <v>7.4626865671641784E-2</v>
      </c>
      <c r="H14" s="65">
        <v>10</v>
      </c>
      <c r="I14" s="9">
        <f>IF(H18=0, "-", H14/H18)</f>
        <v>0.11235955056179775</v>
      </c>
      <c r="J14" s="8" t="str">
        <f t="shared" si="0"/>
        <v>-</v>
      </c>
      <c r="K14" s="9">
        <f t="shared" si="1"/>
        <v>0.5</v>
      </c>
    </row>
    <row r="15" spans="1:11" x14ac:dyDescent="0.2">
      <c r="A15" s="7" t="s">
        <v>235</v>
      </c>
      <c r="B15" s="65">
        <v>5</v>
      </c>
      <c r="C15" s="34">
        <f>IF(B18=0, "-", B15/B18)</f>
        <v>0.20833333333333334</v>
      </c>
      <c r="D15" s="65">
        <v>0</v>
      </c>
      <c r="E15" s="9">
        <f>IF(D18=0, "-", D15/D18)</f>
        <v>0</v>
      </c>
      <c r="F15" s="81">
        <v>52</v>
      </c>
      <c r="G15" s="34">
        <f>IF(F18=0, "-", F15/F18)</f>
        <v>0.25870646766169153</v>
      </c>
      <c r="H15" s="65">
        <v>0</v>
      </c>
      <c r="I15" s="9">
        <f>IF(H18=0, "-", H15/H18)</f>
        <v>0</v>
      </c>
      <c r="J15" s="8" t="str">
        <f t="shared" si="0"/>
        <v>-</v>
      </c>
      <c r="K15" s="9" t="str">
        <f t="shared" si="1"/>
        <v>-</v>
      </c>
    </row>
    <row r="16" spans="1:11" x14ac:dyDescent="0.2">
      <c r="A16" s="7" t="s">
        <v>236</v>
      </c>
      <c r="B16" s="65">
        <v>2</v>
      </c>
      <c r="C16" s="34">
        <f>IF(B18=0, "-", B16/B18)</f>
        <v>8.3333333333333329E-2</v>
      </c>
      <c r="D16" s="65">
        <v>1</v>
      </c>
      <c r="E16" s="9">
        <f>IF(D18=0, "-", D16/D18)</f>
        <v>7.6923076923076927E-2</v>
      </c>
      <c r="F16" s="81">
        <v>16</v>
      </c>
      <c r="G16" s="34">
        <f>IF(F18=0, "-", F16/F18)</f>
        <v>7.9601990049751242E-2</v>
      </c>
      <c r="H16" s="65">
        <v>3</v>
      </c>
      <c r="I16" s="9">
        <f>IF(H18=0, "-", H16/H18)</f>
        <v>3.3707865168539325E-2</v>
      </c>
      <c r="J16" s="8">
        <f t="shared" si="0"/>
        <v>1</v>
      </c>
      <c r="K16" s="9">
        <f t="shared" si="1"/>
        <v>4.333333333333333</v>
      </c>
    </row>
    <row r="17" spans="1:11" x14ac:dyDescent="0.2">
      <c r="A17" s="2"/>
      <c r="B17" s="68"/>
      <c r="C17" s="33"/>
      <c r="D17" s="68"/>
      <c r="E17" s="6"/>
      <c r="F17" s="82"/>
      <c r="G17" s="33"/>
      <c r="H17" s="68"/>
      <c r="I17" s="6"/>
      <c r="J17" s="5"/>
      <c r="K17" s="6"/>
    </row>
    <row r="18" spans="1:11" s="43" customFormat="1" x14ac:dyDescent="0.2">
      <c r="A18" s="162" t="s">
        <v>416</v>
      </c>
      <c r="B18" s="71">
        <f>SUM(B7:B17)</f>
        <v>24</v>
      </c>
      <c r="C18" s="40">
        <f>B18/959</f>
        <v>2.502606882168926E-2</v>
      </c>
      <c r="D18" s="71">
        <f>SUM(D7:D17)</f>
        <v>13</v>
      </c>
      <c r="E18" s="41">
        <f>D18/841</f>
        <v>1.5457788347205707E-2</v>
      </c>
      <c r="F18" s="77">
        <f>SUM(F7:F17)</f>
        <v>201</v>
      </c>
      <c r="G18" s="42">
        <f>F18/5197</f>
        <v>3.8676159322686164E-2</v>
      </c>
      <c r="H18" s="71">
        <f>SUM(H7:H17)</f>
        <v>89</v>
      </c>
      <c r="I18" s="41">
        <f>H18/3518</f>
        <v>2.5298465036952815E-2</v>
      </c>
      <c r="J18" s="37">
        <f>IF(D18=0, "-", IF((B18-D18)/D18&lt;10, (B18-D18)/D18, "&gt;999%"))</f>
        <v>0.84615384615384615</v>
      </c>
      <c r="K18" s="38">
        <f>IF(H18=0, "-", IF((F18-H18)/H18&lt;10, (F18-H18)/H18, "&gt;999%"))</f>
        <v>1.2584269662921348</v>
      </c>
    </row>
    <row r="19" spans="1:11" x14ac:dyDescent="0.2">
      <c r="B19" s="83"/>
      <c r="D19" s="83"/>
      <c r="F19" s="83"/>
      <c r="H19" s="83"/>
    </row>
    <row r="20" spans="1:11" s="43" customFormat="1" x14ac:dyDescent="0.2">
      <c r="A20" s="162" t="s">
        <v>416</v>
      </c>
      <c r="B20" s="71">
        <v>24</v>
      </c>
      <c r="C20" s="40">
        <f>B20/959</f>
        <v>2.502606882168926E-2</v>
      </c>
      <c r="D20" s="71">
        <v>13</v>
      </c>
      <c r="E20" s="41">
        <f>D20/841</f>
        <v>1.5457788347205707E-2</v>
      </c>
      <c r="F20" s="77">
        <v>201</v>
      </c>
      <c r="G20" s="42">
        <f>F20/5197</f>
        <v>3.8676159322686164E-2</v>
      </c>
      <c r="H20" s="71">
        <v>89</v>
      </c>
      <c r="I20" s="41">
        <f>H20/3518</f>
        <v>2.5298465036952815E-2</v>
      </c>
      <c r="J20" s="37">
        <f>IF(D20=0, "-", IF((B20-D20)/D20&lt;10, (B20-D20)/D20, "&gt;999%"))</f>
        <v>0.84615384615384615</v>
      </c>
      <c r="K20" s="38">
        <f>IF(H20=0, "-", IF((F20-H20)/H20&lt;10, (F20-H20)/H20, "&gt;999%"))</f>
        <v>1.2584269662921348</v>
      </c>
    </row>
    <row r="21" spans="1:11" x14ac:dyDescent="0.2">
      <c r="B21" s="83"/>
      <c r="D21" s="83"/>
      <c r="F21" s="83"/>
      <c r="H21" s="83"/>
    </row>
    <row r="22" spans="1:11" ht="15.75" x14ac:dyDescent="0.25">
      <c r="A22" s="164" t="s">
        <v>97</v>
      </c>
      <c r="B22" s="196" t="s">
        <v>1</v>
      </c>
      <c r="C22" s="200"/>
      <c r="D22" s="200"/>
      <c r="E22" s="197"/>
      <c r="F22" s="196" t="s">
        <v>14</v>
      </c>
      <c r="G22" s="200"/>
      <c r="H22" s="200"/>
      <c r="I22" s="197"/>
      <c r="J22" s="196" t="s">
        <v>15</v>
      </c>
      <c r="K22" s="197"/>
    </row>
    <row r="23" spans="1:11" x14ac:dyDescent="0.2">
      <c r="A23" s="22"/>
      <c r="B23" s="196">
        <f>VALUE(RIGHT($B$2, 4))</f>
        <v>2021</v>
      </c>
      <c r="C23" s="197"/>
      <c r="D23" s="196">
        <f>B23-1</f>
        <v>2020</v>
      </c>
      <c r="E23" s="204"/>
      <c r="F23" s="196">
        <f>B23</f>
        <v>2021</v>
      </c>
      <c r="G23" s="204"/>
      <c r="H23" s="196">
        <f>D23</f>
        <v>2020</v>
      </c>
      <c r="I23" s="204"/>
      <c r="J23" s="140" t="s">
        <v>4</v>
      </c>
      <c r="K23" s="141" t="s">
        <v>2</v>
      </c>
    </row>
    <row r="24" spans="1:11" x14ac:dyDescent="0.2">
      <c r="A24" s="163" t="s">
        <v>123</v>
      </c>
      <c r="B24" s="61" t="s">
        <v>12</v>
      </c>
      <c r="C24" s="62" t="s">
        <v>13</v>
      </c>
      <c r="D24" s="61" t="s">
        <v>12</v>
      </c>
      <c r="E24" s="63" t="s">
        <v>13</v>
      </c>
      <c r="F24" s="62" t="s">
        <v>12</v>
      </c>
      <c r="G24" s="62" t="s">
        <v>13</v>
      </c>
      <c r="H24" s="61" t="s">
        <v>12</v>
      </c>
      <c r="I24" s="63" t="s">
        <v>13</v>
      </c>
      <c r="J24" s="61"/>
      <c r="K24" s="63"/>
    </row>
    <row r="25" spans="1:11" x14ac:dyDescent="0.2">
      <c r="A25" s="7" t="s">
        <v>237</v>
      </c>
      <c r="B25" s="65">
        <v>1</v>
      </c>
      <c r="C25" s="34">
        <f>IF(B45=0, "-", B25/B45)</f>
        <v>1.020408163265306E-2</v>
      </c>
      <c r="D25" s="65">
        <v>0</v>
      </c>
      <c r="E25" s="9">
        <f>IF(D45=0, "-", D25/D45)</f>
        <v>0</v>
      </c>
      <c r="F25" s="81">
        <v>7</v>
      </c>
      <c r="G25" s="34">
        <f>IF(F45=0, "-", F25/F45)</f>
        <v>1.2411347517730497E-2</v>
      </c>
      <c r="H25" s="65">
        <v>0</v>
      </c>
      <c r="I25" s="9">
        <f>IF(H45=0, "-", H25/H45)</f>
        <v>0</v>
      </c>
      <c r="J25" s="8" t="str">
        <f t="shared" ref="J25:J43" si="2">IF(D25=0, "-", IF((B25-D25)/D25&lt;10, (B25-D25)/D25, "&gt;999%"))</f>
        <v>-</v>
      </c>
      <c r="K25" s="9" t="str">
        <f t="shared" ref="K25:K43" si="3">IF(H25=0, "-", IF((F25-H25)/H25&lt;10, (F25-H25)/H25, "&gt;999%"))</f>
        <v>-</v>
      </c>
    </row>
    <row r="26" spans="1:11" x14ac:dyDescent="0.2">
      <c r="A26" s="7" t="s">
        <v>238</v>
      </c>
      <c r="B26" s="65">
        <v>5</v>
      </c>
      <c r="C26" s="34">
        <f>IF(B45=0, "-", B26/B45)</f>
        <v>5.1020408163265307E-2</v>
      </c>
      <c r="D26" s="65">
        <v>0</v>
      </c>
      <c r="E26" s="9">
        <f>IF(D45=0, "-", D26/D45)</f>
        <v>0</v>
      </c>
      <c r="F26" s="81">
        <v>7</v>
      </c>
      <c r="G26" s="34">
        <f>IF(F45=0, "-", F26/F45)</f>
        <v>1.2411347517730497E-2</v>
      </c>
      <c r="H26" s="65">
        <v>0</v>
      </c>
      <c r="I26" s="9">
        <f>IF(H45=0, "-", H26/H45)</f>
        <v>0</v>
      </c>
      <c r="J26" s="8" t="str">
        <f t="shared" si="2"/>
        <v>-</v>
      </c>
      <c r="K26" s="9" t="str">
        <f t="shared" si="3"/>
        <v>-</v>
      </c>
    </row>
    <row r="27" spans="1:11" x14ac:dyDescent="0.2">
      <c r="A27" s="7" t="s">
        <v>239</v>
      </c>
      <c r="B27" s="65">
        <v>7</v>
      </c>
      <c r="C27" s="34">
        <f>IF(B45=0, "-", B27/B45)</f>
        <v>7.1428571428571425E-2</v>
      </c>
      <c r="D27" s="65">
        <v>4</v>
      </c>
      <c r="E27" s="9">
        <f>IF(D45=0, "-", D27/D45)</f>
        <v>5.3333333333333337E-2</v>
      </c>
      <c r="F27" s="81">
        <v>20</v>
      </c>
      <c r="G27" s="34">
        <f>IF(F45=0, "-", F27/F45)</f>
        <v>3.5460992907801421E-2</v>
      </c>
      <c r="H27" s="65">
        <v>21</v>
      </c>
      <c r="I27" s="9">
        <f>IF(H45=0, "-", H27/H45)</f>
        <v>6.7741935483870974E-2</v>
      </c>
      <c r="J27" s="8">
        <f t="shared" si="2"/>
        <v>0.75</v>
      </c>
      <c r="K27" s="9">
        <f t="shared" si="3"/>
        <v>-4.7619047619047616E-2</v>
      </c>
    </row>
    <row r="28" spans="1:11" x14ac:dyDescent="0.2">
      <c r="A28" s="7" t="s">
        <v>240</v>
      </c>
      <c r="B28" s="65">
        <v>20</v>
      </c>
      <c r="C28" s="34">
        <f>IF(B45=0, "-", B28/B45)</f>
        <v>0.20408163265306123</v>
      </c>
      <c r="D28" s="65">
        <v>6</v>
      </c>
      <c r="E28" s="9">
        <f>IF(D45=0, "-", D28/D45)</f>
        <v>0.08</v>
      </c>
      <c r="F28" s="81">
        <v>85</v>
      </c>
      <c r="G28" s="34">
        <f>IF(F45=0, "-", F28/F45)</f>
        <v>0.15070921985815602</v>
      </c>
      <c r="H28" s="65">
        <v>29</v>
      </c>
      <c r="I28" s="9">
        <f>IF(H45=0, "-", H28/H45)</f>
        <v>9.3548387096774197E-2</v>
      </c>
      <c r="J28" s="8">
        <f t="shared" si="2"/>
        <v>2.3333333333333335</v>
      </c>
      <c r="K28" s="9">
        <f t="shared" si="3"/>
        <v>1.9310344827586208</v>
      </c>
    </row>
    <row r="29" spans="1:11" x14ac:dyDescent="0.2">
      <c r="A29" s="7" t="s">
        <v>241</v>
      </c>
      <c r="B29" s="65">
        <v>0</v>
      </c>
      <c r="C29" s="34">
        <f>IF(B45=0, "-", B29/B45)</f>
        <v>0</v>
      </c>
      <c r="D29" s="65">
        <v>1</v>
      </c>
      <c r="E29" s="9">
        <f>IF(D45=0, "-", D29/D45)</f>
        <v>1.3333333333333334E-2</v>
      </c>
      <c r="F29" s="81">
        <v>4</v>
      </c>
      <c r="G29" s="34">
        <f>IF(F45=0, "-", F29/F45)</f>
        <v>7.0921985815602835E-3</v>
      </c>
      <c r="H29" s="65">
        <v>6</v>
      </c>
      <c r="I29" s="9">
        <f>IF(H45=0, "-", H29/H45)</f>
        <v>1.935483870967742E-2</v>
      </c>
      <c r="J29" s="8">
        <f t="shared" si="2"/>
        <v>-1</v>
      </c>
      <c r="K29" s="9">
        <f t="shared" si="3"/>
        <v>-0.33333333333333331</v>
      </c>
    </row>
    <row r="30" spans="1:11" x14ac:dyDescent="0.2">
      <c r="A30" s="7" t="s">
        <v>242</v>
      </c>
      <c r="B30" s="65">
        <v>1</v>
      </c>
      <c r="C30" s="34">
        <f>IF(B45=0, "-", B30/B45)</f>
        <v>1.020408163265306E-2</v>
      </c>
      <c r="D30" s="65">
        <v>0</v>
      </c>
      <c r="E30" s="9">
        <f>IF(D45=0, "-", D30/D45)</f>
        <v>0</v>
      </c>
      <c r="F30" s="81">
        <v>1</v>
      </c>
      <c r="G30" s="34">
        <f>IF(F45=0, "-", F30/F45)</f>
        <v>1.7730496453900709E-3</v>
      </c>
      <c r="H30" s="65">
        <v>0</v>
      </c>
      <c r="I30" s="9">
        <f>IF(H45=0, "-", H30/H45)</f>
        <v>0</v>
      </c>
      <c r="J30" s="8" t="str">
        <f t="shared" si="2"/>
        <v>-</v>
      </c>
      <c r="K30" s="9" t="str">
        <f t="shared" si="3"/>
        <v>-</v>
      </c>
    </row>
    <row r="31" spans="1:11" x14ac:dyDescent="0.2">
      <c r="A31" s="7" t="s">
        <v>243</v>
      </c>
      <c r="B31" s="65">
        <v>8</v>
      </c>
      <c r="C31" s="34">
        <f>IF(B45=0, "-", B31/B45)</f>
        <v>8.1632653061224483E-2</v>
      </c>
      <c r="D31" s="65">
        <v>4</v>
      </c>
      <c r="E31" s="9">
        <f>IF(D45=0, "-", D31/D45)</f>
        <v>5.3333333333333337E-2</v>
      </c>
      <c r="F31" s="81">
        <v>46</v>
      </c>
      <c r="G31" s="34">
        <f>IF(F45=0, "-", F31/F45)</f>
        <v>8.1560283687943269E-2</v>
      </c>
      <c r="H31" s="65">
        <v>32</v>
      </c>
      <c r="I31" s="9">
        <f>IF(H45=0, "-", H31/H45)</f>
        <v>0.1032258064516129</v>
      </c>
      <c r="J31" s="8">
        <f t="shared" si="2"/>
        <v>1</v>
      </c>
      <c r="K31" s="9">
        <f t="shared" si="3"/>
        <v>0.4375</v>
      </c>
    </row>
    <row r="32" spans="1:11" x14ac:dyDescent="0.2">
      <c r="A32" s="7" t="s">
        <v>244</v>
      </c>
      <c r="B32" s="65">
        <v>7</v>
      </c>
      <c r="C32" s="34">
        <f>IF(B45=0, "-", B32/B45)</f>
        <v>7.1428571428571425E-2</v>
      </c>
      <c r="D32" s="65">
        <v>4</v>
      </c>
      <c r="E32" s="9">
        <f>IF(D45=0, "-", D32/D45)</f>
        <v>5.3333333333333337E-2</v>
      </c>
      <c r="F32" s="81">
        <v>43</v>
      </c>
      <c r="G32" s="34">
        <f>IF(F45=0, "-", F32/F45)</f>
        <v>7.6241134751773049E-2</v>
      </c>
      <c r="H32" s="65">
        <v>22</v>
      </c>
      <c r="I32" s="9">
        <f>IF(H45=0, "-", H32/H45)</f>
        <v>7.0967741935483872E-2</v>
      </c>
      <c r="J32" s="8">
        <f t="shared" si="2"/>
        <v>0.75</v>
      </c>
      <c r="K32" s="9">
        <f t="shared" si="3"/>
        <v>0.95454545454545459</v>
      </c>
    </row>
    <row r="33" spans="1:11" x14ac:dyDescent="0.2">
      <c r="A33" s="7" t="s">
        <v>245</v>
      </c>
      <c r="B33" s="65">
        <v>1</v>
      </c>
      <c r="C33" s="34">
        <f>IF(B45=0, "-", B33/B45)</f>
        <v>1.020408163265306E-2</v>
      </c>
      <c r="D33" s="65">
        <v>0</v>
      </c>
      <c r="E33" s="9">
        <f>IF(D45=0, "-", D33/D45)</f>
        <v>0</v>
      </c>
      <c r="F33" s="81">
        <v>3</v>
      </c>
      <c r="G33" s="34">
        <f>IF(F45=0, "-", F33/F45)</f>
        <v>5.3191489361702126E-3</v>
      </c>
      <c r="H33" s="65">
        <v>0</v>
      </c>
      <c r="I33" s="9">
        <f>IF(H45=0, "-", H33/H45)</f>
        <v>0</v>
      </c>
      <c r="J33" s="8" t="str">
        <f t="shared" si="2"/>
        <v>-</v>
      </c>
      <c r="K33" s="9" t="str">
        <f t="shared" si="3"/>
        <v>-</v>
      </c>
    </row>
    <row r="34" spans="1:11" x14ac:dyDescent="0.2">
      <c r="A34" s="7" t="s">
        <v>246</v>
      </c>
      <c r="B34" s="65">
        <v>14</v>
      </c>
      <c r="C34" s="34">
        <f>IF(B45=0, "-", B34/B45)</f>
        <v>0.14285714285714285</v>
      </c>
      <c r="D34" s="65">
        <v>0</v>
      </c>
      <c r="E34" s="9">
        <f>IF(D45=0, "-", D34/D45)</f>
        <v>0</v>
      </c>
      <c r="F34" s="81">
        <v>40</v>
      </c>
      <c r="G34" s="34">
        <f>IF(F45=0, "-", F34/F45)</f>
        <v>7.0921985815602842E-2</v>
      </c>
      <c r="H34" s="65">
        <v>7</v>
      </c>
      <c r="I34" s="9">
        <f>IF(H45=0, "-", H34/H45)</f>
        <v>2.2580645161290321E-2</v>
      </c>
      <c r="J34" s="8" t="str">
        <f t="shared" si="2"/>
        <v>-</v>
      </c>
      <c r="K34" s="9">
        <f t="shared" si="3"/>
        <v>4.7142857142857144</v>
      </c>
    </row>
    <row r="35" spans="1:11" x14ac:dyDescent="0.2">
      <c r="A35" s="7" t="s">
        <v>247</v>
      </c>
      <c r="B35" s="65">
        <v>8</v>
      </c>
      <c r="C35" s="34">
        <f>IF(B45=0, "-", B35/B45)</f>
        <v>8.1632653061224483E-2</v>
      </c>
      <c r="D35" s="65">
        <v>11</v>
      </c>
      <c r="E35" s="9">
        <f>IF(D45=0, "-", D35/D45)</f>
        <v>0.14666666666666667</v>
      </c>
      <c r="F35" s="81">
        <v>120</v>
      </c>
      <c r="G35" s="34">
        <f>IF(F45=0, "-", F35/F45)</f>
        <v>0.21276595744680851</v>
      </c>
      <c r="H35" s="65">
        <v>63</v>
      </c>
      <c r="I35" s="9">
        <f>IF(H45=0, "-", H35/H45)</f>
        <v>0.20322580645161289</v>
      </c>
      <c r="J35" s="8">
        <f t="shared" si="2"/>
        <v>-0.27272727272727271</v>
      </c>
      <c r="K35" s="9">
        <f t="shared" si="3"/>
        <v>0.90476190476190477</v>
      </c>
    </row>
    <row r="36" spans="1:11" x14ac:dyDescent="0.2">
      <c r="A36" s="7" t="s">
        <v>248</v>
      </c>
      <c r="B36" s="65">
        <v>5</v>
      </c>
      <c r="C36" s="34">
        <f>IF(B45=0, "-", B36/B45)</f>
        <v>5.1020408163265307E-2</v>
      </c>
      <c r="D36" s="65">
        <v>2</v>
      </c>
      <c r="E36" s="9">
        <f>IF(D45=0, "-", D36/D45)</f>
        <v>2.6666666666666668E-2</v>
      </c>
      <c r="F36" s="81">
        <v>45</v>
      </c>
      <c r="G36" s="34">
        <f>IF(F45=0, "-", F36/F45)</f>
        <v>7.9787234042553196E-2</v>
      </c>
      <c r="H36" s="65">
        <v>17</v>
      </c>
      <c r="I36" s="9">
        <f>IF(H45=0, "-", H36/H45)</f>
        <v>5.4838709677419356E-2</v>
      </c>
      <c r="J36" s="8">
        <f t="shared" si="2"/>
        <v>1.5</v>
      </c>
      <c r="K36" s="9">
        <f t="shared" si="3"/>
        <v>1.6470588235294117</v>
      </c>
    </row>
    <row r="37" spans="1:11" x14ac:dyDescent="0.2">
      <c r="A37" s="7" t="s">
        <v>249</v>
      </c>
      <c r="B37" s="65">
        <v>4</v>
      </c>
      <c r="C37" s="34">
        <f>IF(B45=0, "-", B37/B45)</f>
        <v>4.0816326530612242E-2</v>
      </c>
      <c r="D37" s="65">
        <v>10</v>
      </c>
      <c r="E37" s="9">
        <f>IF(D45=0, "-", D37/D45)</f>
        <v>0.13333333333333333</v>
      </c>
      <c r="F37" s="81">
        <v>35</v>
      </c>
      <c r="G37" s="34">
        <f>IF(F45=0, "-", F37/F45)</f>
        <v>6.2056737588652482E-2</v>
      </c>
      <c r="H37" s="65">
        <v>21</v>
      </c>
      <c r="I37" s="9">
        <f>IF(H45=0, "-", H37/H45)</f>
        <v>6.7741935483870974E-2</v>
      </c>
      <c r="J37" s="8">
        <f t="shared" si="2"/>
        <v>-0.6</v>
      </c>
      <c r="K37" s="9">
        <f t="shared" si="3"/>
        <v>0.66666666666666663</v>
      </c>
    </row>
    <row r="38" spans="1:11" x14ac:dyDescent="0.2">
      <c r="A38" s="7" t="s">
        <v>250</v>
      </c>
      <c r="B38" s="65">
        <v>0</v>
      </c>
      <c r="C38" s="34">
        <f>IF(B45=0, "-", B38/B45)</f>
        <v>0</v>
      </c>
      <c r="D38" s="65">
        <v>0</v>
      </c>
      <c r="E38" s="9">
        <f>IF(D45=0, "-", D38/D45)</f>
        <v>0</v>
      </c>
      <c r="F38" s="81">
        <v>1</v>
      </c>
      <c r="G38" s="34">
        <f>IF(F45=0, "-", F38/F45)</f>
        <v>1.7730496453900709E-3</v>
      </c>
      <c r="H38" s="65">
        <v>0</v>
      </c>
      <c r="I38" s="9">
        <f>IF(H45=0, "-", H38/H45)</f>
        <v>0</v>
      </c>
      <c r="J38" s="8" t="str">
        <f t="shared" si="2"/>
        <v>-</v>
      </c>
      <c r="K38" s="9" t="str">
        <f t="shared" si="3"/>
        <v>-</v>
      </c>
    </row>
    <row r="39" spans="1:11" x14ac:dyDescent="0.2">
      <c r="A39" s="7" t="s">
        <v>251</v>
      </c>
      <c r="B39" s="65">
        <v>6</v>
      </c>
      <c r="C39" s="34">
        <f>IF(B45=0, "-", B39/B45)</f>
        <v>6.1224489795918366E-2</v>
      </c>
      <c r="D39" s="65">
        <v>4</v>
      </c>
      <c r="E39" s="9">
        <f>IF(D45=0, "-", D39/D45)</f>
        <v>5.3333333333333337E-2</v>
      </c>
      <c r="F39" s="81">
        <v>28</v>
      </c>
      <c r="G39" s="34">
        <f>IF(F45=0, "-", F39/F45)</f>
        <v>4.9645390070921988E-2</v>
      </c>
      <c r="H39" s="65">
        <v>22</v>
      </c>
      <c r="I39" s="9">
        <f>IF(H45=0, "-", H39/H45)</f>
        <v>7.0967741935483872E-2</v>
      </c>
      <c r="J39" s="8">
        <f t="shared" si="2"/>
        <v>0.5</v>
      </c>
      <c r="K39" s="9">
        <f t="shared" si="3"/>
        <v>0.27272727272727271</v>
      </c>
    </row>
    <row r="40" spans="1:11" x14ac:dyDescent="0.2">
      <c r="A40" s="7" t="s">
        <v>252</v>
      </c>
      <c r="B40" s="65">
        <v>1</v>
      </c>
      <c r="C40" s="34">
        <f>IF(B45=0, "-", B40/B45)</f>
        <v>1.020408163265306E-2</v>
      </c>
      <c r="D40" s="65">
        <v>0</v>
      </c>
      <c r="E40" s="9">
        <f>IF(D45=0, "-", D40/D45)</f>
        <v>0</v>
      </c>
      <c r="F40" s="81">
        <v>4</v>
      </c>
      <c r="G40" s="34">
        <f>IF(F45=0, "-", F40/F45)</f>
        <v>7.0921985815602835E-3</v>
      </c>
      <c r="H40" s="65">
        <v>1</v>
      </c>
      <c r="I40" s="9">
        <f>IF(H45=0, "-", H40/H45)</f>
        <v>3.2258064516129032E-3</v>
      </c>
      <c r="J40" s="8" t="str">
        <f t="shared" si="2"/>
        <v>-</v>
      </c>
      <c r="K40" s="9">
        <f t="shared" si="3"/>
        <v>3</v>
      </c>
    </row>
    <row r="41" spans="1:11" x14ac:dyDescent="0.2">
      <c r="A41" s="7" t="s">
        <v>253</v>
      </c>
      <c r="B41" s="65">
        <v>3</v>
      </c>
      <c r="C41" s="34">
        <f>IF(B45=0, "-", B41/B45)</f>
        <v>3.0612244897959183E-2</v>
      </c>
      <c r="D41" s="65">
        <v>12</v>
      </c>
      <c r="E41" s="9">
        <f>IF(D45=0, "-", D41/D45)</f>
        <v>0.16</v>
      </c>
      <c r="F41" s="81">
        <v>22</v>
      </c>
      <c r="G41" s="34">
        <f>IF(F45=0, "-", F41/F45)</f>
        <v>3.9007092198581561E-2</v>
      </c>
      <c r="H41" s="65">
        <v>23</v>
      </c>
      <c r="I41" s="9">
        <f>IF(H45=0, "-", H41/H45)</f>
        <v>7.4193548387096769E-2</v>
      </c>
      <c r="J41" s="8">
        <f t="shared" si="2"/>
        <v>-0.75</v>
      </c>
      <c r="K41" s="9">
        <f t="shared" si="3"/>
        <v>-4.3478260869565216E-2</v>
      </c>
    </row>
    <row r="42" spans="1:11" x14ac:dyDescent="0.2">
      <c r="A42" s="7" t="s">
        <v>254</v>
      </c>
      <c r="B42" s="65">
        <v>6</v>
      </c>
      <c r="C42" s="34">
        <f>IF(B45=0, "-", B42/B45)</f>
        <v>6.1224489795918366E-2</v>
      </c>
      <c r="D42" s="65">
        <v>17</v>
      </c>
      <c r="E42" s="9">
        <f>IF(D45=0, "-", D42/D45)</f>
        <v>0.22666666666666666</v>
      </c>
      <c r="F42" s="81">
        <v>46</v>
      </c>
      <c r="G42" s="34">
        <f>IF(F45=0, "-", F42/F45)</f>
        <v>8.1560283687943269E-2</v>
      </c>
      <c r="H42" s="65">
        <v>46</v>
      </c>
      <c r="I42" s="9">
        <f>IF(H45=0, "-", H42/H45)</f>
        <v>0.14838709677419354</v>
      </c>
      <c r="J42" s="8">
        <f t="shared" si="2"/>
        <v>-0.6470588235294118</v>
      </c>
      <c r="K42" s="9">
        <f t="shared" si="3"/>
        <v>0</v>
      </c>
    </row>
    <row r="43" spans="1:11" x14ac:dyDescent="0.2">
      <c r="A43" s="7" t="s">
        <v>255</v>
      </c>
      <c r="B43" s="65">
        <v>1</v>
      </c>
      <c r="C43" s="34">
        <f>IF(B45=0, "-", B43/B45)</f>
        <v>1.020408163265306E-2</v>
      </c>
      <c r="D43" s="65">
        <v>0</v>
      </c>
      <c r="E43" s="9">
        <f>IF(D45=0, "-", D43/D45)</f>
        <v>0</v>
      </c>
      <c r="F43" s="81">
        <v>7</v>
      </c>
      <c r="G43" s="34">
        <f>IF(F45=0, "-", F43/F45)</f>
        <v>1.2411347517730497E-2</v>
      </c>
      <c r="H43" s="65">
        <v>0</v>
      </c>
      <c r="I43" s="9">
        <f>IF(H45=0, "-", H43/H45)</f>
        <v>0</v>
      </c>
      <c r="J43" s="8" t="str">
        <f t="shared" si="2"/>
        <v>-</v>
      </c>
      <c r="K43" s="9" t="str">
        <f t="shared" si="3"/>
        <v>-</v>
      </c>
    </row>
    <row r="44" spans="1:11" x14ac:dyDescent="0.2">
      <c r="A44" s="2"/>
      <c r="B44" s="68"/>
      <c r="C44" s="33"/>
      <c r="D44" s="68"/>
      <c r="E44" s="6"/>
      <c r="F44" s="82"/>
      <c r="G44" s="33"/>
      <c r="H44" s="68"/>
      <c r="I44" s="6"/>
      <c r="J44" s="5"/>
      <c r="K44" s="6"/>
    </row>
    <row r="45" spans="1:11" s="43" customFormat="1" x14ac:dyDescent="0.2">
      <c r="A45" s="162" t="s">
        <v>415</v>
      </c>
      <c r="B45" s="71">
        <f>SUM(B25:B44)</f>
        <v>98</v>
      </c>
      <c r="C45" s="40">
        <f>B45/959</f>
        <v>0.10218978102189781</v>
      </c>
      <c r="D45" s="71">
        <f>SUM(D25:D44)</f>
        <v>75</v>
      </c>
      <c r="E45" s="41">
        <f>D45/841</f>
        <v>8.9179548156956001E-2</v>
      </c>
      <c r="F45" s="77">
        <f>SUM(F25:F44)</f>
        <v>564</v>
      </c>
      <c r="G45" s="42">
        <f>F45/5197</f>
        <v>0.1085241485472388</v>
      </c>
      <c r="H45" s="71">
        <f>SUM(H25:H44)</f>
        <v>310</v>
      </c>
      <c r="I45" s="41">
        <f>H45/3518</f>
        <v>8.8118249005116542E-2</v>
      </c>
      <c r="J45" s="37">
        <f>IF(D45=0, "-", IF((B45-D45)/D45&lt;10, (B45-D45)/D45, "&gt;999%"))</f>
        <v>0.30666666666666664</v>
      </c>
      <c r="K45" s="38">
        <f>IF(H45=0, "-", IF((F45-H45)/H45&lt;10, (F45-H45)/H45, "&gt;999%"))</f>
        <v>0.8193548387096774</v>
      </c>
    </row>
    <row r="46" spans="1:11" x14ac:dyDescent="0.2">
      <c r="B46" s="83"/>
      <c r="D46" s="83"/>
      <c r="F46" s="83"/>
      <c r="H46" s="83"/>
    </row>
    <row r="47" spans="1:11" x14ac:dyDescent="0.2">
      <c r="A47" s="163" t="s">
        <v>124</v>
      </c>
      <c r="B47" s="61" t="s">
        <v>12</v>
      </c>
      <c r="C47" s="62" t="s">
        <v>13</v>
      </c>
      <c r="D47" s="61" t="s">
        <v>12</v>
      </c>
      <c r="E47" s="63" t="s">
        <v>13</v>
      </c>
      <c r="F47" s="62" t="s">
        <v>12</v>
      </c>
      <c r="G47" s="62" t="s">
        <v>13</v>
      </c>
      <c r="H47" s="61" t="s">
        <v>12</v>
      </c>
      <c r="I47" s="63" t="s">
        <v>13</v>
      </c>
      <c r="J47" s="61"/>
      <c r="K47" s="63"/>
    </row>
    <row r="48" spans="1:11" x14ac:dyDescent="0.2">
      <c r="A48" s="7" t="s">
        <v>256</v>
      </c>
      <c r="B48" s="65">
        <v>0</v>
      </c>
      <c r="C48" s="34">
        <f>IF(B55=0, "-", B48/B55)</f>
        <v>0</v>
      </c>
      <c r="D48" s="65">
        <v>0</v>
      </c>
      <c r="E48" s="9">
        <f>IF(D55=0, "-", D48/D55)</f>
        <v>0</v>
      </c>
      <c r="F48" s="81">
        <v>1</v>
      </c>
      <c r="G48" s="34">
        <f>IF(F55=0, "-", F48/F55)</f>
        <v>5.2631578947368418E-2</v>
      </c>
      <c r="H48" s="65">
        <v>1</v>
      </c>
      <c r="I48" s="9">
        <f>IF(H55=0, "-", H48/H55)</f>
        <v>6.6666666666666666E-2</v>
      </c>
      <c r="J48" s="8" t="str">
        <f t="shared" ref="J48:J53" si="4">IF(D48=0, "-", IF((B48-D48)/D48&lt;10, (B48-D48)/D48, "&gt;999%"))</f>
        <v>-</v>
      </c>
      <c r="K48" s="9">
        <f t="shared" ref="K48:K53" si="5">IF(H48=0, "-", IF((F48-H48)/H48&lt;10, (F48-H48)/H48, "&gt;999%"))</f>
        <v>0</v>
      </c>
    </row>
    <row r="49" spans="1:11" x14ac:dyDescent="0.2">
      <c r="A49" s="7" t="s">
        <v>257</v>
      </c>
      <c r="B49" s="65">
        <v>0</v>
      </c>
      <c r="C49" s="34">
        <f>IF(B55=0, "-", B49/B55)</f>
        <v>0</v>
      </c>
      <c r="D49" s="65">
        <v>1</v>
      </c>
      <c r="E49" s="9">
        <f>IF(D55=0, "-", D49/D55)</f>
        <v>0.14285714285714285</v>
      </c>
      <c r="F49" s="81">
        <v>1</v>
      </c>
      <c r="G49" s="34">
        <f>IF(F55=0, "-", F49/F55)</f>
        <v>5.2631578947368418E-2</v>
      </c>
      <c r="H49" s="65">
        <v>3</v>
      </c>
      <c r="I49" s="9">
        <f>IF(H55=0, "-", H49/H55)</f>
        <v>0.2</v>
      </c>
      <c r="J49" s="8">
        <f t="shared" si="4"/>
        <v>-1</v>
      </c>
      <c r="K49" s="9">
        <f t="shared" si="5"/>
        <v>-0.66666666666666663</v>
      </c>
    </row>
    <row r="50" spans="1:11" x14ac:dyDescent="0.2">
      <c r="A50" s="7" t="s">
        <v>258</v>
      </c>
      <c r="B50" s="65">
        <v>0</v>
      </c>
      <c r="C50" s="34">
        <f>IF(B55=0, "-", B50/B55)</f>
        <v>0</v>
      </c>
      <c r="D50" s="65">
        <v>2</v>
      </c>
      <c r="E50" s="9">
        <f>IF(D55=0, "-", D50/D55)</f>
        <v>0.2857142857142857</v>
      </c>
      <c r="F50" s="81">
        <v>3</v>
      </c>
      <c r="G50" s="34">
        <f>IF(F55=0, "-", F50/F55)</f>
        <v>0.15789473684210525</v>
      </c>
      <c r="H50" s="65">
        <v>5</v>
      </c>
      <c r="I50" s="9">
        <f>IF(H55=0, "-", H50/H55)</f>
        <v>0.33333333333333331</v>
      </c>
      <c r="J50" s="8">
        <f t="shared" si="4"/>
        <v>-1</v>
      </c>
      <c r="K50" s="9">
        <f t="shared" si="5"/>
        <v>-0.4</v>
      </c>
    </row>
    <row r="51" spans="1:11" x14ac:dyDescent="0.2">
      <c r="A51" s="7" t="s">
        <v>259</v>
      </c>
      <c r="B51" s="65">
        <v>0</v>
      </c>
      <c r="C51" s="34">
        <f>IF(B55=0, "-", B51/B55)</f>
        <v>0</v>
      </c>
      <c r="D51" s="65">
        <v>0</v>
      </c>
      <c r="E51" s="9">
        <f>IF(D55=0, "-", D51/D55)</f>
        <v>0</v>
      </c>
      <c r="F51" s="81">
        <v>3</v>
      </c>
      <c r="G51" s="34">
        <f>IF(F55=0, "-", F51/F55)</f>
        <v>0.15789473684210525</v>
      </c>
      <c r="H51" s="65">
        <v>1</v>
      </c>
      <c r="I51" s="9">
        <f>IF(H55=0, "-", H51/H55)</f>
        <v>6.6666666666666666E-2</v>
      </c>
      <c r="J51" s="8" t="str">
        <f t="shared" si="4"/>
        <v>-</v>
      </c>
      <c r="K51" s="9">
        <f t="shared" si="5"/>
        <v>2</v>
      </c>
    </row>
    <row r="52" spans="1:11" x14ac:dyDescent="0.2">
      <c r="A52" s="7" t="s">
        <v>260</v>
      </c>
      <c r="B52" s="65">
        <v>0</v>
      </c>
      <c r="C52" s="34">
        <f>IF(B55=0, "-", B52/B55)</f>
        <v>0</v>
      </c>
      <c r="D52" s="65">
        <v>3</v>
      </c>
      <c r="E52" s="9">
        <f>IF(D55=0, "-", D52/D55)</f>
        <v>0.42857142857142855</v>
      </c>
      <c r="F52" s="81">
        <v>8</v>
      </c>
      <c r="G52" s="34">
        <f>IF(F55=0, "-", F52/F55)</f>
        <v>0.42105263157894735</v>
      </c>
      <c r="H52" s="65">
        <v>3</v>
      </c>
      <c r="I52" s="9">
        <f>IF(H55=0, "-", H52/H55)</f>
        <v>0.2</v>
      </c>
      <c r="J52" s="8">
        <f t="shared" si="4"/>
        <v>-1</v>
      </c>
      <c r="K52" s="9">
        <f t="shared" si="5"/>
        <v>1.6666666666666667</v>
      </c>
    </row>
    <row r="53" spans="1:11" x14ac:dyDescent="0.2">
      <c r="A53" s="7" t="s">
        <v>261</v>
      </c>
      <c r="B53" s="65">
        <v>1</v>
      </c>
      <c r="C53" s="34">
        <f>IF(B55=0, "-", B53/B55)</f>
        <v>1</v>
      </c>
      <c r="D53" s="65">
        <v>1</v>
      </c>
      <c r="E53" s="9">
        <f>IF(D55=0, "-", D53/D55)</f>
        <v>0.14285714285714285</v>
      </c>
      <c r="F53" s="81">
        <v>3</v>
      </c>
      <c r="G53" s="34">
        <f>IF(F55=0, "-", F53/F55)</f>
        <v>0.15789473684210525</v>
      </c>
      <c r="H53" s="65">
        <v>2</v>
      </c>
      <c r="I53" s="9">
        <f>IF(H55=0, "-", H53/H55)</f>
        <v>0.13333333333333333</v>
      </c>
      <c r="J53" s="8">
        <f t="shared" si="4"/>
        <v>0</v>
      </c>
      <c r="K53" s="9">
        <f t="shared" si="5"/>
        <v>0.5</v>
      </c>
    </row>
    <row r="54" spans="1:11" x14ac:dyDescent="0.2">
      <c r="A54" s="2"/>
      <c r="B54" s="68"/>
      <c r="C54" s="33"/>
      <c r="D54" s="68"/>
      <c r="E54" s="6"/>
      <c r="F54" s="82"/>
      <c r="G54" s="33"/>
      <c r="H54" s="68"/>
      <c r="I54" s="6"/>
      <c r="J54" s="5"/>
      <c r="K54" s="6"/>
    </row>
    <row r="55" spans="1:11" s="43" customFormat="1" x14ac:dyDescent="0.2">
      <c r="A55" s="162" t="s">
        <v>414</v>
      </c>
      <c r="B55" s="71">
        <f>SUM(B48:B54)</f>
        <v>1</v>
      </c>
      <c r="C55" s="40">
        <f>B55/959</f>
        <v>1.0427528675703858E-3</v>
      </c>
      <c r="D55" s="71">
        <f>SUM(D48:D54)</f>
        <v>7</v>
      </c>
      <c r="E55" s="41">
        <f>D55/841</f>
        <v>8.3234244946492272E-3</v>
      </c>
      <c r="F55" s="77">
        <f>SUM(F48:F54)</f>
        <v>19</v>
      </c>
      <c r="G55" s="42">
        <f>F55/5197</f>
        <v>3.6559553588608813E-3</v>
      </c>
      <c r="H55" s="71">
        <f>SUM(H48:H54)</f>
        <v>15</v>
      </c>
      <c r="I55" s="41">
        <f>H55/3518</f>
        <v>4.2637862421830586E-3</v>
      </c>
      <c r="J55" s="37">
        <f>IF(D55=0, "-", IF((B55-D55)/D55&lt;10, (B55-D55)/D55, "&gt;999%"))</f>
        <v>-0.8571428571428571</v>
      </c>
      <c r="K55" s="38">
        <f>IF(H55=0, "-", IF((F55-H55)/H55&lt;10, (F55-H55)/H55, "&gt;999%"))</f>
        <v>0.26666666666666666</v>
      </c>
    </row>
    <row r="56" spans="1:11" x14ac:dyDescent="0.2">
      <c r="B56" s="83"/>
      <c r="D56" s="83"/>
      <c r="F56" s="83"/>
      <c r="H56" s="83"/>
    </row>
    <row r="57" spans="1:11" s="43" customFormat="1" x14ac:dyDescent="0.2">
      <c r="A57" s="162" t="s">
        <v>413</v>
      </c>
      <c r="B57" s="71">
        <v>99</v>
      </c>
      <c r="C57" s="40">
        <f>B57/959</f>
        <v>0.10323253388946819</v>
      </c>
      <c r="D57" s="71">
        <v>82</v>
      </c>
      <c r="E57" s="41">
        <f>D57/841</f>
        <v>9.7502972651605235E-2</v>
      </c>
      <c r="F57" s="77">
        <v>583</v>
      </c>
      <c r="G57" s="42">
        <f>F57/5197</f>
        <v>0.11218010390609967</v>
      </c>
      <c r="H57" s="71">
        <v>325</v>
      </c>
      <c r="I57" s="41">
        <f>H57/3518</f>
        <v>9.2382035247299599E-2</v>
      </c>
      <c r="J57" s="37">
        <f>IF(D57=0, "-", IF((B57-D57)/D57&lt;10, (B57-D57)/D57, "&gt;999%"))</f>
        <v>0.2073170731707317</v>
      </c>
      <c r="K57" s="38">
        <f>IF(H57=0, "-", IF((F57-H57)/H57&lt;10, (F57-H57)/H57, "&gt;999%"))</f>
        <v>0.79384615384615387</v>
      </c>
    </row>
    <row r="58" spans="1:11" x14ac:dyDescent="0.2">
      <c r="B58" s="83"/>
      <c r="D58" s="83"/>
      <c r="F58" s="83"/>
      <c r="H58" s="83"/>
    </row>
    <row r="59" spans="1:11" ht="15.75" x14ac:dyDescent="0.25">
      <c r="A59" s="164" t="s">
        <v>98</v>
      </c>
      <c r="B59" s="196" t="s">
        <v>1</v>
      </c>
      <c r="C59" s="200"/>
      <c r="D59" s="200"/>
      <c r="E59" s="197"/>
      <c r="F59" s="196" t="s">
        <v>14</v>
      </c>
      <c r="G59" s="200"/>
      <c r="H59" s="200"/>
      <c r="I59" s="197"/>
      <c r="J59" s="196" t="s">
        <v>15</v>
      </c>
      <c r="K59" s="197"/>
    </row>
    <row r="60" spans="1:11" x14ac:dyDescent="0.2">
      <c r="A60" s="22"/>
      <c r="B60" s="196">
        <f>VALUE(RIGHT($B$2, 4))</f>
        <v>2021</v>
      </c>
      <c r="C60" s="197"/>
      <c r="D60" s="196">
        <f>B60-1</f>
        <v>2020</v>
      </c>
      <c r="E60" s="204"/>
      <c r="F60" s="196">
        <f>B60</f>
        <v>2021</v>
      </c>
      <c r="G60" s="204"/>
      <c r="H60" s="196">
        <f>D60</f>
        <v>2020</v>
      </c>
      <c r="I60" s="204"/>
      <c r="J60" s="140" t="s">
        <v>4</v>
      </c>
      <c r="K60" s="141" t="s">
        <v>2</v>
      </c>
    </row>
    <row r="61" spans="1:11" x14ac:dyDescent="0.2">
      <c r="A61" s="163" t="s">
        <v>125</v>
      </c>
      <c r="B61" s="61" t="s">
        <v>12</v>
      </c>
      <c r="C61" s="62" t="s">
        <v>13</v>
      </c>
      <c r="D61" s="61" t="s">
        <v>12</v>
      </c>
      <c r="E61" s="63" t="s">
        <v>13</v>
      </c>
      <c r="F61" s="62" t="s">
        <v>12</v>
      </c>
      <c r="G61" s="62" t="s">
        <v>13</v>
      </c>
      <c r="H61" s="61" t="s">
        <v>12</v>
      </c>
      <c r="I61" s="63" t="s">
        <v>13</v>
      </c>
      <c r="J61" s="61"/>
      <c r="K61" s="63"/>
    </row>
    <row r="62" spans="1:11" x14ac:dyDescent="0.2">
      <c r="A62" s="7" t="s">
        <v>262</v>
      </c>
      <c r="B62" s="65">
        <v>0</v>
      </c>
      <c r="C62" s="34">
        <f>IF(B77=0, "-", B62/B77)</f>
        <v>0</v>
      </c>
      <c r="D62" s="65">
        <v>0</v>
      </c>
      <c r="E62" s="9">
        <f>IF(D77=0, "-", D62/D77)</f>
        <v>0</v>
      </c>
      <c r="F62" s="81">
        <v>3</v>
      </c>
      <c r="G62" s="34">
        <f>IF(F77=0, "-", F62/F77)</f>
        <v>3.968253968253968E-3</v>
      </c>
      <c r="H62" s="65">
        <v>3</v>
      </c>
      <c r="I62" s="9">
        <f>IF(H77=0, "-", H62/H77)</f>
        <v>6.4794816414686825E-3</v>
      </c>
      <c r="J62" s="8" t="str">
        <f t="shared" ref="J62:J75" si="6">IF(D62=0, "-", IF((B62-D62)/D62&lt;10, (B62-D62)/D62, "&gt;999%"))</f>
        <v>-</v>
      </c>
      <c r="K62" s="9">
        <f t="shared" ref="K62:K75" si="7">IF(H62=0, "-", IF((F62-H62)/H62&lt;10, (F62-H62)/H62, "&gt;999%"))</f>
        <v>0</v>
      </c>
    </row>
    <row r="63" spans="1:11" x14ac:dyDescent="0.2">
      <c r="A63" s="7" t="s">
        <v>263</v>
      </c>
      <c r="B63" s="65">
        <v>3</v>
      </c>
      <c r="C63" s="34">
        <f>IF(B77=0, "-", B63/B77)</f>
        <v>2.2556390977443608E-2</v>
      </c>
      <c r="D63" s="65">
        <v>0</v>
      </c>
      <c r="E63" s="9">
        <f>IF(D77=0, "-", D63/D77)</f>
        <v>0</v>
      </c>
      <c r="F63" s="81">
        <v>5</v>
      </c>
      <c r="G63" s="34">
        <f>IF(F77=0, "-", F63/F77)</f>
        <v>6.6137566137566134E-3</v>
      </c>
      <c r="H63" s="65">
        <v>0</v>
      </c>
      <c r="I63" s="9">
        <f>IF(H77=0, "-", H63/H77)</f>
        <v>0</v>
      </c>
      <c r="J63" s="8" t="str">
        <f t="shared" si="6"/>
        <v>-</v>
      </c>
      <c r="K63" s="9" t="str">
        <f t="shared" si="7"/>
        <v>-</v>
      </c>
    </row>
    <row r="64" spans="1:11" x14ac:dyDescent="0.2">
      <c r="A64" s="7" t="s">
        <v>264</v>
      </c>
      <c r="B64" s="65">
        <v>0</v>
      </c>
      <c r="C64" s="34">
        <f>IF(B77=0, "-", B64/B77)</f>
        <v>0</v>
      </c>
      <c r="D64" s="65">
        <v>2</v>
      </c>
      <c r="E64" s="9">
        <f>IF(D77=0, "-", D64/D77)</f>
        <v>1.7857142857142856E-2</v>
      </c>
      <c r="F64" s="81">
        <v>0</v>
      </c>
      <c r="G64" s="34">
        <f>IF(F77=0, "-", F64/F77)</f>
        <v>0</v>
      </c>
      <c r="H64" s="65">
        <v>10</v>
      </c>
      <c r="I64" s="9">
        <f>IF(H77=0, "-", H64/H77)</f>
        <v>2.159827213822894E-2</v>
      </c>
      <c r="J64" s="8">
        <f t="shared" si="6"/>
        <v>-1</v>
      </c>
      <c r="K64" s="9">
        <f t="shared" si="7"/>
        <v>-1</v>
      </c>
    </row>
    <row r="65" spans="1:11" x14ac:dyDescent="0.2">
      <c r="A65" s="7" t="s">
        <v>265</v>
      </c>
      <c r="B65" s="65">
        <v>2</v>
      </c>
      <c r="C65" s="34">
        <f>IF(B77=0, "-", B65/B77)</f>
        <v>1.5037593984962405E-2</v>
      </c>
      <c r="D65" s="65">
        <v>6</v>
      </c>
      <c r="E65" s="9">
        <f>IF(D77=0, "-", D65/D77)</f>
        <v>5.3571428571428568E-2</v>
      </c>
      <c r="F65" s="81">
        <v>29</v>
      </c>
      <c r="G65" s="34">
        <f>IF(F77=0, "-", F65/F77)</f>
        <v>3.8359788359788358E-2</v>
      </c>
      <c r="H65" s="65">
        <v>29</v>
      </c>
      <c r="I65" s="9">
        <f>IF(H77=0, "-", H65/H77)</f>
        <v>6.2634989200863925E-2</v>
      </c>
      <c r="J65" s="8">
        <f t="shared" si="6"/>
        <v>-0.66666666666666663</v>
      </c>
      <c r="K65" s="9">
        <f t="shared" si="7"/>
        <v>0</v>
      </c>
    </row>
    <row r="66" spans="1:11" x14ac:dyDescent="0.2">
      <c r="A66" s="7" t="s">
        <v>266</v>
      </c>
      <c r="B66" s="65">
        <v>17</v>
      </c>
      <c r="C66" s="34">
        <f>IF(B77=0, "-", B66/B77)</f>
        <v>0.12781954887218044</v>
      </c>
      <c r="D66" s="65">
        <v>6</v>
      </c>
      <c r="E66" s="9">
        <f>IF(D77=0, "-", D66/D77)</f>
        <v>5.3571428571428568E-2</v>
      </c>
      <c r="F66" s="81">
        <v>48</v>
      </c>
      <c r="G66" s="34">
        <f>IF(F77=0, "-", F66/F77)</f>
        <v>6.3492063492063489E-2</v>
      </c>
      <c r="H66" s="65">
        <v>24</v>
      </c>
      <c r="I66" s="9">
        <f>IF(H77=0, "-", H66/H77)</f>
        <v>5.183585313174946E-2</v>
      </c>
      <c r="J66" s="8">
        <f t="shared" si="6"/>
        <v>1.8333333333333333</v>
      </c>
      <c r="K66" s="9">
        <f t="shared" si="7"/>
        <v>1</v>
      </c>
    </row>
    <row r="67" spans="1:11" x14ac:dyDescent="0.2">
      <c r="A67" s="7" t="s">
        <v>267</v>
      </c>
      <c r="B67" s="65">
        <v>0</v>
      </c>
      <c r="C67" s="34">
        <f>IF(B77=0, "-", B67/B77)</f>
        <v>0</v>
      </c>
      <c r="D67" s="65">
        <v>0</v>
      </c>
      <c r="E67" s="9">
        <f>IF(D77=0, "-", D67/D77)</f>
        <v>0</v>
      </c>
      <c r="F67" s="81">
        <v>0</v>
      </c>
      <c r="G67" s="34">
        <f>IF(F77=0, "-", F67/F77)</f>
        <v>0</v>
      </c>
      <c r="H67" s="65">
        <v>1</v>
      </c>
      <c r="I67" s="9">
        <f>IF(H77=0, "-", H67/H77)</f>
        <v>2.1598272138228943E-3</v>
      </c>
      <c r="J67" s="8" t="str">
        <f t="shared" si="6"/>
        <v>-</v>
      </c>
      <c r="K67" s="9">
        <f t="shared" si="7"/>
        <v>-1</v>
      </c>
    </row>
    <row r="68" spans="1:11" x14ac:dyDescent="0.2">
      <c r="A68" s="7" t="s">
        <v>268</v>
      </c>
      <c r="B68" s="65">
        <v>3</v>
      </c>
      <c r="C68" s="34">
        <f>IF(B77=0, "-", B68/B77)</f>
        <v>2.2556390977443608E-2</v>
      </c>
      <c r="D68" s="65">
        <v>4</v>
      </c>
      <c r="E68" s="9">
        <f>IF(D77=0, "-", D68/D77)</f>
        <v>3.5714285714285712E-2</v>
      </c>
      <c r="F68" s="81">
        <v>26</v>
      </c>
      <c r="G68" s="34">
        <f>IF(F77=0, "-", F68/F77)</f>
        <v>3.439153439153439E-2</v>
      </c>
      <c r="H68" s="65">
        <v>18</v>
      </c>
      <c r="I68" s="9">
        <f>IF(H77=0, "-", H68/H77)</f>
        <v>3.8876889848812095E-2</v>
      </c>
      <c r="J68" s="8">
        <f t="shared" si="6"/>
        <v>-0.25</v>
      </c>
      <c r="K68" s="9">
        <f t="shared" si="7"/>
        <v>0.44444444444444442</v>
      </c>
    </row>
    <row r="69" spans="1:11" x14ac:dyDescent="0.2">
      <c r="A69" s="7" t="s">
        <v>269</v>
      </c>
      <c r="B69" s="65">
        <v>19</v>
      </c>
      <c r="C69" s="34">
        <f>IF(B77=0, "-", B69/B77)</f>
        <v>0.14285714285714285</v>
      </c>
      <c r="D69" s="65">
        <v>17</v>
      </c>
      <c r="E69" s="9">
        <f>IF(D77=0, "-", D69/D77)</f>
        <v>0.15178571428571427</v>
      </c>
      <c r="F69" s="81">
        <v>97</v>
      </c>
      <c r="G69" s="34">
        <f>IF(F77=0, "-", F69/F77)</f>
        <v>0.12830687830687831</v>
      </c>
      <c r="H69" s="65">
        <v>75</v>
      </c>
      <c r="I69" s="9">
        <f>IF(H77=0, "-", H69/H77)</f>
        <v>0.16198704103671707</v>
      </c>
      <c r="J69" s="8">
        <f t="shared" si="6"/>
        <v>0.11764705882352941</v>
      </c>
      <c r="K69" s="9">
        <f t="shared" si="7"/>
        <v>0.29333333333333333</v>
      </c>
    </row>
    <row r="70" spans="1:11" x14ac:dyDescent="0.2">
      <c r="A70" s="7" t="s">
        <v>270</v>
      </c>
      <c r="B70" s="65">
        <v>2</v>
      </c>
      <c r="C70" s="34">
        <f>IF(B77=0, "-", B70/B77)</f>
        <v>1.5037593984962405E-2</v>
      </c>
      <c r="D70" s="65">
        <v>0</v>
      </c>
      <c r="E70" s="9">
        <f>IF(D77=0, "-", D70/D77)</f>
        <v>0</v>
      </c>
      <c r="F70" s="81">
        <v>12</v>
      </c>
      <c r="G70" s="34">
        <f>IF(F77=0, "-", F70/F77)</f>
        <v>1.5873015873015872E-2</v>
      </c>
      <c r="H70" s="65">
        <v>0</v>
      </c>
      <c r="I70" s="9">
        <f>IF(H77=0, "-", H70/H77)</f>
        <v>0</v>
      </c>
      <c r="J70" s="8" t="str">
        <f t="shared" si="6"/>
        <v>-</v>
      </c>
      <c r="K70" s="9" t="str">
        <f t="shared" si="7"/>
        <v>-</v>
      </c>
    </row>
    <row r="71" spans="1:11" x14ac:dyDescent="0.2">
      <c r="A71" s="7" t="s">
        <v>271</v>
      </c>
      <c r="B71" s="65">
        <v>6</v>
      </c>
      <c r="C71" s="34">
        <f>IF(B77=0, "-", B71/B77)</f>
        <v>4.5112781954887216E-2</v>
      </c>
      <c r="D71" s="65">
        <v>12</v>
      </c>
      <c r="E71" s="9">
        <f>IF(D77=0, "-", D71/D77)</f>
        <v>0.10714285714285714</v>
      </c>
      <c r="F71" s="81">
        <v>64</v>
      </c>
      <c r="G71" s="34">
        <f>IF(F77=0, "-", F71/F77)</f>
        <v>8.4656084656084651E-2</v>
      </c>
      <c r="H71" s="65">
        <v>53</v>
      </c>
      <c r="I71" s="9">
        <f>IF(H77=0, "-", H71/H77)</f>
        <v>0.11447084233261338</v>
      </c>
      <c r="J71" s="8">
        <f t="shared" si="6"/>
        <v>-0.5</v>
      </c>
      <c r="K71" s="9">
        <f t="shared" si="7"/>
        <v>0.20754716981132076</v>
      </c>
    </row>
    <row r="72" spans="1:11" x14ac:dyDescent="0.2">
      <c r="A72" s="7" t="s">
        <v>272</v>
      </c>
      <c r="B72" s="65">
        <v>7</v>
      </c>
      <c r="C72" s="34">
        <f>IF(B77=0, "-", B72/B77)</f>
        <v>5.2631578947368418E-2</v>
      </c>
      <c r="D72" s="65">
        <v>10</v>
      </c>
      <c r="E72" s="9">
        <f>IF(D77=0, "-", D72/D77)</f>
        <v>8.9285714285714288E-2</v>
      </c>
      <c r="F72" s="81">
        <v>97</v>
      </c>
      <c r="G72" s="34">
        <f>IF(F77=0, "-", F72/F77)</f>
        <v>0.12830687830687831</v>
      </c>
      <c r="H72" s="65">
        <v>37</v>
      </c>
      <c r="I72" s="9">
        <f>IF(H77=0, "-", H72/H77)</f>
        <v>7.9913606911447083E-2</v>
      </c>
      <c r="J72" s="8">
        <f t="shared" si="6"/>
        <v>-0.3</v>
      </c>
      <c r="K72" s="9">
        <f t="shared" si="7"/>
        <v>1.6216216216216217</v>
      </c>
    </row>
    <row r="73" spans="1:11" x14ac:dyDescent="0.2">
      <c r="A73" s="7" t="s">
        <v>273</v>
      </c>
      <c r="B73" s="65">
        <v>16</v>
      </c>
      <c r="C73" s="34">
        <f>IF(B77=0, "-", B73/B77)</f>
        <v>0.12030075187969924</v>
      </c>
      <c r="D73" s="65">
        <v>6</v>
      </c>
      <c r="E73" s="9">
        <f>IF(D77=0, "-", D73/D77)</f>
        <v>5.3571428571428568E-2</v>
      </c>
      <c r="F73" s="81">
        <v>48</v>
      </c>
      <c r="G73" s="34">
        <f>IF(F77=0, "-", F73/F77)</f>
        <v>6.3492063492063489E-2</v>
      </c>
      <c r="H73" s="65">
        <v>40</v>
      </c>
      <c r="I73" s="9">
        <f>IF(H77=0, "-", H73/H77)</f>
        <v>8.6393088552915762E-2</v>
      </c>
      <c r="J73" s="8">
        <f t="shared" si="6"/>
        <v>1.6666666666666667</v>
      </c>
      <c r="K73" s="9">
        <f t="shared" si="7"/>
        <v>0.2</v>
      </c>
    </row>
    <row r="74" spans="1:11" x14ac:dyDescent="0.2">
      <c r="A74" s="7" t="s">
        <v>274</v>
      </c>
      <c r="B74" s="65">
        <v>58</v>
      </c>
      <c r="C74" s="34">
        <f>IF(B77=0, "-", B74/B77)</f>
        <v>0.43609022556390975</v>
      </c>
      <c r="D74" s="65">
        <v>46</v>
      </c>
      <c r="E74" s="9">
        <f>IF(D77=0, "-", D74/D77)</f>
        <v>0.4107142857142857</v>
      </c>
      <c r="F74" s="81">
        <v>323</v>
      </c>
      <c r="G74" s="34">
        <f>IF(F77=0, "-", F74/F77)</f>
        <v>0.42724867724867727</v>
      </c>
      <c r="H74" s="65">
        <v>164</v>
      </c>
      <c r="I74" s="9">
        <f>IF(H77=0, "-", H74/H77)</f>
        <v>0.35421166306695462</v>
      </c>
      <c r="J74" s="8">
        <f t="shared" si="6"/>
        <v>0.2608695652173913</v>
      </c>
      <c r="K74" s="9">
        <f t="shared" si="7"/>
        <v>0.96951219512195119</v>
      </c>
    </row>
    <row r="75" spans="1:11" x14ac:dyDescent="0.2">
      <c r="A75" s="7" t="s">
        <v>275</v>
      </c>
      <c r="B75" s="65">
        <v>0</v>
      </c>
      <c r="C75" s="34">
        <f>IF(B77=0, "-", B75/B77)</f>
        <v>0</v>
      </c>
      <c r="D75" s="65">
        <v>3</v>
      </c>
      <c r="E75" s="9">
        <f>IF(D77=0, "-", D75/D77)</f>
        <v>2.6785714285714284E-2</v>
      </c>
      <c r="F75" s="81">
        <v>4</v>
      </c>
      <c r="G75" s="34">
        <f>IF(F77=0, "-", F75/F77)</f>
        <v>5.2910052910052907E-3</v>
      </c>
      <c r="H75" s="65">
        <v>9</v>
      </c>
      <c r="I75" s="9">
        <f>IF(H77=0, "-", H75/H77)</f>
        <v>1.9438444924406047E-2</v>
      </c>
      <c r="J75" s="8">
        <f t="shared" si="6"/>
        <v>-1</v>
      </c>
      <c r="K75" s="9">
        <f t="shared" si="7"/>
        <v>-0.55555555555555558</v>
      </c>
    </row>
    <row r="76" spans="1:11" x14ac:dyDescent="0.2">
      <c r="A76" s="2"/>
      <c r="B76" s="68"/>
      <c r="C76" s="33"/>
      <c r="D76" s="68"/>
      <c r="E76" s="6"/>
      <c r="F76" s="82"/>
      <c r="G76" s="33"/>
      <c r="H76" s="68"/>
      <c r="I76" s="6"/>
      <c r="J76" s="5"/>
      <c r="K76" s="6"/>
    </row>
    <row r="77" spans="1:11" s="43" customFormat="1" x14ac:dyDescent="0.2">
      <c r="A77" s="162" t="s">
        <v>412</v>
      </c>
      <c r="B77" s="71">
        <f>SUM(B62:B76)</f>
        <v>133</v>
      </c>
      <c r="C77" s="40">
        <f>B77/959</f>
        <v>0.13868613138686131</v>
      </c>
      <c r="D77" s="71">
        <f>SUM(D62:D76)</f>
        <v>112</v>
      </c>
      <c r="E77" s="41">
        <f>D77/841</f>
        <v>0.13317479191438764</v>
      </c>
      <c r="F77" s="77">
        <f>SUM(F62:F76)</f>
        <v>756</v>
      </c>
      <c r="G77" s="42">
        <f>F77/5197</f>
        <v>0.14546853954204347</v>
      </c>
      <c r="H77" s="71">
        <f>SUM(H62:H76)</f>
        <v>463</v>
      </c>
      <c r="I77" s="41">
        <f>H77/3518</f>
        <v>0.13160886867538374</v>
      </c>
      <c r="J77" s="37">
        <f>IF(D77=0, "-", IF((B77-D77)/D77&lt;10, (B77-D77)/D77, "&gt;999%"))</f>
        <v>0.1875</v>
      </c>
      <c r="K77" s="38">
        <f>IF(H77=0, "-", IF((F77-H77)/H77&lt;10, (F77-H77)/H77, "&gt;999%"))</f>
        <v>0.63282937365010794</v>
      </c>
    </row>
    <row r="78" spans="1:11" x14ac:dyDescent="0.2">
      <c r="B78" s="83"/>
      <c r="D78" s="83"/>
      <c r="F78" s="83"/>
      <c r="H78" s="83"/>
    </row>
    <row r="79" spans="1:11" x14ac:dyDescent="0.2">
      <c r="A79" s="163" t="s">
        <v>126</v>
      </c>
      <c r="B79" s="61" t="s">
        <v>12</v>
      </c>
      <c r="C79" s="62" t="s">
        <v>13</v>
      </c>
      <c r="D79" s="61" t="s">
        <v>12</v>
      </c>
      <c r="E79" s="63" t="s">
        <v>13</v>
      </c>
      <c r="F79" s="62" t="s">
        <v>12</v>
      </c>
      <c r="G79" s="62" t="s">
        <v>13</v>
      </c>
      <c r="H79" s="61" t="s">
        <v>12</v>
      </c>
      <c r="I79" s="63" t="s">
        <v>13</v>
      </c>
      <c r="J79" s="61"/>
      <c r="K79" s="63"/>
    </row>
    <row r="80" spans="1:11" x14ac:dyDescent="0.2">
      <c r="A80" s="7" t="s">
        <v>276</v>
      </c>
      <c r="B80" s="65">
        <v>2</v>
      </c>
      <c r="C80" s="34">
        <f>IF(B90=0, "-", B80/B90)</f>
        <v>1</v>
      </c>
      <c r="D80" s="65">
        <v>1</v>
      </c>
      <c r="E80" s="9">
        <f>IF(D90=0, "-", D80/D90)</f>
        <v>0.14285714285714285</v>
      </c>
      <c r="F80" s="81">
        <v>4</v>
      </c>
      <c r="G80" s="34">
        <f>IF(F90=0, "-", F80/F90)</f>
        <v>0.18181818181818182</v>
      </c>
      <c r="H80" s="65">
        <v>5</v>
      </c>
      <c r="I80" s="9">
        <f>IF(H90=0, "-", H80/H90)</f>
        <v>0.22727272727272727</v>
      </c>
      <c r="J80" s="8">
        <f t="shared" ref="J80:J88" si="8">IF(D80=0, "-", IF((B80-D80)/D80&lt;10, (B80-D80)/D80, "&gt;999%"))</f>
        <v>1</v>
      </c>
      <c r="K80" s="9">
        <f t="shared" ref="K80:K88" si="9">IF(H80=0, "-", IF((F80-H80)/H80&lt;10, (F80-H80)/H80, "&gt;999%"))</f>
        <v>-0.2</v>
      </c>
    </row>
    <row r="81" spans="1:11" x14ac:dyDescent="0.2">
      <c r="A81" s="7" t="s">
        <v>277</v>
      </c>
      <c r="B81" s="65">
        <v>0</v>
      </c>
      <c r="C81" s="34">
        <f>IF(B90=0, "-", B81/B90)</f>
        <v>0</v>
      </c>
      <c r="D81" s="65">
        <v>0</v>
      </c>
      <c r="E81" s="9">
        <f>IF(D90=0, "-", D81/D90)</f>
        <v>0</v>
      </c>
      <c r="F81" s="81">
        <v>0</v>
      </c>
      <c r="G81" s="34">
        <f>IF(F90=0, "-", F81/F90)</f>
        <v>0</v>
      </c>
      <c r="H81" s="65">
        <v>1</v>
      </c>
      <c r="I81" s="9">
        <f>IF(H90=0, "-", H81/H90)</f>
        <v>4.5454545454545456E-2</v>
      </c>
      <c r="J81" s="8" t="str">
        <f t="shared" si="8"/>
        <v>-</v>
      </c>
      <c r="K81" s="9">
        <f t="shared" si="9"/>
        <v>-1</v>
      </c>
    </row>
    <row r="82" spans="1:11" x14ac:dyDescent="0.2">
      <c r="A82" s="7" t="s">
        <v>278</v>
      </c>
      <c r="B82" s="65">
        <v>0</v>
      </c>
      <c r="C82" s="34">
        <f>IF(B90=0, "-", B82/B90)</f>
        <v>0</v>
      </c>
      <c r="D82" s="65">
        <v>0</v>
      </c>
      <c r="E82" s="9">
        <f>IF(D90=0, "-", D82/D90)</f>
        <v>0</v>
      </c>
      <c r="F82" s="81">
        <v>0</v>
      </c>
      <c r="G82" s="34">
        <f>IF(F90=0, "-", F82/F90)</f>
        <v>0</v>
      </c>
      <c r="H82" s="65">
        <v>1</v>
      </c>
      <c r="I82" s="9">
        <f>IF(H90=0, "-", H82/H90)</f>
        <v>4.5454545454545456E-2</v>
      </c>
      <c r="J82" s="8" t="str">
        <f t="shared" si="8"/>
        <v>-</v>
      </c>
      <c r="K82" s="9">
        <f t="shared" si="9"/>
        <v>-1</v>
      </c>
    </row>
    <row r="83" spans="1:11" x14ac:dyDescent="0.2">
      <c r="A83" s="7" t="s">
        <v>279</v>
      </c>
      <c r="B83" s="65">
        <v>0</v>
      </c>
      <c r="C83" s="34">
        <f>IF(B90=0, "-", B83/B90)</f>
        <v>0</v>
      </c>
      <c r="D83" s="65">
        <v>1</v>
      </c>
      <c r="E83" s="9">
        <f>IF(D90=0, "-", D83/D90)</f>
        <v>0.14285714285714285</v>
      </c>
      <c r="F83" s="81">
        <v>0</v>
      </c>
      <c r="G83" s="34">
        <f>IF(F90=0, "-", F83/F90)</f>
        <v>0</v>
      </c>
      <c r="H83" s="65">
        <v>1</v>
      </c>
      <c r="I83" s="9">
        <f>IF(H90=0, "-", H83/H90)</f>
        <v>4.5454545454545456E-2</v>
      </c>
      <c r="J83" s="8">
        <f t="shared" si="8"/>
        <v>-1</v>
      </c>
      <c r="K83" s="9">
        <f t="shared" si="9"/>
        <v>-1</v>
      </c>
    </row>
    <row r="84" spans="1:11" x14ac:dyDescent="0.2">
      <c r="A84" s="7" t="s">
        <v>280</v>
      </c>
      <c r="B84" s="65">
        <v>0</v>
      </c>
      <c r="C84" s="34">
        <f>IF(B90=0, "-", B84/B90)</f>
        <v>0</v>
      </c>
      <c r="D84" s="65">
        <v>2</v>
      </c>
      <c r="E84" s="9">
        <f>IF(D90=0, "-", D84/D90)</f>
        <v>0.2857142857142857</v>
      </c>
      <c r="F84" s="81">
        <v>12</v>
      </c>
      <c r="G84" s="34">
        <f>IF(F90=0, "-", F84/F90)</f>
        <v>0.54545454545454541</v>
      </c>
      <c r="H84" s="65">
        <v>6</v>
      </c>
      <c r="I84" s="9">
        <f>IF(H90=0, "-", H84/H90)</f>
        <v>0.27272727272727271</v>
      </c>
      <c r="J84" s="8">
        <f t="shared" si="8"/>
        <v>-1</v>
      </c>
      <c r="K84" s="9">
        <f t="shared" si="9"/>
        <v>1</v>
      </c>
    </row>
    <row r="85" spans="1:11" x14ac:dyDescent="0.2">
      <c r="A85" s="7" t="s">
        <v>281</v>
      </c>
      <c r="B85" s="65">
        <v>0</v>
      </c>
      <c r="C85" s="34">
        <f>IF(B90=0, "-", B85/B90)</f>
        <v>0</v>
      </c>
      <c r="D85" s="65">
        <v>1</v>
      </c>
      <c r="E85" s="9">
        <f>IF(D90=0, "-", D85/D90)</f>
        <v>0.14285714285714285</v>
      </c>
      <c r="F85" s="81">
        <v>1</v>
      </c>
      <c r="G85" s="34">
        <f>IF(F90=0, "-", F85/F90)</f>
        <v>4.5454545454545456E-2</v>
      </c>
      <c r="H85" s="65">
        <v>1</v>
      </c>
      <c r="I85" s="9">
        <f>IF(H90=0, "-", H85/H90)</f>
        <v>4.5454545454545456E-2</v>
      </c>
      <c r="J85" s="8">
        <f t="shared" si="8"/>
        <v>-1</v>
      </c>
      <c r="K85" s="9">
        <f t="shared" si="9"/>
        <v>0</v>
      </c>
    </row>
    <row r="86" spans="1:11" x14ac:dyDescent="0.2">
      <c r="A86" s="7" t="s">
        <v>282</v>
      </c>
      <c r="B86" s="65">
        <v>0</v>
      </c>
      <c r="C86" s="34">
        <f>IF(B90=0, "-", B86/B90)</f>
        <v>0</v>
      </c>
      <c r="D86" s="65">
        <v>0</v>
      </c>
      <c r="E86" s="9">
        <f>IF(D90=0, "-", D86/D90)</f>
        <v>0</v>
      </c>
      <c r="F86" s="81">
        <v>2</v>
      </c>
      <c r="G86" s="34">
        <f>IF(F90=0, "-", F86/F90)</f>
        <v>9.0909090909090912E-2</v>
      </c>
      <c r="H86" s="65">
        <v>1</v>
      </c>
      <c r="I86" s="9">
        <f>IF(H90=0, "-", H86/H90)</f>
        <v>4.5454545454545456E-2</v>
      </c>
      <c r="J86" s="8" t="str">
        <f t="shared" si="8"/>
        <v>-</v>
      </c>
      <c r="K86" s="9">
        <f t="shared" si="9"/>
        <v>1</v>
      </c>
    </row>
    <row r="87" spans="1:11" x14ac:dyDescent="0.2">
      <c r="A87" s="7" t="s">
        <v>283</v>
      </c>
      <c r="B87" s="65">
        <v>0</v>
      </c>
      <c r="C87" s="34">
        <f>IF(B90=0, "-", B87/B90)</f>
        <v>0</v>
      </c>
      <c r="D87" s="65">
        <v>1</v>
      </c>
      <c r="E87" s="9">
        <f>IF(D90=0, "-", D87/D90)</f>
        <v>0.14285714285714285</v>
      </c>
      <c r="F87" s="81">
        <v>3</v>
      </c>
      <c r="G87" s="34">
        <f>IF(F90=0, "-", F87/F90)</f>
        <v>0.13636363636363635</v>
      </c>
      <c r="H87" s="65">
        <v>5</v>
      </c>
      <c r="I87" s="9">
        <f>IF(H90=0, "-", H87/H90)</f>
        <v>0.22727272727272727</v>
      </c>
      <c r="J87" s="8">
        <f t="shared" si="8"/>
        <v>-1</v>
      </c>
      <c r="K87" s="9">
        <f t="shared" si="9"/>
        <v>-0.4</v>
      </c>
    </row>
    <row r="88" spans="1:11" x14ac:dyDescent="0.2">
      <c r="A88" s="7" t="s">
        <v>284</v>
      </c>
      <c r="B88" s="65">
        <v>0</v>
      </c>
      <c r="C88" s="34">
        <f>IF(B90=0, "-", B88/B90)</f>
        <v>0</v>
      </c>
      <c r="D88" s="65">
        <v>1</v>
      </c>
      <c r="E88" s="9">
        <f>IF(D90=0, "-", D88/D90)</f>
        <v>0.14285714285714285</v>
      </c>
      <c r="F88" s="81">
        <v>0</v>
      </c>
      <c r="G88" s="34">
        <f>IF(F90=0, "-", F88/F90)</f>
        <v>0</v>
      </c>
      <c r="H88" s="65">
        <v>1</v>
      </c>
      <c r="I88" s="9">
        <f>IF(H90=0, "-", H88/H90)</f>
        <v>4.5454545454545456E-2</v>
      </c>
      <c r="J88" s="8">
        <f t="shared" si="8"/>
        <v>-1</v>
      </c>
      <c r="K88" s="9">
        <f t="shared" si="9"/>
        <v>-1</v>
      </c>
    </row>
    <row r="89" spans="1:11" x14ac:dyDescent="0.2">
      <c r="A89" s="2"/>
      <c r="B89" s="68"/>
      <c r="C89" s="33"/>
      <c r="D89" s="68"/>
      <c r="E89" s="6"/>
      <c r="F89" s="82"/>
      <c r="G89" s="33"/>
      <c r="H89" s="68"/>
      <c r="I89" s="6"/>
      <c r="J89" s="5"/>
      <c r="K89" s="6"/>
    </row>
    <row r="90" spans="1:11" s="43" customFormat="1" x14ac:dyDescent="0.2">
      <c r="A90" s="162" t="s">
        <v>411</v>
      </c>
      <c r="B90" s="71">
        <f>SUM(B80:B89)</f>
        <v>2</v>
      </c>
      <c r="C90" s="40">
        <f>B90/959</f>
        <v>2.0855057351407717E-3</v>
      </c>
      <c r="D90" s="71">
        <f>SUM(D80:D89)</f>
        <v>7</v>
      </c>
      <c r="E90" s="41">
        <f>D90/841</f>
        <v>8.3234244946492272E-3</v>
      </c>
      <c r="F90" s="77">
        <f>SUM(F80:F89)</f>
        <v>22</v>
      </c>
      <c r="G90" s="42">
        <f>F90/5197</f>
        <v>4.2332114681547049E-3</v>
      </c>
      <c r="H90" s="71">
        <f>SUM(H80:H89)</f>
        <v>22</v>
      </c>
      <c r="I90" s="41">
        <f>H90/3518</f>
        <v>6.2535531552018195E-3</v>
      </c>
      <c r="J90" s="37">
        <f>IF(D90=0, "-", IF((B90-D90)/D90&lt;10, (B90-D90)/D90, "&gt;999%"))</f>
        <v>-0.7142857142857143</v>
      </c>
      <c r="K90" s="38">
        <f>IF(H90=0, "-", IF((F90-H90)/H90&lt;10, (F90-H90)/H90, "&gt;999%"))</f>
        <v>0</v>
      </c>
    </row>
    <row r="91" spans="1:11" x14ac:dyDescent="0.2">
      <c r="B91" s="83"/>
      <c r="D91" s="83"/>
      <c r="F91" s="83"/>
      <c r="H91" s="83"/>
    </row>
    <row r="92" spans="1:11" s="43" customFormat="1" x14ac:dyDescent="0.2">
      <c r="A92" s="162" t="s">
        <v>410</v>
      </c>
      <c r="B92" s="71">
        <v>135</v>
      </c>
      <c r="C92" s="40">
        <f>B92/959</f>
        <v>0.14077163712200208</v>
      </c>
      <c r="D92" s="71">
        <v>119</v>
      </c>
      <c r="E92" s="41">
        <f>D92/841</f>
        <v>0.14149821640903687</v>
      </c>
      <c r="F92" s="77">
        <v>778</v>
      </c>
      <c r="G92" s="42">
        <f>F92/5197</f>
        <v>0.1497017510101982</v>
      </c>
      <c r="H92" s="71">
        <v>485</v>
      </c>
      <c r="I92" s="41">
        <f>H92/3518</f>
        <v>0.13786242183058556</v>
      </c>
      <c r="J92" s="37">
        <f>IF(D92=0, "-", IF((B92-D92)/D92&lt;10, (B92-D92)/D92, "&gt;999%"))</f>
        <v>0.13445378151260504</v>
      </c>
      <c r="K92" s="38">
        <f>IF(H92=0, "-", IF((F92-H92)/H92&lt;10, (F92-H92)/H92, "&gt;999%"))</f>
        <v>0.60412371134020615</v>
      </c>
    </row>
    <row r="93" spans="1:11" x14ac:dyDescent="0.2">
      <c r="B93" s="83"/>
      <c r="D93" s="83"/>
      <c r="F93" s="83"/>
      <c r="H93" s="83"/>
    </row>
    <row r="94" spans="1:11" ht="15.75" x14ac:dyDescent="0.25">
      <c r="A94" s="164" t="s">
        <v>99</v>
      </c>
      <c r="B94" s="196" t="s">
        <v>1</v>
      </c>
      <c r="C94" s="200"/>
      <c r="D94" s="200"/>
      <c r="E94" s="197"/>
      <c r="F94" s="196" t="s">
        <v>14</v>
      </c>
      <c r="G94" s="200"/>
      <c r="H94" s="200"/>
      <c r="I94" s="197"/>
      <c r="J94" s="196" t="s">
        <v>15</v>
      </c>
      <c r="K94" s="197"/>
    </row>
    <row r="95" spans="1:11" x14ac:dyDescent="0.2">
      <c r="A95" s="22"/>
      <c r="B95" s="196">
        <f>VALUE(RIGHT($B$2, 4))</f>
        <v>2021</v>
      </c>
      <c r="C95" s="197"/>
      <c r="D95" s="196">
        <f>B95-1</f>
        <v>2020</v>
      </c>
      <c r="E95" s="204"/>
      <c r="F95" s="196">
        <f>B95</f>
        <v>2021</v>
      </c>
      <c r="G95" s="204"/>
      <c r="H95" s="196">
        <f>D95</f>
        <v>2020</v>
      </c>
      <c r="I95" s="204"/>
      <c r="J95" s="140" t="s">
        <v>4</v>
      </c>
      <c r="K95" s="141" t="s">
        <v>2</v>
      </c>
    </row>
    <row r="96" spans="1:11" x14ac:dyDescent="0.2">
      <c r="A96" s="163" t="s">
        <v>127</v>
      </c>
      <c r="B96" s="61" t="s">
        <v>12</v>
      </c>
      <c r="C96" s="62" t="s">
        <v>13</v>
      </c>
      <c r="D96" s="61" t="s">
        <v>12</v>
      </c>
      <c r="E96" s="63" t="s">
        <v>13</v>
      </c>
      <c r="F96" s="62" t="s">
        <v>12</v>
      </c>
      <c r="G96" s="62" t="s">
        <v>13</v>
      </c>
      <c r="H96" s="61" t="s">
        <v>12</v>
      </c>
      <c r="I96" s="63" t="s">
        <v>13</v>
      </c>
      <c r="J96" s="61"/>
      <c r="K96" s="63"/>
    </row>
    <row r="97" spans="1:11" x14ac:dyDescent="0.2">
      <c r="A97" s="7" t="s">
        <v>285</v>
      </c>
      <c r="B97" s="65">
        <v>0</v>
      </c>
      <c r="C97" s="34">
        <f>IF(B122=0, "-", B97/B122)</f>
        <v>0</v>
      </c>
      <c r="D97" s="65">
        <v>0</v>
      </c>
      <c r="E97" s="9">
        <f>IF(D122=0, "-", D97/D122)</f>
        <v>0</v>
      </c>
      <c r="F97" s="81">
        <v>0</v>
      </c>
      <c r="G97" s="34">
        <f>IF(F122=0, "-", F97/F122)</f>
        <v>0</v>
      </c>
      <c r="H97" s="65">
        <v>1</v>
      </c>
      <c r="I97" s="9">
        <f>IF(H122=0, "-", H97/H122)</f>
        <v>2.1551724137931034E-3</v>
      </c>
      <c r="J97" s="8" t="str">
        <f t="shared" ref="J97:J120" si="10">IF(D97=0, "-", IF((B97-D97)/D97&lt;10, (B97-D97)/D97, "&gt;999%"))</f>
        <v>-</v>
      </c>
      <c r="K97" s="9">
        <f t="shared" ref="K97:K120" si="11">IF(H97=0, "-", IF((F97-H97)/H97&lt;10, (F97-H97)/H97, "&gt;999%"))</f>
        <v>-1</v>
      </c>
    </row>
    <row r="98" spans="1:11" x14ac:dyDescent="0.2">
      <c r="A98" s="7" t="s">
        <v>286</v>
      </c>
      <c r="B98" s="65">
        <v>5</v>
      </c>
      <c r="C98" s="34">
        <f>IF(B122=0, "-", B98/B122)</f>
        <v>3.0674846625766871E-2</v>
      </c>
      <c r="D98" s="65">
        <v>3</v>
      </c>
      <c r="E98" s="9">
        <f>IF(D122=0, "-", D98/D122)</f>
        <v>3.1578947368421054E-2</v>
      </c>
      <c r="F98" s="81">
        <v>19</v>
      </c>
      <c r="G98" s="34">
        <f>IF(F122=0, "-", F98/F122)</f>
        <v>2.8657616892911009E-2</v>
      </c>
      <c r="H98" s="65">
        <v>11</v>
      </c>
      <c r="I98" s="9">
        <f>IF(H122=0, "-", H98/H122)</f>
        <v>2.3706896551724137E-2</v>
      </c>
      <c r="J98" s="8">
        <f t="shared" si="10"/>
        <v>0.66666666666666663</v>
      </c>
      <c r="K98" s="9">
        <f t="shared" si="11"/>
        <v>0.72727272727272729</v>
      </c>
    </row>
    <row r="99" spans="1:11" x14ac:dyDescent="0.2">
      <c r="A99" s="7" t="s">
        <v>287</v>
      </c>
      <c r="B99" s="65">
        <v>1</v>
      </c>
      <c r="C99" s="34">
        <f>IF(B122=0, "-", B99/B122)</f>
        <v>6.1349693251533744E-3</v>
      </c>
      <c r="D99" s="65">
        <v>0</v>
      </c>
      <c r="E99" s="9">
        <f>IF(D122=0, "-", D99/D122)</f>
        <v>0</v>
      </c>
      <c r="F99" s="81">
        <v>2</v>
      </c>
      <c r="G99" s="34">
        <f>IF(F122=0, "-", F99/F122)</f>
        <v>3.0165912518853697E-3</v>
      </c>
      <c r="H99" s="65">
        <v>0</v>
      </c>
      <c r="I99" s="9">
        <f>IF(H122=0, "-", H99/H122)</f>
        <v>0</v>
      </c>
      <c r="J99" s="8" t="str">
        <f t="shared" si="10"/>
        <v>-</v>
      </c>
      <c r="K99" s="9" t="str">
        <f t="shared" si="11"/>
        <v>-</v>
      </c>
    </row>
    <row r="100" spans="1:11" x14ac:dyDescent="0.2">
      <c r="A100" s="7" t="s">
        <v>288</v>
      </c>
      <c r="B100" s="65">
        <v>0</v>
      </c>
      <c r="C100" s="34">
        <f>IF(B122=0, "-", B100/B122)</f>
        <v>0</v>
      </c>
      <c r="D100" s="65">
        <v>1</v>
      </c>
      <c r="E100" s="9">
        <f>IF(D122=0, "-", D100/D122)</f>
        <v>1.0526315789473684E-2</v>
      </c>
      <c r="F100" s="81">
        <v>0</v>
      </c>
      <c r="G100" s="34">
        <f>IF(F122=0, "-", F100/F122)</f>
        <v>0</v>
      </c>
      <c r="H100" s="65">
        <v>7</v>
      </c>
      <c r="I100" s="9">
        <f>IF(H122=0, "-", H100/H122)</f>
        <v>1.5086206896551725E-2</v>
      </c>
      <c r="J100" s="8">
        <f t="shared" si="10"/>
        <v>-1</v>
      </c>
      <c r="K100" s="9">
        <f t="shared" si="11"/>
        <v>-1</v>
      </c>
    </row>
    <row r="101" spans="1:11" x14ac:dyDescent="0.2">
      <c r="A101" s="7" t="s">
        <v>289</v>
      </c>
      <c r="B101" s="65">
        <v>0</v>
      </c>
      <c r="C101" s="34">
        <f>IF(B122=0, "-", B101/B122)</f>
        <v>0</v>
      </c>
      <c r="D101" s="65">
        <v>2</v>
      </c>
      <c r="E101" s="9">
        <f>IF(D122=0, "-", D101/D122)</f>
        <v>2.1052631578947368E-2</v>
      </c>
      <c r="F101" s="81">
        <v>0</v>
      </c>
      <c r="G101" s="34">
        <f>IF(F122=0, "-", F101/F122)</f>
        <v>0</v>
      </c>
      <c r="H101" s="65">
        <v>14</v>
      </c>
      <c r="I101" s="9">
        <f>IF(H122=0, "-", H101/H122)</f>
        <v>3.017241379310345E-2</v>
      </c>
      <c r="J101" s="8">
        <f t="shared" si="10"/>
        <v>-1</v>
      </c>
      <c r="K101" s="9">
        <f t="shared" si="11"/>
        <v>-1</v>
      </c>
    </row>
    <row r="102" spans="1:11" x14ac:dyDescent="0.2">
      <c r="A102" s="7" t="s">
        <v>290</v>
      </c>
      <c r="B102" s="65">
        <v>1</v>
      </c>
      <c r="C102" s="34">
        <f>IF(B122=0, "-", B102/B122)</f>
        <v>6.1349693251533744E-3</v>
      </c>
      <c r="D102" s="65">
        <v>0</v>
      </c>
      <c r="E102" s="9">
        <f>IF(D122=0, "-", D102/D122)</f>
        <v>0</v>
      </c>
      <c r="F102" s="81">
        <v>11</v>
      </c>
      <c r="G102" s="34">
        <f>IF(F122=0, "-", F102/F122)</f>
        <v>1.6591251885369532E-2</v>
      </c>
      <c r="H102" s="65">
        <v>0</v>
      </c>
      <c r="I102" s="9">
        <f>IF(H122=0, "-", H102/H122)</f>
        <v>0</v>
      </c>
      <c r="J102" s="8" t="str">
        <f t="shared" si="10"/>
        <v>-</v>
      </c>
      <c r="K102" s="9" t="str">
        <f t="shared" si="11"/>
        <v>-</v>
      </c>
    </row>
    <row r="103" spans="1:11" x14ac:dyDescent="0.2">
      <c r="A103" s="7" t="s">
        <v>291</v>
      </c>
      <c r="B103" s="65">
        <v>2</v>
      </c>
      <c r="C103" s="34">
        <f>IF(B122=0, "-", B103/B122)</f>
        <v>1.2269938650306749E-2</v>
      </c>
      <c r="D103" s="65">
        <v>1</v>
      </c>
      <c r="E103" s="9">
        <f>IF(D122=0, "-", D103/D122)</f>
        <v>1.0526315789473684E-2</v>
      </c>
      <c r="F103" s="81">
        <v>11</v>
      </c>
      <c r="G103" s="34">
        <f>IF(F122=0, "-", F103/F122)</f>
        <v>1.6591251885369532E-2</v>
      </c>
      <c r="H103" s="65">
        <v>14</v>
      </c>
      <c r="I103" s="9">
        <f>IF(H122=0, "-", H103/H122)</f>
        <v>3.017241379310345E-2</v>
      </c>
      <c r="J103" s="8">
        <f t="shared" si="10"/>
        <v>1</v>
      </c>
      <c r="K103" s="9">
        <f t="shared" si="11"/>
        <v>-0.21428571428571427</v>
      </c>
    </row>
    <row r="104" spans="1:11" x14ac:dyDescent="0.2">
      <c r="A104" s="7" t="s">
        <v>292</v>
      </c>
      <c r="B104" s="65">
        <v>10</v>
      </c>
      <c r="C104" s="34">
        <f>IF(B122=0, "-", B104/B122)</f>
        <v>6.1349693251533742E-2</v>
      </c>
      <c r="D104" s="65">
        <v>5</v>
      </c>
      <c r="E104" s="9">
        <f>IF(D122=0, "-", D104/D122)</f>
        <v>5.2631578947368418E-2</v>
      </c>
      <c r="F104" s="81">
        <v>56</v>
      </c>
      <c r="G104" s="34">
        <f>IF(F122=0, "-", F104/F122)</f>
        <v>8.4464555052790352E-2</v>
      </c>
      <c r="H104" s="65">
        <v>22</v>
      </c>
      <c r="I104" s="9">
        <f>IF(H122=0, "-", H104/H122)</f>
        <v>4.7413793103448273E-2</v>
      </c>
      <c r="J104" s="8">
        <f t="shared" si="10"/>
        <v>1</v>
      </c>
      <c r="K104" s="9">
        <f t="shared" si="11"/>
        <v>1.5454545454545454</v>
      </c>
    </row>
    <row r="105" spans="1:11" x14ac:dyDescent="0.2">
      <c r="A105" s="7" t="s">
        <v>293</v>
      </c>
      <c r="B105" s="65">
        <v>0</v>
      </c>
      <c r="C105" s="34">
        <f>IF(B122=0, "-", B105/B122)</f>
        <v>0</v>
      </c>
      <c r="D105" s="65">
        <v>0</v>
      </c>
      <c r="E105" s="9">
        <f>IF(D122=0, "-", D105/D122)</f>
        <v>0</v>
      </c>
      <c r="F105" s="81">
        <v>3</v>
      </c>
      <c r="G105" s="34">
        <f>IF(F122=0, "-", F105/F122)</f>
        <v>4.5248868778280547E-3</v>
      </c>
      <c r="H105" s="65">
        <v>1</v>
      </c>
      <c r="I105" s="9">
        <f>IF(H122=0, "-", H105/H122)</f>
        <v>2.1551724137931034E-3</v>
      </c>
      <c r="J105" s="8" t="str">
        <f t="shared" si="10"/>
        <v>-</v>
      </c>
      <c r="K105" s="9">
        <f t="shared" si="11"/>
        <v>2</v>
      </c>
    </row>
    <row r="106" spans="1:11" x14ac:dyDescent="0.2">
      <c r="A106" s="7" t="s">
        <v>294</v>
      </c>
      <c r="B106" s="65">
        <v>0</v>
      </c>
      <c r="C106" s="34">
        <f>IF(B122=0, "-", B106/B122)</f>
        <v>0</v>
      </c>
      <c r="D106" s="65">
        <v>0</v>
      </c>
      <c r="E106" s="9">
        <f>IF(D122=0, "-", D106/D122)</f>
        <v>0</v>
      </c>
      <c r="F106" s="81">
        <v>4</v>
      </c>
      <c r="G106" s="34">
        <f>IF(F122=0, "-", F106/F122)</f>
        <v>6.0331825037707393E-3</v>
      </c>
      <c r="H106" s="65">
        <v>5</v>
      </c>
      <c r="I106" s="9">
        <f>IF(H122=0, "-", H106/H122)</f>
        <v>1.0775862068965518E-2</v>
      </c>
      <c r="J106" s="8" t="str">
        <f t="shared" si="10"/>
        <v>-</v>
      </c>
      <c r="K106" s="9">
        <f t="shared" si="11"/>
        <v>-0.2</v>
      </c>
    </row>
    <row r="107" spans="1:11" x14ac:dyDescent="0.2">
      <c r="A107" s="7" t="s">
        <v>295</v>
      </c>
      <c r="B107" s="65">
        <v>0</v>
      </c>
      <c r="C107" s="34">
        <f>IF(B122=0, "-", B107/B122)</f>
        <v>0</v>
      </c>
      <c r="D107" s="65">
        <v>1</v>
      </c>
      <c r="E107" s="9">
        <f>IF(D122=0, "-", D107/D122)</f>
        <v>1.0526315789473684E-2</v>
      </c>
      <c r="F107" s="81">
        <v>12</v>
      </c>
      <c r="G107" s="34">
        <f>IF(F122=0, "-", F107/F122)</f>
        <v>1.8099547511312219E-2</v>
      </c>
      <c r="H107" s="65">
        <v>5</v>
      </c>
      <c r="I107" s="9">
        <f>IF(H122=0, "-", H107/H122)</f>
        <v>1.0775862068965518E-2</v>
      </c>
      <c r="J107" s="8">
        <f t="shared" si="10"/>
        <v>-1</v>
      </c>
      <c r="K107" s="9">
        <f t="shared" si="11"/>
        <v>1.4</v>
      </c>
    </row>
    <row r="108" spans="1:11" x14ac:dyDescent="0.2">
      <c r="A108" s="7" t="s">
        <v>296</v>
      </c>
      <c r="B108" s="65">
        <v>0</v>
      </c>
      <c r="C108" s="34">
        <f>IF(B122=0, "-", B108/B122)</f>
        <v>0</v>
      </c>
      <c r="D108" s="65">
        <v>0</v>
      </c>
      <c r="E108" s="9">
        <f>IF(D122=0, "-", D108/D122)</f>
        <v>0</v>
      </c>
      <c r="F108" s="81">
        <v>4</v>
      </c>
      <c r="G108" s="34">
        <f>IF(F122=0, "-", F108/F122)</f>
        <v>6.0331825037707393E-3</v>
      </c>
      <c r="H108" s="65">
        <v>2</v>
      </c>
      <c r="I108" s="9">
        <f>IF(H122=0, "-", H108/H122)</f>
        <v>4.3103448275862068E-3</v>
      </c>
      <c r="J108" s="8" t="str">
        <f t="shared" si="10"/>
        <v>-</v>
      </c>
      <c r="K108" s="9">
        <f t="shared" si="11"/>
        <v>1</v>
      </c>
    </row>
    <row r="109" spans="1:11" x14ac:dyDescent="0.2">
      <c r="A109" s="7" t="s">
        <v>297</v>
      </c>
      <c r="B109" s="65">
        <v>8</v>
      </c>
      <c r="C109" s="34">
        <f>IF(B122=0, "-", B109/B122)</f>
        <v>4.9079754601226995E-2</v>
      </c>
      <c r="D109" s="65">
        <v>4</v>
      </c>
      <c r="E109" s="9">
        <f>IF(D122=0, "-", D109/D122)</f>
        <v>4.2105263157894736E-2</v>
      </c>
      <c r="F109" s="81">
        <v>40</v>
      </c>
      <c r="G109" s="34">
        <f>IF(F122=0, "-", F109/F122)</f>
        <v>6.0331825037707391E-2</v>
      </c>
      <c r="H109" s="65">
        <v>18</v>
      </c>
      <c r="I109" s="9">
        <f>IF(H122=0, "-", H109/H122)</f>
        <v>3.8793103448275863E-2</v>
      </c>
      <c r="J109" s="8">
        <f t="shared" si="10"/>
        <v>1</v>
      </c>
      <c r="K109" s="9">
        <f t="shared" si="11"/>
        <v>1.2222222222222223</v>
      </c>
    </row>
    <row r="110" spans="1:11" x14ac:dyDescent="0.2">
      <c r="A110" s="7" t="s">
        <v>298</v>
      </c>
      <c r="B110" s="65">
        <v>3</v>
      </c>
      <c r="C110" s="34">
        <f>IF(B122=0, "-", B110/B122)</f>
        <v>1.8404907975460124E-2</v>
      </c>
      <c r="D110" s="65">
        <v>2</v>
      </c>
      <c r="E110" s="9">
        <f>IF(D122=0, "-", D110/D122)</f>
        <v>2.1052631578947368E-2</v>
      </c>
      <c r="F110" s="81">
        <v>18</v>
      </c>
      <c r="G110" s="34">
        <f>IF(F122=0, "-", F110/F122)</f>
        <v>2.7149321266968326E-2</v>
      </c>
      <c r="H110" s="65">
        <v>10</v>
      </c>
      <c r="I110" s="9">
        <f>IF(H122=0, "-", H110/H122)</f>
        <v>2.1551724137931036E-2</v>
      </c>
      <c r="J110" s="8">
        <f t="shared" si="10"/>
        <v>0.5</v>
      </c>
      <c r="K110" s="9">
        <f t="shared" si="11"/>
        <v>0.8</v>
      </c>
    </row>
    <row r="111" spans="1:11" x14ac:dyDescent="0.2">
      <c r="A111" s="7" t="s">
        <v>299</v>
      </c>
      <c r="B111" s="65">
        <v>4</v>
      </c>
      <c r="C111" s="34">
        <f>IF(B122=0, "-", B111/B122)</f>
        <v>2.4539877300613498E-2</v>
      </c>
      <c r="D111" s="65">
        <v>2</v>
      </c>
      <c r="E111" s="9">
        <f>IF(D122=0, "-", D111/D122)</f>
        <v>2.1052631578947368E-2</v>
      </c>
      <c r="F111" s="81">
        <v>24</v>
      </c>
      <c r="G111" s="34">
        <f>IF(F122=0, "-", F111/F122)</f>
        <v>3.6199095022624438E-2</v>
      </c>
      <c r="H111" s="65">
        <v>8</v>
      </c>
      <c r="I111" s="9">
        <f>IF(H122=0, "-", H111/H122)</f>
        <v>1.7241379310344827E-2</v>
      </c>
      <c r="J111" s="8">
        <f t="shared" si="10"/>
        <v>1</v>
      </c>
      <c r="K111" s="9">
        <f t="shared" si="11"/>
        <v>2</v>
      </c>
    </row>
    <row r="112" spans="1:11" x14ac:dyDescent="0.2">
      <c r="A112" s="7" t="s">
        <v>300</v>
      </c>
      <c r="B112" s="65">
        <v>17</v>
      </c>
      <c r="C112" s="34">
        <f>IF(B122=0, "-", B112/B122)</f>
        <v>0.10429447852760736</v>
      </c>
      <c r="D112" s="65">
        <v>2</v>
      </c>
      <c r="E112" s="9">
        <f>IF(D122=0, "-", D112/D122)</f>
        <v>2.1052631578947368E-2</v>
      </c>
      <c r="F112" s="81">
        <v>104</v>
      </c>
      <c r="G112" s="34">
        <f>IF(F122=0, "-", F112/F122)</f>
        <v>0.15686274509803921</v>
      </c>
      <c r="H112" s="65">
        <v>25</v>
      </c>
      <c r="I112" s="9">
        <f>IF(H122=0, "-", H112/H122)</f>
        <v>5.3879310344827583E-2</v>
      </c>
      <c r="J112" s="8">
        <f t="shared" si="10"/>
        <v>7.5</v>
      </c>
      <c r="K112" s="9">
        <f t="shared" si="11"/>
        <v>3.16</v>
      </c>
    </row>
    <row r="113" spans="1:11" x14ac:dyDescent="0.2">
      <c r="A113" s="7" t="s">
        <v>301</v>
      </c>
      <c r="B113" s="65">
        <v>0</v>
      </c>
      <c r="C113" s="34">
        <f>IF(B122=0, "-", B113/B122)</f>
        <v>0</v>
      </c>
      <c r="D113" s="65">
        <v>2</v>
      </c>
      <c r="E113" s="9">
        <f>IF(D122=0, "-", D113/D122)</f>
        <v>2.1052631578947368E-2</v>
      </c>
      <c r="F113" s="81">
        <v>0</v>
      </c>
      <c r="G113" s="34">
        <f>IF(F122=0, "-", F113/F122)</f>
        <v>0</v>
      </c>
      <c r="H113" s="65">
        <v>3</v>
      </c>
      <c r="I113" s="9">
        <f>IF(H122=0, "-", H113/H122)</f>
        <v>6.4655172413793103E-3</v>
      </c>
      <c r="J113" s="8">
        <f t="shared" si="10"/>
        <v>-1</v>
      </c>
      <c r="K113" s="9">
        <f t="shared" si="11"/>
        <v>-1</v>
      </c>
    </row>
    <row r="114" spans="1:11" x14ac:dyDescent="0.2">
      <c r="A114" s="7" t="s">
        <v>302</v>
      </c>
      <c r="B114" s="65">
        <v>1</v>
      </c>
      <c r="C114" s="34">
        <f>IF(B122=0, "-", B114/B122)</f>
        <v>6.1349693251533744E-3</v>
      </c>
      <c r="D114" s="65">
        <v>0</v>
      </c>
      <c r="E114" s="9">
        <f>IF(D122=0, "-", D114/D122)</f>
        <v>0</v>
      </c>
      <c r="F114" s="81">
        <v>3</v>
      </c>
      <c r="G114" s="34">
        <f>IF(F122=0, "-", F114/F122)</f>
        <v>4.5248868778280547E-3</v>
      </c>
      <c r="H114" s="65">
        <v>0</v>
      </c>
      <c r="I114" s="9">
        <f>IF(H122=0, "-", H114/H122)</f>
        <v>0</v>
      </c>
      <c r="J114" s="8" t="str">
        <f t="shared" si="10"/>
        <v>-</v>
      </c>
      <c r="K114" s="9" t="str">
        <f t="shared" si="11"/>
        <v>-</v>
      </c>
    </row>
    <row r="115" spans="1:11" x14ac:dyDescent="0.2">
      <c r="A115" s="7" t="s">
        <v>303</v>
      </c>
      <c r="B115" s="65">
        <v>0</v>
      </c>
      <c r="C115" s="34">
        <f>IF(B122=0, "-", B115/B122)</f>
        <v>0</v>
      </c>
      <c r="D115" s="65">
        <v>0</v>
      </c>
      <c r="E115" s="9">
        <f>IF(D122=0, "-", D115/D122)</f>
        <v>0</v>
      </c>
      <c r="F115" s="81">
        <v>1</v>
      </c>
      <c r="G115" s="34">
        <f>IF(F122=0, "-", F115/F122)</f>
        <v>1.5082956259426848E-3</v>
      </c>
      <c r="H115" s="65">
        <v>0</v>
      </c>
      <c r="I115" s="9">
        <f>IF(H122=0, "-", H115/H122)</f>
        <v>0</v>
      </c>
      <c r="J115" s="8" t="str">
        <f t="shared" si="10"/>
        <v>-</v>
      </c>
      <c r="K115" s="9" t="str">
        <f t="shared" si="11"/>
        <v>-</v>
      </c>
    </row>
    <row r="116" spans="1:11" x14ac:dyDescent="0.2">
      <c r="A116" s="7" t="s">
        <v>304</v>
      </c>
      <c r="B116" s="65">
        <v>6</v>
      </c>
      <c r="C116" s="34">
        <f>IF(B122=0, "-", B116/B122)</f>
        <v>3.6809815950920248E-2</v>
      </c>
      <c r="D116" s="65">
        <v>3</v>
      </c>
      <c r="E116" s="9">
        <f>IF(D122=0, "-", D116/D122)</f>
        <v>3.1578947368421054E-2</v>
      </c>
      <c r="F116" s="81">
        <v>33</v>
      </c>
      <c r="G116" s="34">
        <f>IF(F122=0, "-", F116/F122)</f>
        <v>4.9773755656108594E-2</v>
      </c>
      <c r="H116" s="65">
        <v>9</v>
      </c>
      <c r="I116" s="9">
        <f>IF(H122=0, "-", H116/H122)</f>
        <v>1.9396551724137932E-2</v>
      </c>
      <c r="J116" s="8">
        <f t="shared" si="10"/>
        <v>1</v>
      </c>
      <c r="K116" s="9">
        <f t="shared" si="11"/>
        <v>2.6666666666666665</v>
      </c>
    </row>
    <row r="117" spans="1:11" x14ac:dyDescent="0.2">
      <c r="A117" s="7" t="s">
        <v>305</v>
      </c>
      <c r="B117" s="65">
        <v>11</v>
      </c>
      <c r="C117" s="34">
        <f>IF(B122=0, "-", B117/B122)</f>
        <v>6.7484662576687116E-2</v>
      </c>
      <c r="D117" s="65">
        <v>11</v>
      </c>
      <c r="E117" s="9">
        <f>IF(D122=0, "-", D117/D122)</f>
        <v>0.11578947368421053</v>
      </c>
      <c r="F117" s="81">
        <v>61</v>
      </c>
      <c r="G117" s="34">
        <f>IF(F122=0, "-", F117/F122)</f>
        <v>9.2006033182503777E-2</v>
      </c>
      <c r="H117" s="65">
        <v>48</v>
      </c>
      <c r="I117" s="9">
        <f>IF(H122=0, "-", H117/H122)</f>
        <v>0.10344827586206896</v>
      </c>
      <c r="J117" s="8">
        <f t="shared" si="10"/>
        <v>0</v>
      </c>
      <c r="K117" s="9">
        <f t="shared" si="11"/>
        <v>0.27083333333333331</v>
      </c>
    </row>
    <row r="118" spans="1:11" x14ac:dyDescent="0.2">
      <c r="A118" s="7" t="s">
        <v>306</v>
      </c>
      <c r="B118" s="65">
        <v>5</v>
      </c>
      <c r="C118" s="34">
        <f>IF(B122=0, "-", B118/B122)</f>
        <v>3.0674846625766871E-2</v>
      </c>
      <c r="D118" s="65">
        <v>11</v>
      </c>
      <c r="E118" s="9">
        <f>IF(D122=0, "-", D118/D122)</f>
        <v>0.11578947368421053</v>
      </c>
      <c r="F118" s="81">
        <v>8</v>
      </c>
      <c r="G118" s="34">
        <f>IF(F122=0, "-", F118/F122)</f>
        <v>1.2066365007541479E-2</v>
      </c>
      <c r="H118" s="65">
        <v>49</v>
      </c>
      <c r="I118" s="9">
        <f>IF(H122=0, "-", H118/H122)</f>
        <v>0.10560344827586207</v>
      </c>
      <c r="J118" s="8">
        <f t="shared" si="10"/>
        <v>-0.54545454545454541</v>
      </c>
      <c r="K118" s="9">
        <f t="shared" si="11"/>
        <v>-0.83673469387755106</v>
      </c>
    </row>
    <row r="119" spans="1:11" x14ac:dyDescent="0.2">
      <c r="A119" s="7" t="s">
        <v>307</v>
      </c>
      <c r="B119" s="65">
        <v>87</v>
      </c>
      <c r="C119" s="34">
        <f>IF(B122=0, "-", B119/B122)</f>
        <v>0.53374233128834359</v>
      </c>
      <c r="D119" s="65">
        <v>41</v>
      </c>
      <c r="E119" s="9">
        <f>IF(D122=0, "-", D119/D122)</f>
        <v>0.43157894736842106</v>
      </c>
      <c r="F119" s="81">
        <v>240</v>
      </c>
      <c r="G119" s="34">
        <f>IF(F122=0, "-", F119/F122)</f>
        <v>0.36199095022624433</v>
      </c>
      <c r="H119" s="65">
        <v>203</v>
      </c>
      <c r="I119" s="9">
        <f>IF(H122=0, "-", H119/H122)</f>
        <v>0.4375</v>
      </c>
      <c r="J119" s="8">
        <f t="shared" si="10"/>
        <v>1.1219512195121952</v>
      </c>
      <c r="K119" s="9">
        <f t="shared" si="11"/>
        <v>0.18226600985221675</v>
      </c>
    </row>
    <row r="120" spans="1:11" x14ac:dyDescent="0.2">
      <c r="A120" s="7" t="s">
        <v>308</v>
      </c>
      <c r="B120" s="65">
        <v>2</v>
      </c>
      <c r="C120" s="34">
        <f>IF(B122=0, "-", B120/B122)</f>
        <v>1.2269938650306749E-2</v>
      </c>
      <c r="D120" s="65">
        <v>4</v>
      </c>
      <c r="E120" s="9">
        <f>IF(D122=0, "-", D120/D122)</f>
        <v>4.2105263157894736E-2</v>
      </c>
      <c r="F120" s="81">
        <v>9</v>
      </c>
      <c r="G120" s="34">
        <f>IF(F122=0, "-", F120/F122)</f>
        <v>1.3574660633484163E-2</v>
      </c>
      <c r="H120" s="65">
        <v>9</v>
      </c>
      <c r="I120" s="9">
        <f>IF(H122=0, "-", H120/H122)</f>
        <v>1.9396551724137932E-2</v>
      </c>
      <c r="J120" s="8">
        <f t="shared" si="10"/>
        <v>-0.5</v>
      </c>
      <c r="K120" s="9">
        <f t="shared" si="11"/>
        <v>0</v>
      </c>
    </row>
    <row r="121" spans="1:11" x14ac:dyDescent="0.2">
      <c r="A121" s="2"/>
      <c r="B121" s="68"/>
      <c r="C121" s="33"/>
      <c r="D121" s="68"/>
      <c r="E121" s="6"/>
      <c r="F121" s="82"/>
      <c r="G121" s="33"/>
      <c r="H121" s="68"/>
      <c r="I121" s="6"/>
      <c r="J121" s="5"/>
      <c r="K121" s="6"/>
    </row>
    <row r="122" spans="1:11" s="43" customFormat="1" x14ac:dyDescent="0.2">
      <c r="A122" s="162" t="s">
        <v>409</v>
      </c>
      <c r="B122" s="71">
        <f>SUM(B97:B121)</f>
        <v>163</v>
      </c>
      <c r="C122" s="40">
        <f>B122/959</f>
        <v>0.16996871741397288</v>
      </c>
      <c r="D122" s="71">
        <f>SUM(D97:D121)</f>
        <v>95</v>
      </c>
      <c r="E122" s="41">
        <f>D122/841</f>
        <v>0.11296076099881094</v>
      </c>
      <c r="F122" s="77">
        <f>SUM(F97:F121)</f>
        <v>663</v>
      </c>
      <c r="G122" s="42">
        <f>F122/5197</f>
        <v>0.12757360015393496</v>
      </c>
      <c r="H122" s="71">
        <f>SUM(H97:H121)</f>
        <v>464</v>
      </c>
      <c r="I122" s="41">
        <f>H122/3518</f>
        <v>0.13189312109152929</v>
      </c>
      <c r="J122" s="37">
        <f>IF(D122=0, "-", IF((B122-D122)/D122&lt;10, (B122-D122)/D122, "&gt;999%"))</f>
        <v>0.71578947368421053</v>
      </c>
      <c r="K122" s="38">
        <f>IF(H122=0, "-", IF((F122-H122)/H122&lt;10, (F122-H122)/H122, "&gt;999%"))</f>
        <v>0.42887931034482757</v>
      </c>
    </row>
    <row r="123" spans="1:11" x14ac:dyDescent="0.2">
      <c r="B123" s="83"/>
      <c r="D123" s="83"/>
      <c r="F123" s="83"/>
      <c r="H123" s="83"/>
    </row>
    <row r="124" spans="1:11" x14ac:dyDescent="0.2">
      <c r="A124" s="163" t="s">
        <v>128</v>
      </c>
      <c r="B124" s="61" t="s">
        <v>12</v>
      </c>
      <c r="C124" s="62" t="s">
        <v>13</v>
      </c>
      <c r="D124" s="61" t="s">
        <v>12</v>
      </c>
      <c r="E124" s="63" t="s">
        <v>13</v>
      </c>
      <c r="F124" s="62" t="s">
        <v>12</v>
      </c>
      <c r="G124" s="62" t="s">
        <v>13</v>
      </c>
      <c r="H124" s="61" t="s">
        <v>12</v>
      </c>
      <c r="I124" s="63" t="s">
        <v>13</v>
      </c>
      <c r="J124" s="61"/>
      <c r="K124" s="63"/>
    </row>
    <row r="125" spans="1:11" x14ac:dyDescent="0.2">
      <c r="A125" s="7" t="s">
        <v>309</v>
      </c>
      <c r="B125" s="65">
        <v>1</v>
      </c>
      <c r="C125" s="34">
        <f>IF(B131=0, "-", B125/B131)</f>
        <v>0.5</v>
      </c>
      <c r="D125" s="65">
        <v>1</v>
      </c>
      <c r="E125" s="9">
        <f>IF(D131=0, "-", D125/D131)</f>
        <v>0.2</v>
      </c>
      <c r="F125" s="81">
        <v>5</v>
      </c>
      <c r="G125" s="34">
        <f>IF(F131=0, "-", F125/F131)</f>
        <v>0.25</v>
      </c>
      <c r="H125" s="65">
        <v>1</v>
      </c>
      <c r="I125" s="9">
        <f>IF(H131=0, "-", H125/H131)</f>
        <v>0.14285714285714285</v>
      </c>
      <c r="J125" s="8">
        <f>IF(D125=0, "-", IF((B125-D125)/D125&lt;10, (B125-D125)/D125, "&gt;999%"))</f>
        <v>0</v>
      </c>
      <c r="K125" s="9">
        <f>IF(H125=0, "-", IF((F125-H125)/H125&lt;10, (F125-H125)/H125, "&gt;999%"))</f>
        <v>4</v>
      </c>
    </row>
    <row r="126" spans="1:11" x14ac:dyDescent="0.2">
      <c r="A126" s="7" t="s">
        <v>310</v>
      </c>
      <c r="B126" s="65">
        <v>1</v>
      </c>
      <c r="C126" s="34">
        <f>IF(B131=0, "-", B126/B131)</f>
        <v>0.5</v>
      </c>
      <c r="D126" s="65">
        <v>2</v>
      </c>
      <c r="E126" s="9">
        <f>IF(D131=0, "-", D126/D131)</f>
        <v>0.4</v>
      </c>
      <c r="F126" s="81">
        <v>9</v>
      </c>
      <c r="G126" s="34">
        <f>IF(F131=0, "-", F126/F131)</f>
        <v>0.45</v>
      </c>
      <c r="H126" s="65">
        <v>3</v>
      </c>
      <c r="I126" s="9">
        <f>IF(H131=0, "-", H126/H131)</f>
        <v>0.42857142857142855</v>
      </c>
      <c r="J126" s="8">
        <f>IF(D126=0, "-", IF((B126-D126)/D126&lt;10, (B126-D126)/D126, "&gt;999%"))</f>
        <v>-0.5</v>
      </c>
      <c r="K126" s="9">
        <f>IF(H126=0, "-", IF((F126-H126)/H126&lt;10, (F126-H126)/H126, "&gt;999%"))</f>
        <v>2</v>
      </c>
    </row>
    <row r="127" spans="1:11" x14ac:dyDescent="0.2">
      <c r="A127" s="7" t="s">
        <v>311</v>
      </c>
      <c r="B127" s="65">
        <v>0</v>
      </c>
      <c r="C127" s="34">
        <f>IF(B131=0, "-", B127/B131)</f>
        <v>0</v>
      </c>
      <c r="D127" s="65">
        <v>1</v>
      </c>
      <c r="E127" s="9">
        <f>IF(D131=0, "-", D127/D131)</f>
        <v>0.2</v>
      </c>
      <c r="F127" s="81">
        <v>3</v>
      </c>
      <c r="G127" s="34">
        <f>IF(F131=0, "-", F127/F131)</f>
        <v>0.15</v>
      </c>
      <c r="H127" s="65">
        <v>1</v>
      </c>
      <c r="I127" s="9">
        <f>IF(H131=0, "-", H127/H131)</f>
        <v>0.14285714285714285</v>
      </c>
      <c r="J127" s="8">
        <f>IF(D127=0, "-", IF((B127-D127)/D127&lt;10, (B127-D127)/D127, "&gt;999%"))</f>
        <v>-1</v>
      </c>
      <c r="K127" s="9">
        <f>IF(H127=0, "-", IF((F127-H127)/H127&lt;10, (F127-H127)/H127, "&gt;999%"))</f>
        <v>2</v>
      </c>
    </row>
    <row r="128" spans="1:11" x14ac:dyDescent="0.2">
      <c r="A128" s="7" t="s">
        <v>312</v>
      </c>
      <c r="B128" s="65">
        <v>0</v>
      </c>
      <c r="C128" s="34">
        <f>IF(B131=0, "-", B128/B131)</f>
        <v>0</v>
      </c>
      <c r="D128" s="65">
        <v>0</v>
      </c>
      <c r="E128" s="9">
        <f>IF(D131=0, "-", D128/D131)</f>
        <v>0</v>
      </c>
      <c r="F128" s="81">
        <v>1</v>
      </c>
      <c r="G128" s="34">
        <f>IF(F131=0, "-", F128/F131)</f>
        <v>0.05</v>
      </c>
      <c r="H128" s="65">
        <v>0</v>
      </c>
      <c r="I128" s="9">
        <f>IF(H131=0, "-", H128/H131)</f>
        <v>0</v>
      </c>
      <c r="J128" s="8" t="str">
        <f>IF(D128=0, "-", IF((B128-D128)/D128&lt;10, (B128-D128)/D128, "&gt;999%"))</f>
        <v>-</v>
      </c>
      <c r="K128" s="9" t="str">
        <f>IF(H128=0, "-", IF((F128-H128)/H128&lt;10, (F128-H128)/H128, "&gt;999%"))</f>
        <v>-</v>
      </c>
    </row>
    <row r="129" spans="1:11" x14ac:dyDescent="0.2">
      <c r="A129" s="7" t="s">
        <v>313</v>
      </c>
      <c r="B129" s="65">
        <v>0</v>
      </c>
      <c r="C129" s="34">
        <f>IF(B131=0, "-", B129/B131)</f>
        <v>0</v>
      </c>
      <c r="D129" s="65">
        <v>1</v>
      </c>
      <c r="E129" s="9">
        <f>IF(D131=0, "-", D129/D131)</f>
        <v>0.2</v>
      </c>
      <c r="F129" s="81">
        <v>2</v>
      </c>
      <c r="G129" s="34">
        <f>IF(F131=0, "-", F129/F131)</f>
        <v>0.1</v>
      </c>
      <c r="H129" s="65">
        <v>2</v>
      </c>
      <c r="I129" s="9">
        <f>IF(H131=0, "-", H129/H131)</f>
        <v>0.2857142857142857</v>
      </c>
      <c r="J129" s="8">
        <f>IF(D129=0, "-", IF((B129-D129)/D129&lt;10, (B129-D129)/D129, "&gt;999%"))</f>
        <v>-1</v>
      </c>
      <c r="K129" s="9">
        <f>IF(H129=0, "-", IF((F129-H129)/H129&lt;10, (F129-H129)/H129, "&gt;999%"))</f>
        <v>0</v>
      </c>
    </row>
    <row r="130" spans="1:11" x14ac:dyDescent="0.2">
      <c r="A130" s="2"/>
      <c r="B130" s="68"/>
      <c r="C130" s="33"/>
      <c r="D130" s="68"/>
      <c r="E130" s="6"/>
      <c r="F130" s="82"/>
      <c r="G130" s="33"/>
      <c r="H130" s="68"/>
      <c r="I130" s="6"/>
      <c r="J130" s="5"/>
      <c r="K130" s="6"/>
    </row>
    <row r="131" spans="1:11" s="43" customFormat="1" x14ac:dyDescent="0.2">
      <c r="A131" s="162" t="s">
        <v>408</v>
      </c>
      <c r="B131" s="71">
        <f>SUM(B125:B130)</f>
        <v>2</v>
      </c>
      <c r="C131" s="40">
        <f>B131/959</f>
        <v>2.0855057351407717E-3</v>
      </c>
      <c r="D131" s="71">
        <f>SUM(D125:D130)</f>
        <v>5</v>
      </c>
      <c r="E131" s="41">
        <f>D131/841</f>
        <v>5.945303210463734E-3</v>
      </c>
      <c r="F131" s="77">
        <f>SUM(F125:F130)</f>
        <v>20</v>
      </c>
      <c r="G131" s="42">
        <f>F131/5197</f>
        <v>3.8483740619588225E-3</v>
      </c>
      <c r="H131" s="71">
        <f>SUM(H125:H130)</f>
        <v>7</v>
      </c>
      <c r="I131" s="41">
        <f>H131/3518</f>
        <v>1.9897669130187609E-3</v>
      </c>
      <c r="J131" s="37">
        <f>IF(D131=0, "-", IF((B131-D131)/D131&lt;10, (B131-D131)/D131, "&gt;999%"))</f>
        <v>-0.6</v>
      </c>
      <c r="K131" s="38">
        <f>IF(H131=0, "-", IF((F131-H131)/H131&lt;10, (F131-H131)/H131, "&gt;999%"))</f>
        <v>1.8571428571428572</v>
      </c>
    </row>
    <row r="132" spans="1:11" x14ac:dyDescent="0.2">
      <c r="B132" s="83"/>
      <c r="D132" s="83"/>
      <c r="F132" s="83"/>
      <c r="H132" s="83"/>
    </row>
    <row r="133" spans="1:11" s="43" customFormat="1" x14ac:dyDescent="0.2">
      <c r="A133" s="162" t="s">
        <v>407</v>
      </c>
      <c r="B133" s="71">
        <v>165</v>
      </c>
      <c r="C133" s="40">
        <f>B133/959</f>
        <v>0.17205422314911367</v>
      </c>
      <c r="D133" s="71">
        <v>100</v>
      </c>
      <c r="E133" s="41">
        <f>D133/841</f>
        <v>0.11890606420927467</v>
      </c>
      <c r="F133" s="77">
        <v>683</v>
      </c>
      <c r="G133" s="42">
        <f>F133/5197</f>
        <v>0.13142197421589377</v>
      </c>
      <c r="H133" s="71">
        <v>471</v>
      </c>
      <c r="I133" s="41">
        <f>H133/3518</f>
        <v>0.13388288800454803</v>
      </c>
      <c r="J133" s="37">
        <f>IF(D133=0, "-", IF((B133-D133)/D133&lt;10, (B133-D133)/D133, "&gt;999%"))</f>
        <v>0.65</v>
      </c>
      <c r="K133" s="38">
        <f>IF(H133=0, "-", IF((F133-H133)/H133&lt;10, (F133-H133)/H133, "&gt;999%"))</f>
        <v>0.45010615711252655</v>
      </c>
    </row>
    <row r="134" spans="1:11" x14ac:dyDescent="0.2">
      <c r="B134" s="83"/>
      <c r="D134" s="83"/>
      <c r="F134" s="83"/>
      <c r="H134" s="83"/>
    </row>
    <row r="135" spans="1:11" ht="15.75" x14ac:dyDescent="0.25">
      <c r="A135" s="164" t="s">
        <v>100</v>
      </c>
      <c r="B135" s="196" t="s">
        <v>1</v>
      </c>
      <c r="C135" s="200"/>
      <c r="D135" s="200"/>
      <c r="E135" s="197"/>
      <c r="F135" s="196" t="s">
        <v>14</v>
      </c>
      <c r="G135" s="200"/>
      <c r="H135" s="200"/>
      <c r="I135" s="197"/>
      <c r="J135" s="196" t="s">
        <v>15</v>
      </c>
      <c r="K135" s="197"/>
    </row>
    <row r="136" spans="1:11" x14ac:dyDescent="0.2">
      <c r="A136" s="22"/>
      <c r="B136" s="196">
        <f>VALUE(RIGHT($B$2, 4))</f>
        <v>2021</v>
      </c>
      <c r="C136" s="197"/>
      <c r="D136" s="196">
        <f>B136-1</f>
        <v>2020</v>
      </c>
      <c r="E136" s="204"/>
      <c r="F136" s="196">
        <f>B136</f>
        <v>2021</v>
      </c>
      <c r="G136" s="204"/>
      <c r="H136" s="196">
        <f>D136</f>
        <v>2020</v>
      </c>
      <c r="I136" s="204"/>
      <c r="J136" s="140" t="s">
        <v>4</v>
      </c>
      <c r="K136" s="141" t="s">
        <v>2</v>
      </c>
    </row>
    <row r="137" spans="1:11" x14ac:dyDescent="0.2">
      <c r="A137" s="163" t="s">
        <v>129</v>
      </c>
      <c r="B137" s="61" t="s">
        <v>12</v>
      </c>
      <c r="C137" s="62" t="s">
        <v>13</v>
      </c>
      <c r="D137" s="61" t="s">
        <v>12</v>
      </c>
      <c r="E137" s="63" t="s">
        <v>13</v>
      </c>
      <c r="F137" s="62" t="s">
        <v>12</v>
      </c>
      <c r="G137" s="62" t="s">
        <v>13</v>
      </c>
      <c r="H137" s="61" t="s">
        <v>12</v>
      </c>
      <c r="I137" s="63" t="s">
        <v>13</v>
      </c>
      <c r="J137" s="61"/>
      <c r="K137" s="63"/>
    </row>
    <row r="138" spans="1:11" x14ac:dyDescent="0.2">
      <c r="A138" s="7" t="s">
        <v>314</v>
      </c>
      <c r="B138" s="65">
        <v>0</v>
      </c>
      <c r="C138" s="34">
        <f>IF(B141=0, "-", B138/B141)</f>
        <v>0</v>
      </c>
      <c r="D138" s="65">
        <v>2</v>
      </c>
      <c r="E138" s="9">
        <f>IF(D141=0, "-", D138/D141)</f>
        <v>4.4444444444444446E-2</v>
      </c>
      <c r="F138" s="81">
        <v>22</v>
      </c>
      <c r="G138" s="34">
        <f>IF(F141=0, "-", F138/F141)</f>
        <v>8.943089430894309E-2</v>
      </c>
      <c r="H138" s="65">
        <v>14</v>
      </c>
      <c r="I138" s="9">
        <f>IF(H141=0, "-", H138/H141)</f>
        <v>8.8607594936708861E-2</v>
      </c>
      <c r="J138" s="8">
        <f>IF(D138=0, "-", IF((B138-D138)/D138&lt;10, (B138-D138)/D138, "&gt;999%"))</f>
        <v>-1</v>
      </c>
      <c r="K138" s="9">
        <f>IF(H138=0, "-", IF((F138-H138)/H138&lt;10, (F138-H138)/H138, "&gt;999%"))</f>
        <v>0.5714285714285714</v>
      </c>
    </row>
    <row r="139" spans="1:11" x14ac:dyDescent="0.2">
      <c r="A139" s="7" t="s">
        <v>315</v>
      </c>
      <c r="B139" s="65">
        <v>51</v>
      </c>
      <c r="C139" s="34">
        <f>IF(B141=0, "-", B139/B141)</f>
        <v>1</v>
      </c>
      <c r="D139" s="65">
        <v>43</v>
      </c>
      <c r="E139" s="9">
        <f>IF(D141=0, "-", D139/D141)</f>
        <v>0.9555555555555556</v>
      </c>
      <c r="F139" s="81">
        <v>224</v>
      </c>
      <c r="G139" s="34">
        <f>IF(F141=0, "-", F139/F141)</f>
        <v>0.91056910569105687</v>
      </c>
      <c r="H139" s="65">
        <v>144</v>
      </c>
      <c r="I139" s="9">
        <f>IF(H141=0, "-", H139/H141)</f>
        <v>0.91139240506329111</v>
      </c>
      <c r="J139" s="8">
        <f>IF(D139=0, "-", IF((B139-D139)/D139&lt;10, (B139-D139)/D139, "&gt;999%"))</f>
        <v>0.18604651162790697</v>
      </c>
      <c r="K139" s="9">
        <f>IF(H139=0, "-", IF((F139-H139)/H139&lt;10, (F139-H139)/H139, "&gt;999%"))</f>
        <v>0.55555555555555558</v>
      </c>
    </row>
    <row r="140" spans="1:11" x14ac:dyDescent="0.2">
      <c r="A140" s="2"/>
      <c r="B140" s="68"/>
      <c r="C140" s="33"/>
      <c r="D140" s="68"/>
      <c r="E140" s="6"/>
      <c r="F140" s="82"/>
      <c r="G140" s="33"/>
      <c r="H140" s="68"/>
      <c r="I140" s="6"/>
      <c r="J140" s="5"/>
      <c r="K140" s="6"/>
    </row>
    <row r="141" spans="1:11" s="43" customFormat="1" x14ac:dyDescent="0.2">
      <c r="A141" s="162" t="s">
        <v>406</v>
      </c>
      <c r="B141" s="71">
        <f>SUM(B138:B140)</f>
        <v>51</v>
      </c>
      <c r="C141" s="40">
        <f>B141/959</f>
        <v>5.3180396246089674E-2</v>
      </c>
      <c r="D141" s="71">
        <f>SUM(D138:D140)</f>
        <v>45</v>
      </c>
      <c r="E141" s="41">
        <f>D141/841</f>
        <v>5.3507728894173601E-2</v>
      </c>
      <c r="F141" s="77">
        <f>SUM(F138:F140)</f>
        <v>246</v>
      </c>
      <c r="G141" s="42">
        <f>F141/5197</f>
        <v>4.7335000962093518E-2</v>
      </c>
      <c r="H141" s="71">
        <f>SUM(H138:H140)</f>
        <v>158</v>
      </c>
      <c r="I141" s="41">
        <f>H141/3518</f>
        <v>4.4911881750994885E-2</v>
      </c>
      <c r="J141" s="37">
        <f>IF(D141=0, "-", IF((B141-D141)/D141&lt;10, (B141-D141)/D141, "&gt;999%"))</f>
        <v>0.13333333333333333</v>
      </c>
      <c r="K141" s="38">
        <f>IF(H141=0, "-", IF((F141-H141)/H141&lt;10, (F141-H141)/H141, "&gt;999%"))</f>
        <v>0.55696202531645567</v>
      </c>
    </row>
    <row r="142" spans="1:11" x14ac:dyDescent="0.2">
      <c r="B142" s="83"/>
      <c r="D142" s="83"/>
      <c r="F142" s="83"/>
      <c r="H142" s="83"/>
    </row>
    <row r="143" spans="1:11" x14ac:dyDescent="0.2">
      <c r="A143" s="163" t="s">
        <v>130</v>
      </c>
      <c r="B143" s="61" t="s">
        <v>12</v>
      </c>
      <c r="C143" s="62" t="s">
        <v>13</v>
      </c>
      <c r="D143" s="61" t="s">
        <v>12</v>
      </c>
      <c r="E143" s="63" t="s">
        <v>13</v>
      </c>
      <c r="F143" s="62" t="s">
        <v>12</v>
      </c>
      <c r="G143" s="62" t="s">
        <v>13</v>
      </c>
      <c r="H143" s="61" t="s">
        <v>12</v>
      </c>
      <c r="I143" s="63" t="s">
        <v>13</v>
      </c>
      <c r="J143" s="61"/>
      <c r="K143" s="63"/>
    </row>
    <row r="144" spans="1:11" x14ac:dyDescent="0.2">
      <c r="A144" s="7" t="s">
        <v>316</v>
      </c>
      <c r="B144" s="65">
        <v>0</v>
      </c>
      <c r="C144" s="34">
        <f>IF(B149=0, "-", B144/B149)</f>
        <v>0</v>
      </c>
      <c r="D144" s="65">
        <v>0</v>
      </c>
      <c r="E144" s="9">
        <f>IF(D149=0, "-", D144/D149)</f>
        <v>0</v>
      </c>
      <c r="F144" s="81">
        <v>0</v>
      </c>
      <c r="G144" s="34">
        <f>IF(F149=0, "-", F144/F149)</f>
        <v>0</v>
      </c>
      <c r="H144" s="65">
        <v>1</v>
      </c>
      <c r="I144" s="9">
        <f>IF(H149=0, "-", H144/H149)</f>
        <v>0.14285714285714285</v>
      </c>
      <c r="J144" s="8" t="str">
        <f>IF(D144=0, "-", IF((B144-D144)/D144&lt;10, (B144-D144)/D144, "&gt;999%"))</f>
        <v>-</v>
      </c>
      <c r="K144" s="9">
        <f>IF(H144=0, "-", IF((F144-H144)/H144&lt;10, (F144-H144)/H144, "&gt;999%"))</f>
        <v>-1</v>
      </c>
    </row>
    <row r="145" spans="1:11" x14ac:dyDescent="0.2">
      <c r="A145" s="7" t="s">
        <v>317</v>
      </c>
      <c r="B145" s="65">
        <v>1</v>
      </c>
      <c r="C145" s="34">
        <f>IF(B149=0, "-", B145/B149)</f>
        <v>1</v>
      </c>
      <c r="D145" s="65">
        <v>1</v>
      </c>
      <c r="E145" s="9">
        <f>IF(D149=0, "-", D145/D149)</f>
        <v>1</v>
      </c>
      <c r="F145" s="81">
        <v>3</v>
      </c>
      <c r="G145" s="34">
        <f>IF(F149=0, "-", F145/F149)</f>
        <v>0.5</v>
      </c>
      <c r="H145" s="65">
        <v>6</v>
      </c>
      <c r="I145" s="9">
        <f>IF(H149=0, "-", H145/H149)</f>
        <v>0.8571428571428571</v>
      </c>
      <c r="J145" s="8">
        <f>IF(D145=0, "-", IF((B145-D145)/D145&lt;10, (B145-D145)/D145, "&gt;999%"))</f>
        <v>0</v>
      </c>
      <c r="K145" s="9">
        <f>IF(H145=0, "-", IF((F145-H145)/H145&lt;10, (F145-H145)/H145, "&gt;999%"))</f>
        <v>-0.5</v>
      </c>
    </row>
    <row r="146" spans="1:11" x14ac:dyDescent="0.2">
      <c r="A146" s="7" t="s">
        <v>318</v>
      </c>
      <c r="B146" s="65">
        <v>0</v>
      </c>
      <c r="C146" s="34">
        <f>IF(B149=0, "-", B146/B149)</f>
        <v>0</v>
      </c>
      <c r="D146" s="65">
        <v>0</v>
      </c>
      <c r="E146" s="9">
        <f>IF(D149=0, "-", D146/D149)</f>
        <v>0</v>
      </c>
      <c r="F146" s="81">
        <v>1</v>
      </c>
      <c r="G146" s="34">
        <f>IF(F149=0, "-", F146/F149)</f>
        <v>0.16666666666666666</v>
      </c>
      <c r="H146" s="65">
        <v>0</v>
      </c>
      <c r="I146" s="9">
        <f>IF(H149=0, "-", H146/H149)</f>
        <v>0</v>
      </c>
      <c r="J146" s="8" t="str">
        <f>IF(D146=0, "-", IF((B146-D146)/D146&lt;10, (B146-D146)/D146, "&gt;999%"))</f>
        <v>-</v>
      </c>
      <c r="K146" s="9" t="str">
        <f>IF(H146=0, "-", IF((F146-H146)/H146&lt;10, (F146-H146)/H146, "&gt;999%"))</f>
        <v>-</v>
      </c>
    </row>
    <row r="147" spans="1:11" x14ac:dyDescent="0.2">
      <c r="A147" s="7" t="s">
        <v>319</v>
      </c>
      <c r="B147" s="65">
        <v>0</v>
      </c>
      <c r="C147" s="34">
        <f>IF(B149=0, "-", B147/B149)</f>
        <v>0</v>
      </c>
      <c r="D147" s="65">
        <v>0</v>
      </c>
      <c r="E147" s="9">
        <f>IF(D149=0, "-", D147/D149)</f>
        <v>0</v>
      </c>
      <c r="F147" s="81">
        <v>2</v>
      </c>
      <c r="G147" s="34">
        <f>IF(F149=0, "-", F147/F149)</f>
        <v>0.33333333333333331</v>
      </c>
      <c r="H147" s="65">
        <v>0</v>
      </c>
      <c r="I147" s="9">
        <f>IF(H149=0, "-", H147/H149)</f>
        <v>0</v>
      </c>
      <c r="J147" s="8" t="str">
        <f>IF(D147=0, "-", IF((B147-D147)/D147&lt;10, (B147-D147)/D147, "&gt;999%"))</f>
        <v>-</v>
      </c>
      <c r="K147" s="9" t="str">
        <f>IF(H147=0, "-", IF((F147-H147)/H147&lt;10, (F147-H147)/H147, "&gt;999%"))</f>
        <v>-</v>
      </c>
    </row>
    <row r="148" spans="1:11" x14ac:dyDescent="0.2">
      <c r="A148" s="2"/>
      <c r="B148" s="68"/>
      <c r="C148" s="33"/>
      <c r="D148" s="68"/>
      <c r="E148" s="6"/>
      <c r="F148" s="82"/>
      <c r="G148" s="33"/>
      <c r="H148" s="68"/>
      <c r="I148" s="6"/>
      <c r="J148" s="5"/>
      <c r="K148" s="6"/>
    </row>
    <row r="149" spans="1:11" s="43" customFormat="1" x14ac:dyDescent="0.2">
      <c r="A149" s="162" t="s">
        <v>405</v>
      </c>
      <c r="B149" s="71">
        <f>SUM(B144:B148)</f>
        <v>1</v>
      </c>
      <c r="C149" s="40">
        <f>B149/959</f>
        <v>1.0427528675703858E-3</v>
      </c>
      <c r="D149" s="71">
        <f>SUM(D144:D148)</f>
        <v>1</v>
      </c>
      <c r="E149" s="41">
        <f>D149/841</f>
        <v>1.1890606420927466E-3</v>
      </c>
      <c r="F149" s="77">
        <f>SUM(F144:F148)</f>
        <v>6</v>
      </c>
      <c r="G149" s="42">
        <f>F149/5197</f>
        <v>1.1545122185876468E-3</v>
      </c>
      <c r="H149" s="71">
        <f>SUM(H144:H148)</f>
        <v>7</v>
      </c>
      <c r="I149" s="41">
        <f>H149/3518</f>
        <v>1.9897669130187609E-3</v>
      </c>
      <c r="J149" s="37">
        <f>IF(D149=0, "-", IF((B149-D149)/D149&lt;10, (B149-D149)/D149, "&gt;999%"))</f>
        <v>0</v>
      </c>
      <c r="K149" s="38">
        <f>IF(H149=0, "-", IF((F149-H149)/H149&lt;10, (F149-H149)/H149, "&gt;999%"))</f>
        <v>-0.14285714285714285</v>
      </c>
    </row>
    <row r="150" spans="1:11" x14ac:dyDescent="0.2">
      <c r="B150" s="83"/>
      <c r="D150" s="83"/>
      <c r="F150" s="83"/>
      <c r="H150" s="83"/>
    </row>
    <row r="151" spans="1:11" s="43" customFormat="1" x14ac:dyDescent="0.2">
      <c r="A151" s="162" t="s">
        <v>404</v>
      </c>
      <c r="B151" s="71">
        <v>52</v>
      </c>
      <c r="C151" s="40">
        <f>B151/959</f>
        <v>5.4223149113660066E-2</v>
      </c>
      <c r="D151" s="71">
        <v>46</v>
      </c>
      <c r="E151" s="41">
        <f>D151/841</f>
        <v>5.4696789536266346E-2</v>
      </c>
      <c r="F151" s="77">
        <v>252</v>
      </c>
      <c r="G151" s="42">
        <f>F151/5197</f>
        <v>4.8489513180681162E-2</v>
      </c>
      <c r="H151" s="71">
        <v>165</v>
      </c>
      <c r="I151" s="41">
        <f>H151/3518</f>
        <v>4.6901648664013647E-2</v>
      </c>
      <c r="J151" s="37">
        <f>IF(D151=0, "-", IF((B151-D151)/D151&lt;10, (B151-D151)/D151, "&gt;999%"))</f>
        <v>0.13043478260869565</v>
      </c>
      <c r="K151" s="38">
        <f>IF(H151=0, "-", IF((F151-H151)/H151&lt;10, (F151-H151)/H151, "&gt;999%"))</f>
        <v>0.52727272727272723</v>
      </c>
    </row>
    <row r="152" spans="1:11" x14ac:dyDescent="0.2">
      <c r="B152" s="83"/>
      <c r="D152" s="83"/>
      <c r="F152" s="83"/>
      <c r="H152" s="83"/>
    </row>
    <row r="153" spans="1:11" x14ac:dyDescent="0.2">
      <c r="A153" s="27" t="s">
        <v>402</v>
      </c>
      <c r="B153" s="71">
        <f>B157-B155</f>
        <v>469</v>
      </c>
      <c r="C153" s="40">
        <f>B153/959</f>
        <v>0.48905109489051096</v>
      </c>
      <c r="D153" s="71">
        <f>D157-D155</f>
        <v>340</v>
      </c>
      <c r="E153" s="41">
        <f>D153/841</f>
        <v>0.40428061831153389</v>
      </c>
      <c r="F153" s="77">
        <f>F157-F155</f>
        <v>2430</v>
      </c>
      <c r="G153" s="42">
        <f>F153/5197</f>
        <v>0.46757744852799693</v>
      </c>
      <c r="H153" s="71">
        <f>H157-H155</f>
        <v>1484</v>
      </c>
      <c r="I153" s="41">
        <f>H153/3518</f>
        <v>0.42183058555997727</v>
      </c>
      <c r="J153" s="37">
        <f>IF(D153=0, "-", IF((B153-D153)/D153&lt;10, (B153-D153)/D153, "&gt;999%"))</f>
        <v>0.37941176470588234</v>
      </c>
      <c r="K153" s="38">
        <f>IF(H153=0, "-", IF((F153-H153)/H153&lt;10, (F153-H153)/H153, "&gt;999%"))</f>
        <v>0.63746630727762799</v>
      </c>
    </row>
    <row r="154" spans="1:11" x14ac:dyDescent="0.2">
      <c r="A154" s="27"/>
      <c r="B154" s="71"/>
      <c r="C154" s="40"/>
      <c r="D154" s="71"/>
      <c r="E154" s="41"/>
      <c r="F154" s="77"/>
      <c r="G154" s="42"/>
      <c r="H154" s="71"/>
      <c r="I154" s="41"/>
      <c r="J154" s="37"/>
      <c r="K154" s="38"/>
    </row>
    <row r="155" spans="1:11" x14ac:dyDescent="0.2">
      <c r="A155" s="27" t="s">
        <v>403</v>
      </c>
      <c r="B155" s="71">
        <v>6</v>
      </c>
      <c r="C155" s="40">
        <f>B155/959</f>
        <v>6.2565172054223151E-3</v>
      </c>
      <c r="D155" s="71">
        <v>20</v>
      </c>
      <c r="E155" s="41">
        <f>D155/841</f>
        <v>2.3781212841854936E-2</v>
      </c>
      <c r="F155" s="77">
        <v>67</v>
      </c>
      <c r="G155" s="42">
        <f>F155/5197</f>
        <v>1.2892053107562055E-2</v>
      </c>
      <c r="H155" s="71">
        <v>51</v>
      </c>
      <c r="I155" s="41">
        <f>H155/3518</f>
        <v>1.4496873223422399E-2</v>
      </c>
      <c r="J155" s="37">
        <f>IF(D155=0, "-", IF((B155-D155)/D155&lt;10, (B155-D155)/D155, "&gt;999%"))</f>
        <v>-0.7</v>
      </c>
      <c r="K155" s="38">
        <f>IF(H155=0, "-", IF((F155-H155)/H155&lt;10, (F155-H155)/H155, "&gt;999%"))</f>
        <v>0.31372549019607843</v>
      </c>
    </row>
    <row r="156" spans="1:11" x14ac:dyDescent="0.2">
      <c r="A156" s="27"/>
      <c r="B156" s="71"/>
      <c r="C156" s="40"/>
      <c r="D156" s="71"/>
      <c r="E156" s="41"/>
      <c r="F156" s="77"/>
      <c r="G156" s="42"/>
      <c r="H156" s="71"/>
      <c r="I156" s="41"/>
      <c r="J156" s="37"/>
      <c r="K156" s="38"/>
    </row>
    <row r="157" spans="1:11" x14ac:dyDescent="0.2">
      <c r="A157" s="27" t="s">
        <v>401</v>
      </c>
      <c r="B157" s="71">
        <v>475</v>
      </c>
      <c r="C157" s="40">
        <f>B157/959</f>
        <v>0.49530761209593327</v>
      </c>
      <c r="D157" s="71">
        <v>360</v>
      </c>
      <c r="E157" s="41">
        <f>D157/841</f>
        <v>0.42806183115338881</v>
      </c>
      <c r="F157" s="77">
        <v>2497</v>
      </c>
      <c r="G157" s="42">
        <f>F157/5197</f>
        <v>0.48046950163555896</v>
      </c>
      <c r="H157" s="71">
        <v>1535</v>
      </c>
      <c r="I157" s="41">
        <f>H157/3518</f>
        <v>0.43632745878339968</v>
      </c>
      <c r="J157" s="37">
        <f>IF(D157=0, "-", IF((B157-D157)/D157&lt;10, (B157-D157)/D157, "&gt;999%"))</f>
        <v>0.31944444444444442</v>
      </c>
      <c r="K157" s="38">
        <f>IF(H157=0, "-", IF((F157-H157)/H157&lt;10, (F157-H157)/H157, "&gt;999%"))</f>
        <v>0.62671009771986974</v>
      </c>
    </row>
  </sheetData>
  <mergeCells count="37">
    <mergeCell ref="B1:K1"/>
    <mergeCell ref="B2:K2"/>
    <mergeCell ref="B135:E135"/>
    <mergeCell ref="F135:I135"/>
    <mergeCell ref="J135:K135"/>
    <mergeCell ref="B136:C136"/>
    <mergeCell ref="D136:E136"/>
    <mergeCell ref="F136:G136"/>
    <mergeCell ref="H136:I136"/>
    <mergeCell ref="B94:E94"/>
    <mergeCell ref="F94:I94"/>
    <mergeCell ref="J94:K94"/>
    <mergeCell ref="B95:C95"/>
    <mergeCell ref="D95:E95"/>
    <mergeCell ref="F95:G95"/>
    <mergeCell ref="H95:I95"/>
    <mergeCell ref="B59:E59"/>
    <mergeCell ref="F59:I59"/>
    <mergeCell ref="J59:K59"/>
    <mergeCell ref="B60:C60"/>
    <mergeCell ref="D60:E60"/>
    <mergeCell ref="F60:G60"/>
    <mergeCell ref="H60:I60"/>
    <mergeCell ref="B22:E22"/>
    <mergeCell ref="F22:I22"/>
    <mergeCell ref="J22:K22"/>
    <mergeCell ref="B23:C23"/>
    <mergeCell ref="D23:E23"/>
    <mergeCell ref="F23:G23"/>
    <mergeCell ref="H23:I23"/>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2" manualBreakCount="2">
    <brk id="57" max="16383" man="1"/>
    <brk id="122"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K34"/>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429</v>
      </c>
      <c r="C1" s="198"/>
      <c r="D1" s="198"/>
      <c r="E1" s="199"/>
      <c r="F1" s="199"/>
      <c r="G1" s="199"/>
      <c r="H1" s="199"/>
      <c r="I1" s="199"/>
      <c r="J1" s="199"/>
      <c r="K1" s="199"/>
    </row>
    <row r="2" spans="1:11" s="52" customFormat="1" ht="20.25" x14ac:dyDescent="0.3">
      <c r="A2" s="4" t="s">
        <v>86</v>
      </c>
      <c r="B2" s="202" t="s">
        <v>76</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0</v>
      </c>
      <c r="C7" s="39">
        <f>IF(B34=0, "-", B7/B34)</f>
        <v>0</v>
      </c>
      <c r="D7" s="65">
        <v>1</v>
      </c>
      <c r="E7" s="21">
        <f>IF(D34=0, "-", D7/D34)</f>
        <v>2.7777777777777779E-3</v>
      </c>
      <c r="F7" s="81">
        <v>2</v>
      </c>
      <c r="G7" s="39">
        <f>IF(F34=0, "-", F7/F34)</f>
        <v>8.0096115338406087E-4</v>
      </c>
      <c r="H7" s="65">
        <v>4</v>
      </c>
      <c r="I7" s="21">
        <f>IF(H34=0, "-", H7/H34)</f>
        <v>2.6058631921824105E-3</v>
      </c>
      <c r="J7" s="20">
        <f t="shared" ref="J7:J32" si="0">IF(D7=0, "-", IF((B7-D7)/D7&lt;10, (B7-D7)/D7, "&gt;999%"))</f>
        <v>-1</v>
      </c>
      <c r="K7" s="21">
        <f t="shared" ref="K7:K32" si="1">IF(H7=0, "-", IF((F7-H7)/H7&lt;10, (F7-H7)/H7, "&gt;999%"))</f>
        <v>-0.5</v>
      </c>
    </row>
    <row r="8" spans="1:11" x14ac:dyDescent="0.2">
      <c r="A8" s="7" t="s">
        <v>32</v>
      </c>
      <c r="B8" s="65">
        <v>3</v>
      </c>
      <c r="C8" s="39">
        <f>IF(B34=0, "-", B8/B34)</f>
        <v>6.3157894736842104E-3</v>
      </c>
      <c r="D8" s="65">
        <v>4</v>
      </c>
      <c r="E8" s="21">
        <f>IF(D34=0, "-", D8/D34)</f>
        <v>1.1111111111111112E-2</v>
      </c>
      <c r="F8" s="81">
        <v>15</v>
      </c>
      <c r="G8" s="39">
        <f>IF(F34=0, "-", F8/F34)</f>
        <v>6.0072086503804569E-3</v>
      </c>
      <c r="H8" s="65">
        <v>14</v>
      </c>
      <c r="I8" s="21">
        <f>IF(H34=0, "-", H8/H34)</f>
        <v>9.120521172638436E-3</v>
      </c>
      <c r="J8" s="20">
        <f t="shared" si="0"/>
        <v>-0.25</v>
      </c>
      <c r="K8" s="21">
        <f t="shared" si="1"/>
        <v>7.1428571428571425E-2</v>
      </c>
    </row>
    <row r="9" spans="1:11" x14ac:dyDescent="0.2">
      <c r="A9" s="7" t="s">
        <v>35</v>
      </c>
      <c r="B9" s="65">
        <v>5</v>
      </c>
      <c r="C9" s="39">
        <f>IF(B34=0, "-", B9/B34)</f>
        <v>1.0526315789473684E-2</v>
      </c>
      <c r="D9" s="65">
        <v>3</v>
      </c>
      <c r="E9" s="21">
        <f>IF(D34=0, "-", D9/D34)</f>
        <v>8.3333333333333332E-3</v>
      </c>
      <c r="F9" s="81">
        <v>29</v>
      </c>
      <c r="G9" s="39">
        <f>IF(F34=0, "-", F9/F34)</f>
        <v>1.1613936724068883E-2</v>
      </c>
      <c r="H9" s="65">
        <v>15</v>
      </c>
      <c r="I9" s="21">
        <f>IF(H34=0, "-", H9/H34)</f>
        <v>9.7719869706840382E-3</v>
      </c>
      <c r="J9" s="20">
        <f t="shared" si="0"/>
        <v>0.66666666666666663</v>
      </c>
      <c r="K9" s="21">
        <f t="shared" si="1"/>
        <v>0.93333333333333335</v>
      </c>
    </row>
    <row r="10" spans="1:11" x14ac:dyDescent="0.2">
      <c r="A10" s="7" t="s">
        <v>38</v>
      </c>
      <c r="B10" s="65">
        <v>10</v>
      </c>
      <c r="C10" s="39">
        <f>IF(B34=0, "-", B10/B34)</f>
        <v>2.1052631578947368E-2</v>
      </c>
      <c r="D10" s="65">
        <v>0</v>
      </c>
      <c r="E10" s="21">
        <f>IF(D34=0, "-", D10/D34)</f>
        <v>0</v>
      </c>
      <c r="F10" s="81">
        <v>21</v>
      </c>
      <c r="G10" s="39">
        <f>IF(F34=0, "-", F10/F34)</f>
        <v>8.4100921105326396E-3</v>
      </c>
      <c r="H10" s="65">
        <v>0</v>
      </c>
      <c r="I10" s="21">
        <f>IF(H34=0, "-", H10/H34)</f>
        <v>0</v>
      </c>
      <c r="J10" s="20" t="str">
        <f t="shared" si="0"/>
        <v>-</v>
      </c>
      <c r="K10" s="21" t="str">
        <f t="shared" si="1"/>
        <v>-</v>
      </c>
    </row>
    <row r="11" spans="1:11" x14ac:dyDescent="0.2">
      <c r="A11" s="7" t="s">
        <v>40</v>
      </c>
      <c r="B11" s="65">
        <v>0</v>
      </c>
      <c r="C11" s="39">
        <f>IF(B34=0, "-", B11/B34)</f>
        <v>0</v>
      </c>
      <c r="D11" s="65">
        <v>7</v>
      </c>
      <c r="E11" s="21">
        <f>IF(D34=0, "-", D11/D34)</f>
        <v>1.9444444444444445E-2</v>
      </c>
      <c r="F11" s="81">
        <v>0</v>
      </c>
      <c r="G11" s="39">
        <f>IF(F34=0, "-", F11/F34)</f>
        <v>0</v>
      </c>
      <c r="H11" s="65">
        <v>49</v>
      </c>
      <c r="I11" s="21">
        <f>IF(H34=0, "-", H11/H34)</f>
        <v>3.1921824104234525E-2</v>
      </c>
      <c r="J11" s="20">
        <f t="shared" si="0"/>
        <v>-1</v>
      </c>
      <c r="K11" s="21">
        <f t="shared" si="1"/>
        <v>-1</v>
      </c>
    </row>
    <row r="12" spans="1:11" x14ac:dyDescent="0.2">
      <c r="A12" s="7" t="s">
        <v>41</v>
      </c>
      <c r="B12" s="65">
        <v>9</v>
      </c>
      <c r="C12" s="39">
        <f>IF(B34=0, "-", B12/B34)</f>
        <v>1.8947368421052633E-2</v>
      </c>
      <c r="D12" s="65">
        <v>10</v>
      </c>
      <c r="E12" s="21">
        <f>IF(D34=0, "-", D12/D34)</f>
        <v>2.7777777777777776E-2</v>
      </c>
      <c r="F12" s="81">
        <v>49</v>
      </c>
      <c r="G12" s="39">
        <f>IF(F34=0, "-", F12/F34)</f>
        <v>1.962354825790949E-2</v>
      </c>
      <c r="H12" s="65">
        <v>50</v>
      </c>
      <c r="I12" s="21">
        <f>IF(H34=0, "-", H12/H34)</f>
        <v>3.2573289902280131E-2</v>
      </c>
      <c r="J12" s="20">
        <f t="shared" si="0"/>
        <v>-0.1</v>
      </c>
      <c r="K12" s="21">
        <f t="shared" si="1"/>
        <v>-0.02</v>
      </c>
    </row>
    <row r="13" spans="1:11" x14ac:dyDescent="0.2">
      <c r="A13" s="7" t="s">
        <v>42</v>
      </c>
      <c r="B13" s="65">
        <v>41</v>
      </c>
      <c r="C13" s="39">
        <f>IF(B34=0, "-", B13/B34)</f>
        <v>8.6315789473684207E-2</v>
      </c>
      <c r="D13" s="65">
        <v>15</v>
      </c>
      <c r="E13" s="21">
        <f>IF(D34=0, "-", D13/D34)</f>
        <v>4.1666666666666664E-2</v>
      </c>
      <c r="F13" s="81">
        <v>175</v>
      </c>
      <c r="G13" s="39">
        <f>IF(F34=0, "-", F13/F34)</f>
        <v>7.0084100921105327E-2</v>
      </c>
      <c r="H13" s="65">
        <v>80</v>
      </c>
      <c r="I13" s="21">
        <f>IF(H34=0, "-", H13/H34)</f>
        <v>5.2117263843648211E-2</v>
      </c>
      <c r="J13" s="20">
        <f t="shared" si="0"/>
        <v>1.7333333333333334</v>
      </c>
      <c r="K13" s="21">
        <f t="shared" si="1"/>
        <v>1.1875</v>
      </c>
    </row>
    <row r="14" spans="1:11" x14ac:dyDescent="0.2">
      <c r="A14" s="7" t="s">
        <v>45</v>
      </c>
      <c r="B14" s="65">
        <v>10</v>
      </c>
      <c r="C14" s="39">
        <f>IF(B34=0, "-", B14/B34)</f>
        <v>2.1052631578947368E-2</v>
      </c>
      <c r="D14" s="65">
        <v>5</v>
      </c>
      <c r="E14" s="21">
        <f>IF(D34=0, "-", D14/D34)</f>
        <v>1.3888888888888888E-2</v>
      </c>
      <c r="F14" s="81">
        <v>56</v>
      </c>
      <c r="G14" s="39">
        <f>IF(F34=0, "-", F14/F34)</f>
        <v>2.2426912294753704E-2</v>
      </c>
      <c r="H14" s="65">
        <v>22</v>
      </c>
      <c r="I14" s="21">
        <f>IF(H34=0, "-", H14/H34)</f>
        <v>1.4332247557003257E-2</v>
      </c>
      <c r="J14" s="20">
        <f t="shared" si="0"/>
        <v>1</v>
      </c>
      <c r="K14" s="21">
        <f t="shared" si="1"/>
        <v>1.5454545454545454</v>
      </c>
    </row>
    <row r="15" spans="1:11" x14ac:dyDescent="0.2">
      <c r="A15" s="7" t="s">
        <v>47</v>
      </c>
      <c r="B15" s="65">
        <v>0</v>
      </c>
      <c r="C15" s="39">
        <f>IF(B34=0, "-", B15/B34)</f>
        <v>0</v>
      </c>
      <c r="D15" s="65">
        <v>1</v>
      </c>
      <c r="E15" s="21">
        <f>IF(D34=0, "-", D15/D34)</f>
        <v>2.7777777777777779E-3</v>
      </c>
      <c r="F15" s="81">
        <v>11</v>
      </c>
      <c r="G15" s="39">
        <f>IF(F34=0, "-", F15/F34)</f>
        <v>4.4052863436123352E-3</v>
      </c>
      <c r="H15" s="65">
        <v>13</v>
      </c>
      <c r="I15" s="21">
        <f>IF(H34=0, "-", H15/H34)</f>
        <v>8.4690553745928338E-3</v>
      </c>
      <c r="J15" s="20">
        <f t="shared" si="0"/>
        <v>-1</v>
      </c>
      <c r="K15" s="21">
        <f t="shared" si="1"/>
        <v>-0.15384615384615385</v>
      </c>
    </row>
    <row r="16" spans="1:11" x14ac:dyDescent="0.2">
      <c r="A16" s="7" t="s">
        <v>49</v>
      </c>
      <c r="B16" s="65">
        <v>20</v>
      </c>
      <c r="C16" s="39">
        <f>IF(B34=0, "-", B16/B34)</f>
        <v>4.2105263157894736E-2</v>
      </c>
      <c r="D16" s="65">
        <v>9</v>
      </c>
      <c r="E16" s="21">
        <f>IF(D34=0, "-", D16/D34)</f>
        <v>2.5000000000000001E-2</v>
      </c>
      <c r="F16" s="81">
        <v>106</v>
      </c>
      <c r="G16" s="39">
        <f>IF(F34=0, "-", F16/F34)</f>
        <v>4.2450941129355227E-2</v>
      </c>
      <c r="H16" s="65">
        <v>55</v>
      </c>
      <c r="I16" s="21">
        <f>IF(H34=0, "-", H16/H34)</f>
        <v>3.5830618892508145E-2</v>
      </c>
      <c r="J16" s="20">
        <f t="shared" si="0"/>
        <v>1.2222222222222223</v>
      </c>
      <c r="K16" s="21">
        <f t="shared" si="1"/>
        <v>0.92727272727272725</v>
      </c>
    </row>
    <row r="17" spans="1:11" x14ac:dyDescent="0.2">
      <c r="A17" s="7" t="s">
        <v>50</v>
      </c>
      <c r="B17" s="65">
        <v>0</v>
      </c>
      <c r="C17" s="39">
        <f>IF(B34=0, "-", B17/B34)</f>
        <v>0</v>
      </c>
      <c r="D17" s="65">
        <v>1</v>
      </c>
      <c r="E17" s="21">
        <f>IF(D34=0, "-", D17/D34)</f>
        <v>2.7777777777777779E-3</v>
      </c>
      <c r="F17" s="81">
        <v>0</v>
      </c>
      <c r="G17" s="39">
        <f>IF(F34=0, "-", F17/F34)</f>
        <v>0</v>
      </c>
      <c r="H17" s="65">
        <v>2</v>
      </c>
      <c r="I17" s="21">
        <f>IF(H34=0, "-", H17/H34)</f>
        <v>1.3029315960912053E-3</v>
      </c>
      <c r="J17" s="20">
        <f t="shared" si="0"/>
        <v>-1</v>
      </c>
      <c r="K17" s="21">
        <f t="shared" si="1"/>
        <v>-1</v>
      </c>
    </row>
    <row r="18" spans="1:11" x14ac:dyDescent="0.2">
      <c r="A18" s="7" t="s">
        <v>51</v>
      </c>
      <c r="B18" s="65">
        <v>0</v>
      </c>
      <c r="C18" s="39">
        <f>IF(B34=0, "-", B18/B34)</f>
        <v>0</v>
      </c>
      <c r="D18" s="65">
        <v>0</v>
      </c>
      <c r="E18" s="21">
        <f>IF(D34=0, "-", D18/D34)</f>
        <v>0</v>
      </c>
      <c r="F18" s="81">
        <v>4</v>
      </c>
      <c r="G18" s="39">
        <f>IF(F34=0, "-", F18/F34)</f>
        <v>1.6019223067681217E-3</v>
      </c>
      <c r="H18" s="65">
        <v>2</v>
      </c>
      <c r="I18" s="21">
        <f>IF(H34=0, "-", H18/H34)</f>
        <v>1.3029315960912053E-3</v>
      </c>
      <c r="J18" s="20" t="str">
        <f t="shared" si="0"/>
        <v>-</v>
      </c>
      <c r="K18" s="21">
        <f t="shared" si="1"/>
        <v>1</v>
      </c>
    </row>
    <row r="19" spans="1:11" x14ac:dyDescent="0.2">
      <c r="A19" s="7" t="s">
        <v>52</v>
      </c>
      <c r="B19" s="65">
        <v>2</v>
      </c>
      <c r="C19" s="39">
        <f>IF(B34=0, "-", B19/B34)</f>
        <v>4.2105263157894736E-3</v>
      </c>
      <c r="D19" s="65">
        <v>8</v>
      </c>
      <c r="E19" s="21">
        <f>IF(D34=0, "-", D19/D34)</f>
        <v>2.2222222222222223E-2</v>
      </c>
      <c r="F19" s="81">
        <v>32</v>
      </c>
      <c r="G19" s="39">
        <f>IF(F34=0, "-", F19/F34)</f>
        <v>1.2815378454144974E-2</v>
      </c>
      <c r="H19" s="65">
        <v>18</v>
      </c>
      <c r="I19" s="21">
        <f>IF(H34=0, "-", H19/H34)</f>
        <v>1.1726384364820847E-2</v>
      </c>
      <c r="J19" s="20">
        <f t="shared" si="0"/>
        <v>-0.75</v>
      </c>
      <c r="K19" s="21">
        <f t="shared" si="1"/>
        <v>0.77777777777777779</v>
      </c>
    </row>
    <row r="20" spans="1:11" x14ac:dyDescent="0.2">
      <c r="A20" s="7" t="s">
        <v>54</v>
      </c>
      <c r="B20" s="65">
        <v>42</v>
      </c>
      <c r="C20" s="39">
        <f>IF(B34=0, "-", B20/B34)</f>
        <v>8.8421052631578942E-2</v>
      </c>
      <c r="D20" s="65">
        <v>33</v>
      </c>
      <c r="E20" s="21">
        <f>IF(D34=0, "-", D20/D34)</f>
        <v>9.166666666666666E-2</v>
      </c>
      <c r="F20" s="81">
        <v>255</v>
      </c>
      <c r="G20" s="39">
        <f>IF(F34=0, "-", F20/F34)</f>
        <v>0.10212254705646776</v>
      </c>
      <c r="H20" s="65">
        <v>165</v>
      </c>
      <c r="I20" s="21">
        <f>IF(H34=0, "-", H20/H34)</f>
        <v>0.10749185667752444</v>
      </c>
      <c r="J20" s="20">
        <f t="shared" si="0"/>
        <v>0.27272727272727271</v>
      </c>
      <c r="K20" s="21">
        <f t="shared" si="1"/>
        <v>0.54545454545454541</v>
      </c>
    </row>
    <row r="21" spans="1:11" x14ac:dyDescent="0.2">
      <c r="A21" s="7" t="s">
        <v>55</v>
      </c>
      <c r="B21" s="65">
        <v>1</v>
      </c>
      <c r="C21" s="39">
        <f>IF(B34=0, "-", B21/B34)</f>
        <v>2.1052631578947368E-3</v>
      </c>
      <c r="D21" s="65">
        <v>4</v>
      </c>
      <c r="E21" s="21">
        <f>IF(D34=0, "-", D21/D34)</f>
        <v>1.1111111111111112E-2</v>
      </c>
      <c r="F21" s="81">
        <v>15</v>
      </c>
      <c r="G21" s="39">
        <f>IF(F34=0, "-", F21/F34)</f>
        <v>6.0072086503804569E-3</v>
      </c>
      <c r="H21" s="65">
        <v>10</v>
      </c>
      <c r="I21" s="21">
        <f>IF(H34=0, "-", H21/H34)</f>
        <v>6.5146579804560263E-3</v>
      </c>
      <c r="J21" s="20">
        <f t="shared" si="0"/>
        <v>-0.75</v>
      </c>
      <c r="K21" s="21">
        <f t="shared" si="1"/>
        <v>0.5</v>
      </c>
    </row>
    <row r="22" spans="1:11" x14ac:dyDescent="0.2">
      <c r="A22" s="7" t="s">
        <v>58</v>
      </c>
      <c r="B22" s="65">
        <v>16</v>
      </c>
      <c r="C22" s="39">
        <f>IF(B34=0, "-", B22/B34)</f>
        <v>3.3684210526315789E-2</v>
      </c>
      <c r="D22" s="65">
        <v>0</v>
      </c>
      <c r="E22" s="21">
        <f>IF(D34=0, "-", D22/D34)</f>
        <v>0</v>
      </c>
      <c r="F22" s="81">
        <v>52</v>
      </c>
      <c r="G22" s="39">
        <f>IF(F34=0, "-", F22/F34)</f>
        <v>2.0824989987985584E-2</v>
      </c>
      <c r="H22" s="65">
        <v>7</v>
      </c>
      <c r="I22" s="21">
        <f>IF(H34=0, "-", H22/H34)</f>
        <v>4.560260586319218E-3</v>
      </c>
      <c r="J22" s="20" t="str">
        <f t="shared" si="0"/>
        <v>-</v>
      </c>
      <c r="K22" s="21">
        <f t="shared" si="1"/>
        <v>6.4285714285714288</v>
      </c>
    </row>
    <row r="23" spans="1:11" x14ac:dyDescent="0.2">
      <c r="A23" s="7" t="s">
        <v>59</v>
      </c>
      <c r="B23" s="65">
        <v>40</v>
      </c>
      <c r="C23" s="39">
        <f>IF(B34=0, "-", B23/B34)</f>
        <v>8.4210526315789472E-2</v>
      </c>
      <c r="D23" s="65">
        <v>29</v>
      </c>
      <c r="E23" s="21">
        <f>IF(D34=0, "-", D23/D34)</f>
        <v>8.0555555555555561E-2</v>
      </c>
      <c r="F23" s="81">
        <v>357</v>
      </c>
      <c r="G23" s="39">
        <f>IF(F34=0, "-", F23/F34)</f>
        <v>0.14297156587905488</v>
      </c>
      <c r="H23" s="65">
        <v>166</v>
      </c>
      <c r="I23" s="21">
        <f>IF(H34=0, "-", H23/H34)</f>
        <v>0.10814332247557003</v>
      </c>
      <c r="J23" s="20">
        <f t="shared" si="0"/>
        <v>0.37931034482758619</v>
      </c>
      <c r="K23" s="21">
        <f t="shared" si="1"/>
        <v>1.1506024096385543</v>
      </c>
    </row>
    <row r="24" spans="1:11" x14ac:dyDescent="0.2">
      <c r="A24" s="7" t="s">
        <v>60</v>
      </c>
      <c r="B24" s="65">
        <v>11</v>
      </c>
      <c r="C24" s="39">
        <f>IF(B34=0, "-", B24/B34)</f>
        <v>2.3157894736842106E-2</v>
      </c>
      <c r="D24" s="65">
        <v>26</v>
      </c>
      <c r="E24" s="21">
        <f>IF(D34=0, "-", D24/D34)</f>
        <v>7.2222222222222215E-2</v>
      </c>
      <c r="F24" s="81">
        <v>159</v>
      </c>
      <c r="G24" s="39">
        <f>IF(F34=0, "-", F24/F34)</f>
        <v>6.3676411694032833E-2</v>
      </c>
      <c r="H24" s="65">
        <v>78</v>
      </c>
      <c r="I24" s="21">
        <f>IF(H34=0, "-", H24/H34)</f>
        <v>5.0814332247557006E-2</v>
      </c>
      <c r="J24" s="20">
        <f t="shared" si="0"/>
        <v>-0.57692307692307687</v>
      </c>
      <c r="K24" s="21">
        <f t="shared" si="1"/>
        <v>1.0384615384615385</v>
      </c>
    </row>
    <row r="25" spans="1:11" x14ac:dyDescent="0.2">
      <c r="A25" s="7" t="s">
        <v>61</v>
      </c>
      <c r="B25" s="65">
        <v>0</v>
      </c>
      <c r="C25" s="39">
        <f>IF(B34=0, "-", B25/B34)</f>
        <v>0</v>
      </c>
      <c r="D25" s="65">
        <v>0</v>
      </c>
      <c r="E25" s="21">
        <f>IF(D34=0, "-", D25/D34)</f>
        <v>0</v>
      </c>
      <c r="F25" s="81">
        <v>1</v>
      </c>
      <c r="G25" s="39">
        <f>IF(F34=0, "-", F25/F34)</f>
        <v>4.0048057669203043E-4</v>
      </c>
      <c r="H25" s="65">
        <v>0</v>
      </c>
      <c r="I25" s="21">
        <f>IF(H34=0, "-", H25/H34)</f>
        <v>0</v>
      </c>
      <c r="J25" s="20" t="str">
        <f t="shared" si="0"/>
        <v>-</v>
      </c>
      <c r="K25" s="21" t="str">
        <f t="shared" si="1"/>
        <v>-</v>
      </c>
    </row>
    <row r="26" spans="1:11" x14ac:dyDescent="0.2">
      <c r="A26" s="7" t="s">
        <v>65</v>
      </c>
      <c r="B26" s="65">
        <v>1</v>
      </c>
      <c r="C26" s="39">
        <f>IF(B34=0, "-", B26/B34)</f>
        <v>2.1052631578947368E-3</v>
      </c>
      <c r="D26" s="65">
        <v>0</v>
      </c>
      <c r="E26" s="21">
        <f>IF(D34=0, "-", D26/D34)</f>
        <v>0</v>
      </c>
      <c r="F26" s="81">
        <v>4</v>
      </c>
      <c r="G26" s="39">
        <f>IF(F34=0, "-", F26/F34)</f>
        <v>1.6019223067681217E-3</v>
      </c>
      <c r="H26" s="65">
        <v>0</v>
      </c>
      <c r="I26" s="21">
        <f>IF(H34=0, "-", H26/H34)</f>
        <v>0</v>
      </c>
      <c r="J26" s="20" t="str">
        <f t="shared" si="0"/>
        <v>-</v>
      </c>
      <c r="K26" s="21" t="str">
        <f t="shared" si="1"/>
        <v>-</v>
      </c>
    </row>
    <row r="27" spans="1:11" x14ac:dyDescent="0.2">
      <c r="A27" s="7" t="s">
        <v>66</v>
      </c>
      <c r="B27" s="65">
        <v>0</v>
      </c>
      <c r="C27" s="39">
        <f>IF(B34=0, "-", B27/B34)</f>
        <v>0</v>
      </c>
      <c r="D27" s="65">
        <v>0</v>
      </c>
      <c r="E27" s="21">
        <f>IF(D34=0, "-", D27/D34)</f>
        <v>0</v>
      </c>
      <c r="F27" s="81">
        <v>1</v>
      </c>
      <c r="G27" s="39">
        <f>IF(F34=0, "-", F27/F34)</f>
        <v>4.0048057669203043E-4</v>
      </c>
      <c r="H27" s="65">
        <v>0</v>
      </c>
      <c r="I27" s="21">
        <f>IF(H34=0, "-", H27/H34)</f>
        <v>0</v>
      </c>
      <c r="J27" s="20" t="str">
        <f t="shared" si="0"/>
        <v>-</v>
      </c>
      <c r="K27" s="21" t="str">
        <f t="shared" si="1"/>
        <v>-</v>
      </c>
    </row>
    <row r="28" spans="1:11" x14ac:dyDescent="0.2">
      <c r="A28" s="7" t="s">
        <v>67</v>
      </c>
      <c r="B28" s="65">
        <v>28</v>
      </c>
      <c r="C28" s="39">
        <f>IF(B34=0, "-", B28/B34)</f>
        <v>5.894736842105263E-2</v>
      </c>
      <c r="D28" s="65">
        <v>13</v>
      </c>
      <c r="E28" s="21">
        <f>IF(D34=0, "-", D28/D34)</f>
        <v>3.6111111111111108E-2</v>
      </c>
      <c r="F28" s="81">
        <v>109</v>
      </c>
      <c r="G28" s="39">
        <f>IF(F34=0, "-", F28/F34)</f>
        <v>4.3652382859431314E-2</v>
      </c>
      <c r="H28" s="65">
        <v>71</v>
      </c>
      <c r="I28" s="21">
        <f>IF(H34=0, "-", H28/H34)</f>
        <v>4.6254071661237788E-2</v>
      </c>
      <c r="J28" s="20">
        <f t="shared" si="0"/>
        <v>1.1538461538461537</v>
      </c>
      <c r="K28" s="21">
        <f t="shared" si="1"/>
        <v>0.53521126760563376</v>
      </c>
    </row>
    <row r="29" spans="1:11" x14ac:dyDescent="0.2">
      <c r="A29" s="7" t="s">
        <v>68</v>
      </c>
      <c r="B29" s="65">
        <v>8</v>
      </c>
      <c r="C29" s="39">
        <f>IF(B34=0, "-", B29/B34)</f>
        <v>1.6842105263157894E-2</v>
      </c>
      <c r="D29" s="65">
        <v>12</v>
      </c>
      <c r="E29" s="21">
        <f>IF(D34=0, "-", D29/D34)</f>
        <v>3.3333333333333333E-2</v>
      </c>
      <c r="F29" s="81">
        <v>52</v>
      </c>
      <c r="G29" s="39">
        <f>IF(F34=0, "-", F29/F34)</f>
        <v>2.0824989987985584E-2</v>
      </c>
      <c r="H29" s="65">
        <v>36</v>
      </c>
      <c r="I29" s="21">
        <f>IF(H34=0, "-", H29/H34)</f>
        <v>2.3452768729641693E-2</v>
      </c>
      <c r="J29" s="20">
        <f t="shared" si="0"/>
        <v>-0.33333333333333331</v>
      </c>
      <c r="K29" s="21">
        <f t="shared" si="1"/>
        <v>0.44444444444444442</v>
      </c>
    </row>
    <row r="30" spans="1:11" x14ac:dyDescent="0.2">
      <c r="A30" s="7" t="s">
        <v>69</v>
      </c>
      <c r="B30" s="65">
        <v>223</v>
      </c>
      <c r="C30" s="39">
        <f>IF(B34=0, "-", B30/B34)</f>
        <v>0.46947368421052632</v>
      </c>
      <c r="D30" s="65">
        <v>169</v>
      </c>
      <c r="E30" s="21">
        <f>IF(D34=0, "-", D30/D34)</f>
        <v>0.46944444444444444</v>
      </c>
      <c r="F30" s="81">
        <v>954</v>
      </c>
      <c r="G30" s="39">
        <f>IF(F34=0, "-", F30/F34)</f>
        <v>0.38205847016419703</v>
      </c>
      <c r="H30" s="65">
        <v>654</v>
      </c>
      <c r="I30" s="21">
        <f>IF(H34=0, "-", H30/H34)</f>
        <v>0.42605863192182408</v>
      </c>
      <c r="J30" s="20">
        <f t="shared" si="0"/>
        <v>0.31952662721893493</v>
      </c>
      <c r="K30" s="21">
        <f t="shared" si="1"/>
        <v>0.45871559633027525</v>
      </c>
    </row>
    <row r="31" spans="1:11" x14ac:dyDescent="0.2">
      <c r="A31" s="7" t="s">
        <v>71</v>
      </c>
      <c r="B31" s="65">
        <v>5</v>
      </c>
      <c r="C31" s="39">
        <f>IF(B34=0, "-", B31/B34)</f>
        <v>1.0526315789473684E-2</v>
      </c>
      <c r="D31" s="65">
        <v>9</v>
      </c>
      <c r="E31" s="21">
        <f>IF(D34=0, "-", D31/D34)</f>
        <v>2.5000000000000001E-2</v>
      </c>
      <c r="F31" s="81">
        <v>38</v>
      </c>
      <c r="G31" s="39">
        <f>IF(F34=0, "-", F31/F34)</f>
        <v>1.5218261914297157E-2</v>
      </c>
      <c r="H31" s="65">
        <v>23</v>
      </c>
      <c r="I31" s="21">
        <f>IF(H34=0, "-", H31/H34)</f>
        <v>1.4983713355048859E-2</v>
      </c>
      <c r="J31" s="20">
        <f t="shared" si="0"/>
        <v>-0.44444444444444442</v>
      </c>
      <c r="K31" s="21">
        <f t="shared" si="1"/>
        <v>0.65217391304347827</v>
      </c>
    </row>
    <row r="32" spans="1:11" x14ac:dyDescent="0.2">
      <c r="A32" s="7" t="s">
        <v>72</v>
      </c>
      <c r="B32" s="65">
        <v>0</v>
      </c>
      <c r="C32" s="39">
        <f>IF(B34=0, "-", B32/B34)</f>
        <v>0</v>
      </c>
      <c r="D32" s="65">
        <v>1</v>
      </c>
      <c r="E32" s="21">
        <f>IF(D34=0, "-", D32/D34)</f>
        <v>2.7777777777777779E-3</v>
      </c>
      <c r="F32" s="81">
        <v>0</v>
      </c>
      <c r="G32" s="39">
        <f>IF(F34=0, "-", F32/F34)</f>
        <v>0</v>
      </c>
      <c r="H32" s="65">
        <v>1</v>
      </c>
      <c r="I32" s="21">
        <f>IF(H34=0, "-", H32/H34)</f>
        <v>6.5146579804560263E-4</v>
      </c>
      <c r="J32" s="20">
        <f t="shared" si="0"/>
        <v>-1</v>
      </c>
      <c r="K32" s="21">
        <f t="shared" si="1"/>
        <v>-1</v>
      </c>
    </row>
    <row r="33" spans="1:11" x14ac:dyDescent="0.2">
      <c r="A33" s="2"/>
      <c r="B33" s="68"/>
      <c r="C33" s="33"/>
      <c r="D33" s="68"/>
      <c r="E33" s="6"/>
      <c r="F33" s="82"/>
      <c r="G33" s="33"/>
      <c r="H33" s="68"/>
      <c r="I33" s="6"/>
      <c r="J33" s="5"/>
      <c r="K33" s="6"/>
    </row>
    <row r="34" spans="1:11" s="43" customFormat="1" x14ac:dyDescent="0.2">
      <c r="A34" s="162" t="s">
        <v>401</v>
      </c>
      <c r="B34" s="71">
        <f>SUM(B7:B33)</f>
        <v>475</v>
      </c>
      <c r="C34" s="40">
        <v>1</v>
      </c>
      <c r="D34" s="71">
        <f>SUM(D7:D33)</f>
        <v>360</v>
      </c>
      <c r="E34" s="41">
        <v>1</v>
      </c>
      <c r="F34" s="77">
        <f>SUM(F7:F33)</f>
        <v>2497</v>
      </c>
      <c r="G34" s="42">
        <v>1</v>
      </c>
      <c r="H34" s="71">
        <f>SUM(H7:H33)</f>
        <v>1535</v>
      </c>
      <c r="I34" s="41">
        <v>1</v>
      </c>
      <c r="J34" s="37">
        <f>IF(D34=0, "-", (B34-D34)/D34)</f>
        <v>0.31944444444444442</v>
      </c>
      <c r="K34" s="38">
        <f>IF(H34=0, "-", (F34-H34)/H34)</f>
        <v>0.62671009771986974</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K69"/>
  <sheetViews>
    <sheetView tabSelected="1" zoomScaleNormal="100"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86</v>
      </c>
      <c r="B2" s="202" t="s">
        <v>76</v>
      </c>
      <c r="C2" s="198"/>
      <c r="D2" s="198"/>
      <c r="E2" s="203"/>
      <c r="F2" s="203"/>
      <c r="G2" s="203"/>
      <c r="H2" s="203"/>
      <c r="I2" s="203"/>
      <c r="J2" s="203"/>
      <c r="K2" s="203"/>
    </row>
    <row r="4" spans="1:11" ht="15.75" x14ac:dyDescent="0.25">
      <c r="A4" s="164" t="s">
        <v>101</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103</v>
      </c>
      <c r="B6" s="61" t="s">
        <v>12</v>
      </c>
      <c r="C6" s="62" t="s">
        <v>13</v>
      </c>
      <c r="D6" s="61" t="s">
        <v>12</v>
      </c>
      <c r="E6" s="63" t="s">
        <v>13</v>
      </c>
      <c r="F6" s="62" t="s">
        <v>12</v>
      </c>
      <c r="G6" s="62" t="s">
        <v>13</v>
      </c>
      <c r="H6" s="61" t="s">
        <v>12</v>
      </c>
      <c r="I6" s="63" t="s">
        <v>13</v>
      </c>
      <c r="J6" s="61"/>
      <c r="K6" s="63"/>
    </row>
    <row r="7" spans="1:11" x14ac:dyDescent="0.2">
      <c r="A7" s="7" t="s">
        <v>320</v>
      </c>
      <c r="B7" s="65">
        <v>6</v>
      </c>
      <c r="C7" s="34">
        <f>IF(B10=0, "-", B7/B10)</f>
        <v>0.24</v>
      </c>
      <c r="D7" s="65">
        <v>0</v>
      </c>
      <c r="E7" s="9">
        <f>IF(D10=0, "-", D7/D10)</f>
        <v>0</v>
      </c>
      <c r="F7" s="81">
        <v>7</v>
      </c>
      <c r="G7" s="34">
        <f>IF(F10=0, "-", F7/F10)</f>
        <v>8.1395348837209308E-2</v>
      </c>
      <c r="H7" s="65">
        <v>0</v>
      </c>
      <c r="I7" s="9">
        <f>IF(H10=0, "-", H7/H10)</f>
        <v>0</v>
      </c>
      <c r="J7" s="8" t="str">
        <f>IF(D7=0, "-", IF((B7-D7)/D7&lt;10, (B7-D7)/D7, "&gt;999%"))</f>
        <v>-</v>
      </c>
      <c r="K7" s="9" t="str">
        <f>IF(H7=0, "-", IF((F7-H7)/H7&lt;10, (F7-H7)/H7, "&gt;999%"))</f>
        <v>-</v>
      </c>
    </row>
    <row r="8" spans="1:11" x14ac:dyDescent="0.2">
      <c r="A8" s="7" t="s">
        <v>321</v>
      </c>
      <c r="B8" s="65">
        <v>19</v>
      </c>
      <c r="C8" s="34">
        <f>IF(B10=0, "-", B8/B10)</f>
        <v>0.76</v>
      </c>
      <c r="D8" s="65">
        <v>14</v>
      </c>
      <c r="E8" s="9">
        <f>IF(D10=0, "-", D8/D10)</f>
        <v>1</v>
      </c>
      <c r="F8" s="81">
        <v>79</v>
      </c>
      <c r="G8" s="34">
        <f>IF(F10=0, "-", F8/F10)</f>
        <v>0.91860465116279066</v>
      </c>
      <c r="H8" s="65">
        <v>44</v>
      </c>
      <c r="I8" s="9">
        <f>IF(H10=0, "-", H8/H10)</f>
        <v>1</v>
      </c>
      <c r="J8" s="8">
        <f>IF(D8=0, "-", IF((B8-D8)/D8&lt;10, (B8-D8)/D8, "&gt;999%"))</f>
        <v>0.35714285714285715</v>
      </c>
      <c r="K8" s="9">
        <f>IF(H8=0, "-", IF((F8-H8)/H8&lt;10, (F8-H8)/H8, "&gt;999%"))</f>
        <v>0.79545454545454541</v>
      </c>
    </row>
    <row r="9" spans="1:11" x14ac:dyDescent="0.2">
      <c r="A9" s="2"/>
      <c r="B9" s="68"/>
      <c r="C9" s="33"/>
      <c r="D9" s="68"/>
      <c r="E9" s="6"/>
      <c r="F9" s="82"/>
      <c r="G9" s="33"/>
      <c r="H9" s="68"/>
      <c r="I9" s="6"/>
      <c r="J9" s="5"/>
      <c r="K9" s="6"/>
    </row>
    <row r="10" spans="1:11" s="43" customFormat="1" x14ac:dyDescent="0.2">
      <c r="A10" s="162" t="s">
        <v>423</v>
      </c>
      <c r="B10" s="71">
        <f>SUM(B7:B9)</f>
        <v>25</v>
      </c>
      <c r="C10" s="40">
        <f>B10/959</f>
        <v>2.6068821689259645E-2</v>
      </c>
      <c r="D10" s="71">
        <f>SUM(D7:D9)</f>
        <v>14</v>
      </c>
      <c r="E10" s="41">
        <f>D10/841</f>
        <v>1.6646848989298454E-2</v>
      </c>
      <c r="F10" s="77">
        <f>SUM(F7:F9)</f>
        <v>86</v>
      </c>
      <c r="G10" s="42">
        <f>F10/5197</f>
        <v>1.6548008466422938E-2</v>
      </c>
      <c r="H10" s="71">
        <f>SUM(H7:H9)</f>
        <v>44</v>
      </c>
      <c r="I10" s="41">
        <f>H10/3518</f>
        <v>1.2507106310403639E-2</v>
      </c>
      <c r="J10" s="37">
        <f>IF(D10=0, "-", IF((B10-D10)/D10&lt;10, (B10-D10)/D10, "&gt;999%"))</f>
        <v>0.7857142857142857</v>
      </c>
      <c r="K10" s="38">
        <f>IF(H10=0, "-", IF((F10-H10)/H10&lt;10, (F10-H10)/H10, "&gt;999%"))</f>
        <v>0.95454545454545459</v>
      </c>
    </row>
    <row r="11" spans="1:11" x14ac:dyDescent="0.2">
      <c r="B11" s="83"/>
      <c r="D11" s="83"/>
      <c r="F11" s="83"/>
      <c r="H11" s="83"/>
    </row>
    <row r="12" spans="1:11" x14ac:dyDescent="0.2">
      <c r="A12" s="163" t="s">
        <v>104</v>
      </c>
      <c r="B12" s="61" t="s">
        <v>12</v>
      </c>
      <c r="C12" s="62" t="s">
        <v>13</v>
      </c>
      <c r="D12" s="61" t="s">
        <v>12</v>
      </c>
      <c r="E12" s="63" t="s">
        <v>13</v>
      </c>
      <c r="F12" s="62" t="s">
        <v>12</v>
      </c>
      <c r="G12" s="62" t="s">
        <v>13</v>
      </c>
      <c r="H12" s="61" t="s">
        <v>12</v>
      </c>
      <c r="I12" s="63" t="s">
        <v>13</v>
      </c>
      <c r="J12" s="61"/>
      <c r="K12" s="63"/>
    </row>
    <row r="13" spans="1:11" x14ac:dyDescent="0.2">
      <c r="A13" s="7" t="s">
        <v>322</v>
      </c>
      <c r="B13" s="65">
        <v>2</v>
      </c>
      <c r="C13" s="34">
        <f>IF(B15=0, "-", B13/B15)</f>
        <v>1</v>
      </c>
      <c r="D13" s="65">
        <v>1</v>
      </c>
      <c r="E13" s="9">
        <f>IF(D15=0, "-", D13/D15)</f>
        <v>1</v>
      </c>
      <c r="F13" s="81">
        <v>6</v>
      </c>
      <c r="G13" s="34">
        <f>IF(F15=0, "-", F13/F15)</f>
        <v>1</v>
      </c>
      <c r="H13" s="65">
        <v>8</v>
      </c>
      <c r="I13" s="9">
        <f>IF(H15=0, "-", H13/H15)</f>
        <v>1</v>
      </c>
      <c r="J13" s="8">
        <f>IF(D13=0, "-", IF((B13-D13)/D13&lt;10, (B13-D13)/D13, "&gt;999%"))</f>
        <v>1</v>
      </c>
      <c r="K13" s="9">
        <f>IF(H13=0, "-", IF((F13-H13)/H13&lt;10, (F13-H13)/H13, "&gt;999%"))</f>
        <v>-0.25</v>
      </c>
    </row>
    <row r="14" spans="1:11" x14ac:dyDescent="0.2">
      <c r="A14" s="2"/>
      <c r="B14" s="68"/>
      <c r="C14" s="33"/>
      <c r="D14" s="68"/>
      <c r="E14" s="6"/>
      <c r="F14" s="82"/>
      <c r="G14" s="33"/>
      <c r="H14" s="68"/>
      <c r="I14" s="6"/>
      <c r="J14" s="5"/>
      <c r="K14" s="6"/>
    </row>
    <row r="15" spans="1:11" s="43" customFormat="1" x14ac:dyDescent="0.2">
      <c r="A15" s="162" t="s">
        <v>422</v>
      </c>
      <c r="B15" s="71">
        <f>SUM(B13:B14)</f>
        <v>2</v>
      </c>
      <c r="C15" s="40">
        <f>B15/959</f>
        <v>2.0855057351407717E-3</v>
      </c>
      <c r="D15" s="71">
        <f>SUM(D13:D14)</f>
        <v>1</v>
      </c>
      <c r="E15" s="41">
        <f>D15/841</f>
        <v>1.1890606420927466E-3</v>
      </c>
      <c r="F15" s="77">
        <f>SUM(F13:F14)</f>
        <v>6</v>
      </c>
      <c r="G15" s="42">
        <f>F15/5197</f>
        <v>1.1545122185876468E-3</v>
      </c>
      <c r="H15" s="71">
        <f>SUM(H13:H14)</f>
        <v>8</v>
      </c>
      <c r="I15" s="41">
        <f>H15/3518</f>
        <v>2.2740193291642978E-3</v>
      </c>
      <c r="J15" s="37">
        <f>IF(D15=0, "-", IF((B15-D15)/D15&lt;10, (B15-D15)/D15, "&gt;999%"))</f>
        <v>1</v>
      </c>
      <c r="K15" s="38">
        <f>IF(H15=0, "-", IF((F15-H15)/H15&lt;10, (F15-H15)/H15, "&gt;999%"))</f>
        <v>-0.25</v>
      </c>
    </row>
    <row r="16" spans="1:11" x14ac:dyDescent="0.2">
      <c r="B16" s="83"/>
      <c r="D16" s="83"/>
      <c r="F16" s="83"/>
      <c r="H16" s="83"/>
    </row>
    <row r="17" spans="1:11" x14ac:dyDescent="0.2">
      <c r="A17" s="163" t="s">
        <v>105</v>
      </c>
      <c r="B17" s="61" t="s">
        <v>12</v>
      </c>
      <c r="C17" s="62" t="s">
        <v>13</v>
      </c>
      <c r="D17" s="61" t="s">
        <v>12</v>
      </c>
      <c r="E17" s="63" t="s">
        <v>13</v>
      </c>
      <c r="F17" s="62" t="s">
        <v>12</v>
      </c>
      <c r="G17" s="62" t="s">
        <v>13</v>
      </c>
      <c r="H17" s="61" t="s">
        <v>12</v>
      </c>
      <c r="I17" s="63" t="s">
        <v>13</v>
      </c>
      <c r="J17" s="61"/>
      <c r="K17" s="63"/>
    </row>
    <row r="18" spans="1:11" x14ac:dyDescent="0.2">
      <c r="A18" s="7" t="s">
        <v>323</v>
      </c>
      <c r="B18" s="65">
        <v>1</v>
      </c>
      <c r="C18" s="34">
        <f>IF(B21=0, "-", B18/B21)</f>
        <v>1</v>
      </c>
      <c r="D18" s="65">
        <v>0</v>
      </c>
      <c r="E18" s="9" t="str">
        <f>IF(D21=0, "-", D18/D21)</f>
        <v>-</v>
      </c>
      <c r="F18" s="81">
        <v>1</v>
      </c>
      <c r="G18" s="34">
        <f>IF(F21=0, "-", F18/F21)</f>
        <v>0.5</v>
      </c>
      <c r="H18" s="65">
        <v>0</v>
      </c>
      <c r="I18" s="9">
        <f>IF(H21=0, "-", H18/H21)</f>
        <v>0</v>
      </c>
      <c r="J18" s="8" t="str">
        <f>IF(D18=0, "-", IF((B18-D18)/D18&lt;10, (B18-D18)/D18, "&gt;999%"))</f>
        <v>-</v>
      </c>
      <c r="K18" s="9" t="str">
        <f>IF(H18=0, "-", IF((F18-H18)/H18&lt;10, (F18-H18)/H18, "&gt;999%"))</f>
        <v>-</v>
      </c>
    </row>
    <row r="19" spans="1:11" x14ac:dyDescent="0.2">
      <c r="A19" s="7" t="s">
        <v>324</v>
      </c>
      <c r="B19" s="65">
        <v>0</v>
      </c>
      <c r="C19" s="34">
        <f>IF(B21=0, "-", B19/B21)</f>
        <v>0</v>
      </c>
      <c r="D19" s="65">
        <v>0</v>
      </c>
      <c r="E19" s="9" t="str">
        <f>IF(D21=0, "-", D19/D21)</f>
        <v>-</v>
      </c>
      <c r="F19" s="81">
        <v>1</v>
      </c>
      <c r="G19" s="34">
        <f>IF(F21=0, "-", F19/F21)</f>
        <v>0.5</v>
      </c>
      <c r="H19" s="65">
        <v>5</v>
      </c>
      <c r="I19" s="9">
        <f>IF(H21=0, "-", H19/H21)</f>
        <v>1</v>
      </c>
      <c r="J19" s="8" t="str">
        <f>IF(D19=0, "-", IF((B19-D19)/D19&lt;10, (B19-D19)/D19, "&gt;999%"))</f>
        <v>-</v>
      </c>
      <c r="K19" s="9">
        <f>IF(H19=0, "-", IF((F19-H19)/H19&lt;10, (F19-H19)/H19, "&gt;999%"))</f>
        <v>-0.8</v>
      </c>
    </row>
    <row r="20" spans="1:11" x14ac:dyDescent="0.2">
      <c r="A20" s="2"/>
      <c r="B20" s="68"/>
      <c r="C20" s="33"/>
      <c r="D20" s="68"/>
      <c r="E20" s="6"/>
      <c r="F20" s="82"/>
      <c r="G20" s="33"/>
      <c r="H20" s="68"/>
      <c r="I20" s="6"/>
      <c r="J20" s="5"/>
      <c r="K20" s="6"/>
    </row>
    <row r="21" spans="1:11" s="43" customFormat="1" x14ac:dyDescent="0.2">
      <c r="A21" s="162" t="s">
        <v>421</v>
      </c>
      <c r="B21" s="71">
        <f>SUM(B18:B20)</f>
        <v>1</v>
      </c>
      <c r="C21" s="40">
        <f>B21/959</f>
        <v>1.0427528675703858E-3</v>
      </c>
      <c r="D21" s="71">
        <f>SUM(D18:D20)</f>
        <v>0</v>
      </c>
      <c r="E21" s="41">
        <f>D21/841</f>
        <v>0</v>
      </c>
      <c r="F21" s="77">
        <f>SUM(F18:F20)</f>
        <v>2</v>
      </c>
      <c r="G21" s="42">
        <f>F21/5197</f>
        <v>3.8483740619588223E-4</v>
      </c>
      <c r="H21" s="71">
        <f>SUM(H18:H20)</f>
        <v>5</v>
      </c>
      <c r="I21" s="41">
        <f>H21/3518</f>
        <v>1.4212620807276862E-3</v>
      </c>
      <c r="J21" s="37" t="str">
        <f>IF(D21=0, "-", IF((B21-D21)/D21&lt;10, (B21-D21)/D21, "&gt;999%"))</f>
        <v>-</v>
      </c>
      <c r="K21" s="38">
        <f>IF(H21=0, "-", IF((F21-H21)/H21&lt;10, (F21-H21)/H21, "&gt;999%"))</f>
        <v>-0.6</v>
      </c>
    </row>
    <row r="22" spans="1:11" x14ac:dyDescent="0.2">
      <c r="B22" s="83"/>
      <c r="D22" s="83"/>
      <c r="F22" s="83"/>
      <c r="H22" s="83"/>
    </row>
    <row r="23" spans="1:11" x14ac:dyDescent="0.2">
      <c r="A23" s="163" t="s">
        <v>106</v>
      </c>
      <c r="B23" s="61" t="s">
        <v>12</v>
      </c>
      <c r="C23" s="62" t="s">
        <v>13</v>
      </c>
      <c r="D23" s="61" t="s">
        <v>12</v>
      </c>
      <c r="E23" s="63" t="s">
        <v>13</v>
      </c>
      <c r="F23" s="62" t="s">
        <v>12</v>
      </c>
      <c r="G23" s="62" t="s">
        <v>13</v>
      </c>
      <c r="H23" s="61" t="s">
        <v>12</v>
      </c>
      <c r="I23" s="63" t="s">
        <v>13</v>
      </c>
      <c r="J23" s="61"/>
      <c r="K23" s="63"/>
    </row>
    <row r="24" spans="1:11" x14ac:dyDescent="0.2">
      <c r="A24" s="7" t="s">
        <v>325</v>
      </c>
      <c r="B24" s="65">
        <v>1</v>
      </c>
      <c r="C24" s="34">
        <f>IF(B34=0, "-", B24/B34)</f>
        <v>7.6923076923076927E-2</v>
      </c>
      <c r="D24" s="65">
        <v>1</v>
      </c>
      <c r="E24" s="9">
        <f>IF(D34=0, "-", D24/D34)</f>
        <v>7.6923076923076927E-2</v>
      </c>
      <c r="F24" s="81">
        <v>6</v>
      </c>
      <c r="G24" s="34">
        <f>IF(F34=0, "-", F24/F34)</f>
        <v>0.10344827586206896</v>
      </c>
      <c r="H24" s="65">
        <v>4</v>
      </c>
      <c r="I24" s="9">
        <f>IF(H34=0, "-", H24/H34)</f>
        <v>9.7560975609756101E-2</v>
      </c>
      <c r="J24" s="8">
        <f t="shared" ref="J24:J32" si="0">IF(D24=0, "-", IF((B24-D24)/D24&lt;10, (B24-D24)/D24, "&gt;999%"))</f>
        <v>0</v>
      </c>
      <c r="K24" s="9">
        <f t="shared" ref="K24:K32" si="1">IF(H24=0, "-", IF((F24-H24)/H24&lt;10, (F24-H24)/H24, "&gt;999%"))</f>
        <v>0.5</v>
      </c>
    </row>
    <row r="25" spans="1:11" x14ac:dyDescent="0.2">
      <c r="A25" s="7" t="s">
        <v>326</v>
      </c>
      <c r="B25" s="65">
        <v>1</v>
      </c>
      <c r="C25" s="34">
        <f>IF(B34=0, "-", B25/B34)</f>
        <v>7.6923076923076927E-2</v>
      </c>
      <c r="D25" s="65">
        <v>1</v>
      </c>
      <c r="E25" s="9">
        <f>IF(D34=0, "-", D25/D34)</f>
        <v>7.6923076923076927E-2</v>
      </c>
      <c r="F25" s="81">
        <v>8</v>
      </c>
      <c r="G25" s="34">
        <f>IF(F34=0, "-", F25/F34)</f>
        <v>0.13793103448275862</v>
      </c>
      <c r="H25" s="65">
        <v>7</v>
      </c>
      <c r="I25" s="9">
        <f>IF(H34=0, "-", H25/H34)</f>
        <v>0.17073170731707318</v>
      </c>
      <c r="J25" s="8">
        <f t="shared" si="0"/>
        <v>0</v>
      </c>
      <c r="K25" s="9">
        <f t="shared" si="1"/>
        <v>0.14285714285714285</v>
      </c>
    </row>
    <row r="26" spans="1:11" x14ac:dyDescent="0.2">
      <c r="A26" s="7" t="s">
        <v>327</v>
      </c>
      <c r="B26" s="65">
        <v>1</v>
      </c>
      <c r="C26" s="34">
        <f>IF(B34=0, "-", B26/B34)</f>
        <v>7.6923076923076927E-2</v>
      </c>
      <c r="D26" s="65">
        <v>1</v>
      </c>
      <c r="E26" s="9">
        <f>IF(D34=0, "-", D26/D34)</f>
        <v>7.6923076923076927E-2</v>
      </c>
      <c r="F26" s="81">
        <v>3</v>
      </c>
      <c r="G26" s="34">
        <f>IF(F34=0, "-", F26/F34)</f>
        <v>5.1724137931034482E-2</v>
      </c>
      <c r="H26" s="65">
        <v>2</v>
      </c>
      <c r="I26" s="9">
        <f>IF(H34=0, "-", H26/H34)</f>
        <v>4.878048780487805E-2</v>
      </c>
      <c r="J26" s="8">
        <f t="shared" si="0"/>
        <v>0</v>
      </c>
      <c r="K26" s="9">
        <f t="shared" si="1"/>
        <v>0.5</v>
      </c>
    </row>
    <row r="27" spans="1:11" x14ac:dyDescent="0.2">
      <c r="A27" s="7" t="s">
        <v>328</v>
      </c>
      <c r="B27" s="65">
        <v>0</v>
      </c>
      <c r="C27" s="34">
        <f>IF(B34=0, "-", B27/B34)</f>
        <v>0</v>
      </c>
      <c r="D27" s="65">
        <v>0</v>
      </c>
      <c r="E27" s="9">
        <f>IF(D34=0, "-", D27/D34)</f>
        <v>0</v>
      </c>
      <c r="F27" s="81">
        <v>0</v>
      </c>
      <c r="G27" s="34">
        <f>IF(F34=0, "-", F27/F34)</f>
        <v>0</v>
      </c>
      <c r="H27" s="65">
        <v>1</v>
      </c>
      <c r="I27" s="9">
        <f>IF(H34=0, "-", H27/H34)</f>
        <v>2.4390243902439025E-2</v>
      </c>
      <c r="J27" s="8" t="str">
        <f t="shared" si="0"/>
        <v>-</v>
      </c>
      <c r="K27" s="9">
        <f t="shared" si="1"/>
        <v>-1</v>
      </c>
    </row>
    <row r="28" spans="1:11" x14ac:dyDescent="0.2">
      <c r="A28" s="7" t="s">
        <v>329</v>
      </c>
      <c r="B28" s="65">
        <v>0</v>
      </c>
      <c r="C28" s="34">
        <f>IF(B34=0, "-", B28/B34)</f>
        <v>0</v>
      </c>
      <c r="D28" s="65">
        <v>0</v>
      </c>
      <c r="E28" s="9">
        <f>IF(D34=0, "-", D28/D34)</f>
        <v>0</v>
      </c>
      <c r="F28" s="81">
        <v>2</v>
      </c>
      <c r="G28" s="34">
        <f>IF(F34=0, "-", F28/F34)</f>
        <v>3.4482758620689655E-2</v>
      </c>
      <c r="H28" s="65">
        <v>1</v>
      </c>
      <c r="I28" s="9">
        <f>IF(H34=0, "-", H28/H34)</f>
        <v>2.4390243902439025E-2</v>
      </c>
      <c r="J28" s="8" t="str">
        <f t="shared" si="0"/>
        <v>-</v>
      </c>
      <c r="K28" s="9">
        <f t="shared" si="1"/>
        <v>1</v>
      </c>
    </row>
    <row r="29" spans="1:11" x14ac:dyDescent="0.2">
      <c r="A29" s="7" t="s">
        <v>330</v>
      </c>
      <c r="B29" s="65">
        <v>3</v>
      </c>
      <c r="C29" s="34">
        <f>IF(B34=0, "-", B29/B34)</f>
        <v>0.23076923076923078</v>
      </c>
      <c r="D29" s="65">
        <v>0</v>
      </c>
      <c r="E29" s="9">
        <f>IF(D34=0, "-", D29/D34)</f>
        <v>0</v>
      </c>
      <c r="F29" s="81">
        <v>5</v>
      </c>
      <c r="G29" s="34">
        <f>IF(F34=0, "-", F29/F34)</f>
        <v>8.6206896551724144E-2</v>
      </c>
      <c r="H29" s="65">
        <v>0</v>
      </c>
      <c r="I29" s="9">
        <f>IF(H34=0, "-", H29/H34)</f>
        <v>0</v>
      </c>
      <c r="J29" s="8" t="str">
        <f t="shared" si="0"/>
        <v>-</v>
      </c>
      <c r="K29" s="9" t="str">
        <f t="shared" si="1"/>
        <v>-</v>
      </c>
    </row>
    <row r="30" spans="1:11" x14ac:dyDescent="0.2">
      <c r="A30" s="7" t="s">
        <v>331</v>
      </c>
      <c r="B30" s="65">
        <v>0</v>
      </c>
      <c r="C30" s="34">
        <f>IF(B34=0, "-", B30/B34)</f>
        <v>0</v>
      </c>
      <c r="D30" s="65">
        <v>0</v>
      </c>
      <c r="E30" s="9">
        <f>IF(D34=0, "-", D30/D34)</f>
        <v>0</v>
      </c>
      <c r="F30" s="81">
        <v>0</v>
      </c>
      <c r="G30" s="34">
        <f>IF(F34=0, "-", F30/F34)</f>
        <v>0</v>
      </c>
      <c r="H30" s="65">
        <v>1</v>
      </c>
      <c r="I30" s="9">
        <f>IF(H34=0, "-", H30/H34)</f>
        <v>2.4390243902439025E-2</v>
      </c>
      <c r="J30" s="8" t="str">
        <f t="shared" si="0"/>
        <v>-</v>
      </c>
      <c r="K30" s="9">
        <f t="shared" si="1"/>
        <v>-1</v>
      </c>
    </row>
    <row r="31" spans="1:11" x14ac:dyDescent="0.2">
      <c r="A31" s="7" t="s">
        <v>332</v>
      </c>
      <c r="B31" s="65">
        <v>5</v>
      </c>
      <c r="C31" s="34">
        <f>IF(B34=0, "-", B31/B34)</f>
        <v>0.38461538461538464</v>
      </c>
      <c r="D31" s="65">
        <v>10</v>
      </c>
      <c r="E31" s="9">
        <f>IF(D34=0, "-", D31/D34)</f>
        <v>0.76923076923076927</v>
      </c>
      <c r="F31" s="81">
        <v>31</v>
      </c>
      <c r="G31" s="34">
        <f>IF(F34=0, "-", F31/F34)</f>
        <v>0.53448275862068961</v>
      </c>
      <c r="H31" s="65">
        <v>25</v>
      </c>
      <c r="I31" s="9">
        <f>IF(H34=0, "-", H31/H34)</f>
        <v>0.6097560975609756</v>
      </c>
      <c r="J31" s="8">
        <f t="shared" si="0"/>
        <v>-0.5</v>
      </c>
      <c r="K31" s="9">
        <f t="shared" si="1"/>
        <v>0.24</v>
      </c>
    </row>
    <row r="32" spans="1:11" x14ac:dyDescent="0.2">
      <c r="A32" s="7" t="s">
        <v>333</v>
      </c>
      <c r="B32" s="65">
        <v>2</v>
      </c>
      <c r="C32" s="34">
        <f>IF(B34=0, "-", B32/B34)</f>
        <v>0.15384615384615385</v>
      </c>
      <c r="D32" s="65">
        <v>0</v>
      </c>
      <c r="E32" s="9">
        <f>IF(D34=0, "-", D32/D34)</f>
        <v>0</v>
      </c>
      <c r="F32" s="81">
        <v>3</v>
      </c>
      <c r="G32" s="34">
        <f>IF(F34=0, "-", F32/F34)</f>
        <v>5.1724137931034482E-2</v>
      </c>
      <c r="H32" s="65">
        <v>0</v>
      </c>
      <c r="I32" s="9">
        <f>IF(H34=0, "-", H32/H34)</f>
        <v>0</v>
      </c>
      <c r="J32" s="8" t="str">
        <f t="shared" si="0"/>
        <v>-</v>
      </c>
      <c r="K32" s="9" t="str">
        <f t="shared" si="1"/>
        <v>-</v>
      </c>
    </row>
    <row r="33" spans="1:11" x14ac:dyDescent="0.2">
      <c r="A33" s="2"/>
      <c r="B33" s="68"/>
      <c r="C33" s="33"/>
      <c r="D33" s="68"/>
      <c r="E33" s="6"/>
      <c r="F33" s="82"/>
      <c r="G33" s="33"/>
      <c r="H33" s="68"/>
      <c r="I33" s="6"/>
      <c r="J33" s="5"/>
      <c r="K33" s="6"/>
    </row>
    <row r="34" spans="1:11" s="43" customFormat="1" x14ac:dyDescent="0.2">
      <c r="A34" s="162" t="s">
        <v>420</v>
      </c>
      <c r="B34" s="71">
        <f>SUM(B24:B33)</f>
        <v>13</v>
      </c>
      <c r="C34" s="40">
        <f>B34/959</f>
        <v>1.3555787278415016E-2</v>
      </c>
      <c r="D34" s="71">
        <f>SUM(D24:D33)</f>
        <v>13</v>
      </c>
      <c r="E34" s="41">
        <f>D34/841</f>
        <v>1.5457788347205707E-2</v>
      </c>
      <c r="F34" s="77">
        <f>SUM(F24:F33)</f>
        <v>58</v>
      </c>
      <c r="G34" s="42">
        <f>F34/5197</f>
        <v>1.1160284779680585E-2</v>
      </c>
      <c r="H34" s="71">
        <f>SUM(H24:H33)</f>
        <v>41</v>
      </c>
      <c r="I34" s="41">
        <f>H34/3518</f>
        <v>1.1654349061967027E-2</v>
      </c>
      <c r="J34" s="37">
        <f>IF(D34=0, "-", IF((B34-D34)/D34&lt;10, (B34-D34)/D34, "&gt;999%"))</f>
        <v>0</v>
      </c>
      <c r="K34" s="38">
        <f>IF(H34=0, "-", IF((F34-H34)/H34&lt;10, (F34-H34)/H34, "&gt;999%"))</f>
        <v>0.41463414634146339</v>
      </c>
    </row>
    <row r="35" spans="1:11" x14ac:dyDescent="0.2">
      <c r="B35" s="83"/>
      <c r="D35" s="83"/>
      <c r="F35" s="83"/>
      <c r="H35" s="83"/>
    </row>
    <row r="36" spans="1:11" x14ac:dyDescent="0.2">
      <c r="A36" s="163" t="s">
        <v>107</v>
      </c>
      <c r="B36" s="61" t="s">
        <v>12</v>
      </c>
      <c r="C36" s="62" t="s">
        <v>13</v>
      </c>
      <c r="D36" s="61" t="s">
        <v>12</v>
      </c>
      <c r="E36" s="63" t="s">
        <v>13</v>
      </c>
      <c r="F36" s="62" t="s">
        <v>12</v>
      </c>
      <c r="G36" s="62" t="s">
        <v>13</v>
      </c>
      <c r="H36" s="61" t="s">
        <v>12</v>
      </c>
      <c r="I36" s="63" t="s">
        <v>13</v>
      </c>
      <c r="J36" s="61"/>
      <c r="K36" s="63"/>
    </row>
    <row r="37" spans="1:11" x14ac:dyDescent="0.2">
      <c r="A37" s="7" t="s">
        <v>334</v>
      </c>
      <c r="B37" s="65">
        <v>7</v>
      </c>
      <c r="C37" s="34">
        <f>IF(B46=0, "-", B37/B46)</f>
        <v>0.14583333333333334</v>
      </c>
      <c r="D37" s="65">
        <v>1</v>
      </c>
      <c r="E37" s="9">
        <f>IF(D46=0, "-", D37/D46)</f>
        <v>2.1739130434782608E-2</v>
      </c>
      <c r="F37" s="81">
        <v>19</v>
      </c>
      <c r="G37" s="34">
        <f>IF(F46=0, "-", F37/F46)</f>
        <v>7.6612903225806453E-2</v>
      </c>
      <c r="H37" s="65">
        <v>15</v>
      </c>
      <c r="I37" s="9">
        <f>IF(H46=0, "-", H37/H46)</f>
        <v>8.6206896551724144E-2</v>
      </c>
      <c r="J37" s="8">
        <f t="shared" ref="J37:J44" si="2">IF(D37=0, "-", IF((B37-D37)/D37&lt;10, (B37-D37)/D37, "&gt;999%"))</f>
        <v>6</v>
      </c>
      <c r="K37" s="9">
        <f t="shared" ref="K37:K44" si="3">IF(H37=0, "-", IF((F37-H37)/H37&lt;10, (F37-H37)/H37, "&gt;999%"))</f>
        <v>0.26666666666666666</v>
      </c>
    </row>
    <row r="38" spans="1:11" x14ac:dyDescent="0.2">
      <c r="A38" s="7" t="s">
        <v>335</v>
      </c>
      <c r="B38" s="65">
        <v>1</v>
      </c>
      <c r="C38" s="34">
        <f>IF(B46=0, "-", B38/B46)</f>
        <v>2.0833333333333332E-2</v>
      </c>
      <c r="D38" s="65">
        <v>0</v>
      </c>
      <c r="E38" s="9">
        <f>IF(D46=0, "-", D38/D46)</f>
        <v>0</v>
      </c>
      <c r="F38" s="81">
        <v>1</v>
      </c>
      <c r="G38" s="34">
        <f>IF(F46=0, "-", F38/F46)</f>
        <v>4.0322580645161289E-3</v>
      </c>
      <c r="H38" s="65">
        <v>3</v>
      </c>
      <c r="I38" s="9">
        <f>IF(H46=0, "-", H38/H46)</f>
        <v>1.7241379310344827E-2</v>
      </c>
      <c r="J38" s="8" t="str">
        <f t="shared" si="2"/>
        <v>-</v>
      </c>
      <c r="K38" s="9">
        <f t="shared" si="3"/>
        <v>-0.66666666666666663</v>
      </c>
    </row>
    <row r="39" spans="1:11" x14ac:dyDescent="0.2">
      <c r="A39" s="7" t="s">
        <v>336</v>
      </c>
      <c r="B39" s="65">
        <v>0</v>
      </c>
      <c r="C39" s="34">
        <f>IF(B46=0, "-", B39/B46)</f>
        <v>0</v>
      </c>
      <c r="D39" s="65">
        <v>0</v>
      </c>
      <c r="E39" s="9">
        <f>IF(D46=0, "-", D39/D46)</f>
        <v>0</v>
      </c>
      <c r="F39" s="81">
        <v>0</v>
      </c>
      <c r="G39" s="34">
        <f>IF(F46=0, "-", F39/F46)</f>
        <v>0</v>
      </c>
      <c r="H39" s="65">
        <v>3</v>
      </c>
      <c r="I39" s="9">
        <f>IF(H46=0, "-", H39/H46)</f>
        <v>1.7241379310344827E-2</v>
      </c>
      <c r="J39" s="8" t="str">
        <f t="shared" si="2"/>
        <v>-</v>
      </c>
      <c r="K39" s="9">
        <f t="shared" si="3"/>
        <v>-1</v>
      </c>
    </row>
    <row r="40" spans="1:11" x14ac:dyDescent="0.2">
      <c r="A40" s="7" t="s">
        <v>337</v>
      </c>
      <c r="B40" s="65">
        <v>2</v>
      </c>
      <c r="C40" s="34">
        <f>IF(B46=0, "-", B40/B46)</f>
        <v>4.1666666666666664E-2</v>
      </c>
      <c r="D40" s="65">
        <v>3</v>
      </c>
      <c r="E40" s="9">
        <f>IF(D46=0, "-", D40/D46)</f>
        <v>6.5217391304347824E-2</v>
      </c>
      <c r="F40" s="81">
        <v>15</v>
      </c>
      <c r="G40" s="34">
        <f>IF(F46=0, "-", F40/F46)</f>
        <v>6.0483870967741937E-2</v>
      </c>
      <c r="H40" s="65">
        <v>12</v>
      </c>
      <c r="I40" s="9">
        <f>IF(H46=0, "-", H40/H46)</f>
        <v>6.8965517241379309E-2</v>
      </c>
      <c r="J40" s="8">
        <f t="shared" si="2"/>
        <v>-0.33333333333333331</v>
      </c>
      <c r="K40" s="9">
        <f t="shared" si="3"/>
        <v>0.25</v>
      </c>
    </row>
    <row r="41" spans="1:11" x14ac:dyDescent="0.2">
      <c r="A41" s="7" t="s">
        <v>338</v>
      </c>
      <c r="B41" s="65">
        <v>3</v>
      </c>
      <c r="C41" s="34">
        <f>IF(B46=0, "-", B41/B46)</f>
        <v>6.25E-2</v>
      </c>
      <c r="D41" s="65">
        <v>1</v>
      </c>
      <c r="E41" s="9">
        <f>IF(D46=0, "-", D41/D46)</f>
        <v>2.1739130434782608E-2</v>
      </c>
      <c r="F41" s="81">
        <v>10</v>
      </c>
      <c r="G41" s="34">
        <f>IF(F46=0, "-", F41/F46)</f>
        <v>4.0322580645161289E-2</v>
      </c>
      <c r="H41" s="65">
        <v>9</v>
      </c>
      <c r="I41" s="9">
        <f>IF(H46=0, "-", H41/H46)</f>
        <v>5.1724137931034482E-2</v>
      </c>
      <c r="J41" s="8">
        <f t="shared" si="2"/>
        <v>2</v>
      </c>
      <c r="K41" s="9">
        <f t="shared" si="3"/>
        <v>0.1111111111111111</v>
      </c>
    </row>
    <row r="42" spans="1:11" x14ac:dyDescent="0.2">
      <c r="A42" s="7" t="s">
        <v>339</v>
      </c>
      <c r="B42" s="65">
        <v>5</v>
      </c>
      <c r="C42" s="34">
        <f>IF(B46=0, "-", B42/B46)</f>
        <v>0.10416666666666667</v>
      </c>
      <c r="D42" s="65">
        <v>1</v>
      </c>
      <c r="E42" s="9">
        <f>IF(D46=0, "-", D42/D46)</f>
        <v>2.1739130434782608E-2</v>
      </c>
      <c r="F42" s="81">
        <v>17</v>
      </c>
      <c r="G42" s="34">
        <f>IF(F46=0, "-", F42/F46)</f>
        <v>6.8548387096774188E-2</v>
      </c>
      <c r="H42" s="65">
        <v>8</v>
      </c>
      <c r="I42" s="9">
        <f>IF(H46=0, "-", H42/H46)</f>
        <v>4.5977011494252873E-2</v>
      </c>
      <c r="J42" s="8">
        <f t="shared" si="2"/>
        <v>4</v>
      </c>
      <c r="K42" s="9">
        <f t="shared" si="3"/>
        <v>1.125</v>
      </c>
    </row>
    <row r="43" spans="1:11" x14ac:dyDescent="0.2">
      <c r="A43" s="7" t="s">
        <v>340</v>
      </c>
      <c r="B43" s="65">
        <v>2</v>
      </c>
      <c r="C43" s="34">
        <f>IF(B46=0, "-", B43/B46)</f>
        <v>4.1666666666666664E-2</v>
      </c>
      <c r="D43" s="65">
        <v>0</v>
      </c>
      <c r="E43" s="9">
        <f>IF(D46=0, "-", D43/D46)</f>
        <v>0</v>
      </c>
      <c r="F43" s="81">
        <v>6</v>
      </c>
      <c r="G43" s="34">
        <f>IF(F46=0, "-", F43/F46)</f>
        <v>2.4193548387096774E-2</v>
      </c>
      <c r="H43" s="65">
        <v>2</v>
      </c>
      <c r="I43" s="9">
        <f>IF(H46=0, "-", H43/H46)</f>
        <v>1.1494252873563218E-2</v>
      </c>
      <c r="J43" s="8" t="str">
        <f t="shared" si="2"/>
        <v>-</v>
      </c>
      <c r="K43" s="9">
        <f t="shared" si="3"/>
        <v>2</v>
      </c>
    </row>
    <row r="44" spans="1:11" x14ac:dyDescent="0.2">
      <c r="A44" s="7" t="s">
        <v>341</v>
      </c>
      <c r="B44" s="65">
        <v>28</v>
      </c>
      <c r="C44" s="34">
        <f>IF(B46=0, "-", B44/B46)</f>
        <v>0.58333333333333337</v>
      </c>
      <c r="D44" s="65">
        <v>40</v>
      </c>
      <c r="E44" s="9">
        <f>IF(D46=0, "-", D44/D46)</f>
        <v>0.86956521739130432</v>
      </c>
      <c r="F44" s="81">
        <v>180</v>
      </c>
      <c r="G44" s="34">
        <f>IF(F46=0, "-", F44/F46)</f>
        <v>0.72580645161290325</v>
      </c>
      <c r="H44" s="65">
        <v>122</v>
      </c>
      <c r="I44" s="9">
        <f>IF(H46=0, "-", H44/H46)</f>
        <v>0.70114942528735635</v>
      </c>
      <c r="J44" s="8">
        <f t="shared" si="2"/>
        <v>-0.3</v>
      </c>
      <c r="K44" s="9">
        <f t="shared" si="3"/>
        <v>0.47540983606557374</v>
      </c>
    </row>
    <row r="45" spans="1:11" x14ac:dyDescent="0.2">
      <c r="A45" s="2"/>
      <c r="B45" s="68"/>
      <c r="C45" s="33"/>
      <c r="D45" s="68"/>
      <c r="E45" s="6"/>
      <c r="F45" s="82"/>
      <c r="G45" s="33"/>
      <c r="H45" s="68"/>
      <c r="I45" s="6"/>
      <c r="J45" s="5"/>
      <c r="K45" s="6"/>
    </row>
    <row r="46" spans="1:11" s="43" customFormat="1" x14ac:dyDescent="0.2">
      <c r="A46" s="162" t="s">
        <v>419</v>
      </c>
      <c r="B46" s="71">
        <f>SUM(B37:B45)</f>
        <v>48</v>
      </c>
      <c r="C46" s="40">
        <f>B46/959</f>
        <v>5.0052137643378521E-2</v>
      </c>
      <c r="D46" s="71">
        <f>SUM(D37:D45)</f>
        <v>46</v>
      </c>
      <c r="E46" s="41">
        <f>D46/841</f>
        <v>5.4696789536266346E-2</v>
      </c>
      <c r="F46" s="77">
        <f>SUM(F37:F45)</f>
        <v>248</v>
      </c>
      <c r="G46" s="42">
        <f>F46/5197</f>
        <v>4.77198383682894E-2</v>
      </c>
      <c r="H46" s="71">
        <f>SUM(H37:H45)</f>
        <v>174</v>
      </c>
      <c r="I46" s="41">
        <f>H46/3518</f>
        <v>4.9459920409323482E-2</v>
      </c>
      <c r="J46" s="37">
        <f>IF(D46=0, "-", IF((B46-D46)/D46&lt;10, (B46-D46)/D46, "&gt;999%"))</f>
        <v>4.3478260869565216E-2</v>
      </c>
      <c r="K46" s="38">
        <f>IF(H46=0, "-", IF((F46-H46)/H46&lt;10, (F46-H46)/H46, "&gt;999%"))</f>
        <v>0.42528735632183906</v>
      </c>
    </row>
    <row r="47" spans="1:11" x14ac:dyDescent="0.2">
      <c r="B47" s="83"/>
      <c r="D47" s="83"/>
      <c r="F47" s="83"/>
      <c r="H47" s="83"/>
    </row>
    <row r="48" spans="1:11" x14ac:dyDescent="0.2">
      <c r="A48" s="163" t="s">
        <v>108</v>
      </c>
      <c r="B48" s="61" t="s">
        <v>12</v>
      </c>
      <c r="C48" s="62" t="s">
        <v>13</v>
      </c>
      <c r="D48" s="61" t="s">
        <v>12</v>
      </c>
      <c r="E48" s="63" t="s">
        <v>13</v>
      </c>
      <c r="F48" s="62" t="s">
        <v>12</v>
      </c>
      <c r="G48" s="62" t="s">
        <v>13</v>
      </c>
      <c r="H48" s="61" t="s">
        <v>12</v>
      </c>
      <c r="I48" s="63" t="s">
        <v>13</v>
      </c>
      <c r="J48" s="61"/>
      <c r="K48" s="63"/>
    </row>
    <row r="49" spans="1:11" x14ac:dyDescent="0.2">
      <c r="A49" s="7" t="s">
        <v>342</v>
      </c>
      <c r="B49" s="65">
        <v>2</v>
      </c>
      <c r="C49" s="34">
        <f>IF(B67=0, "-", B49/B67)</f>
        <v>9.1743119266055051E-3</v>
      </c>
      <c r="D49" s="65">
        <v>0</v>
      </c>
      <c r="E49" s="9">
        <f>IF(D67=0, "-", D49/D67)</f>
        <v>0</v>
      </c>
      <c r="F49" s="81">
        <v>5</v>
      </c>
      <c r="G49" s="34">
        <f>IF(F67=0, "-", F49/F67)</f>
        <v>3.843197540353574E-3</v>
      </c>
      <c r="H49" s="65">
        <v>0</v>
      </c>
      <c r="I49" s="9">
        <f>IF(H67=0, "-", H49/H67)</f>
        <v>0</v>
      </c>
      <c r="J49" s="8" t="str">
        <f t="shared" ref="J49:J65" si="4">IF(D49=0, "-", IF((B49-D49)/D49&lt;10, (B49-D49)/D49, "&gt;999%"))</f>
        <v>-</v>
      </c>
      <c r="K49" s="9" t="str">
        <f t="shared" ref="K49:K65" si="5">IF(H49=0, "-", IF((F49-H49)/H49&lt;10, (F49-H49)/H49, "&gt;999%"))</f>
        <v>-</v>
      </c>
    </row>
    <row r="50" spans="1:11" x14ac:dyDescent="0.2">
      <c r="A50" s="7" t="s">
        <v>343</v>
      </c>
      <c r="B50" s="65">
        <v>33</v>
      </c>
      <c r="C50" s="34">
        <f>IF(B67=0, "-", B50/B67)</f>
        <v>0.15137614678899083</v>
      </c>
      <c r="D50" s="65">
        <v>19</v>
      </c>
      <c r="E50" s="9">
        <f>IF(D67=0, "-", D50/D67)</f>
        <v>8.6363636363636365E-2</v>
      </c>
      <c r="F50" s="81">
        <v>169</v>
      </c>
      <c r="G50" s="34">
        <f>IF(F67=0, "-", F50/F67)</f>
        <v>0.1299000768639508</v>
      </c>
      <c r="H50" s="65">
        <v>84</v>
      </c>
      <c r="I50" s="9">
        <f>IF(H67=0, "-", H50/H67)</f>
        <v>9.6662830840046024E-2</v>
      </c>
      <c r="J50" s="8">
        <f t="shared" si="4"/>
        <v>0.73684210526315785</v>
      </c>
      <c r="K50" s="9">
        <f t="shared" si="5"/>
        <v>1.0119047619047619</v>
      </c>
    </row>
    <row r="51" spans="1:11" x14ac:dyDescent="0.2">
      <c r="A51" s="7" t="s">
        <v>344</v>
      </c>
      <c r="B51" s="65">
        <v>0</v>
      </c>
      <c r="C51" s="34">
        <f>IF(B67=0, "-", B51/B67)</f>
        <v>0</v>
      </c>
      <c r="D51" s="65">
        <v>0</v>
      </c>
      <c r="E51" s="9">
        <f>IF(D67=0, "-", D51/D67)</f>
        <v>0</v>
      </c>
      <c r="F51" s="81">
        <v>0</v>
      </c>
      <c r="G51" s="34">
        <f>IF(F67=0, "-", F51/F67)</f>
        <v>0</v>
      </c>
      <c r="H51" s="65">
        <v>3</v>
      </c>
      <c r="I51" s="9">
        <f>IF(H67=0, "-", H51/H67)</f>
        <v>3.4522439585730723E-3</v>
      </c>
      <c r="J51" s="8" t="str">
        <f t="shared" si="4"/>
        <v>-</v>
      </c>
      <c r="K51" s="9">
        <f t="shared" si="5"/>
        <v>-1</v>
      </c>
    </row>
    <row r="52" spans="1:11" x14ac:dyDescent="0.2">
      <c r="A52" s="7" t="s">
        <v>345</v>
      </c>
      <c r="B52" s="65">
        <v>11</v>
      </c>
      <c r="C52" s="34">
        <f>IF(B67=0, "-", B52/B67)</f>
        <v>5.0458715596330278E-2</v>
      </c>
      <c r="D52" s="65">
        <v>0</v>
      </c>
      <c r="E52" s="9">
        <f>IF(D67=0, "-", D52/D67)</f>
        <v>0</v>
      </c>
      <c r="F52" s="81">
        <v>25</v>
      </c>
      <c r="G52" s="34">
        <f>IF(F67=0, "-", F52/F67)</f>
        <v>1.921598770176787E-2</v>
      </c>
      <c r="H52" s="65">
        <v>0</v>
      </c>
      <c r="I52" s="9">
        <f>IF(H67=0, "-", H52/H67)</f>
        <v>0</v>
      </c>
      <c r="J52" s="8" t="str">
        <f t="shared" si="4"/>
        <v>-</v>
      </c>
      <c r="K52" s="9" t="str">
        <f t="shared" si="5"/>
        <v>-</v>
      </c>
    </row>
    <row r="53" spans="1:11" x14ac:dyDescent="0.2">
      <c r="A53" s="7" t="s">
        <v>346</v>
      </c>
      <c r="B53" s="65">
        <v>0</v>
      </c>
      <c r="C53" s="34">
        <f>IF(B67=0, "-", B53/B67)</f>
        <v>0</v>
      </c>
      <c r="D53" s="65">
        <v>5</v>
      </c>
      <c r="E53" s="9">
        <f>IF(D67=0, "-", D53/D67)</f>
        <v>2.2727272727272728E-2</v>
      </c>
      <c r="F53" s="81">
        <v>0</v>
      </c>
      <c r="G53" s="34">
        <f>IF(F67=0, "-", F53/F67)</f>
        <v>0</v>
      </c>
      <c r="H53" s="65">
        <v>43</v>
      </c>
      <c r="I53" s="9">
        <f>IF(H67=0, "-", H53/H67)</f>
        <v>4.9482163406214037E-2</v>
      </c>
      <c r="J53" s="8">
        <f t="shared" si="4"/>
        <v>-1</v>
      </c>
      <c r="K53" s="9">
        <f t="shared" si="5"/>
        <v>-1</v>
      </c>
    </row>
    <row r="54" spans="1:11" x14ac:dyDescent="0.2">
      <c r="A54" s="7" t="s">
        <v>347</v>
      </c>
      <c r="B54" s="65">
        <v>28</v>
      </c>
      <c r="C54" s="34">
        <f>IF(B67=0, "-", B54/B67)</f>
        <v>0.12844036697247707</v>
      </c>
      <c r="D54" s="65">
        <v>15</v>
      </c>
      <c r="E54" s="9">
        <f>IF(D67=0, "-", D54/D67)</f>
        <v>6.8181818181818177E-2</v>
      </c>
      <c r="F54" s="81">
        <v>121</v>
      </c>
      <c r="G54" s="34">
        <f>IF(F67=0, "-", F54/F67)</f>
        <v>9.3005380476556501E-2</v>
      </c>
      <c r="H54" s="65">
        <v>52</v>
      </c>
      <c r="I54" s="9">
        <f>IF(H67=0, "-", H54/H67)</f>
        <v>5.9838895281933258E-2</v>
      </c>
      <c r="J54" s="8">
        <f t="shared" si="4"/>
        <v>0.8666666666666667</v>
      </c>
      <c r="K54" s="9">
        <f t="shared" si="5"/>
        <v>1.3269230769230769</v>
      </c>
    </row>
    <row r="55" spans="1:11" x14ac:dyDescent="0.2">
      <c r="A55" s="7" t="s">
        <v>348</v>
      </c>
      <c r="B55" s="65">
        <v>0</v>
      </c>
      <c r="C55" s="34">
        <f>IF(B67=0, "-", B55/B67)</f>
        <v>0</v>
      </c>
      <c r="D55" s="65">
        <v>0</v>
      </c>
      <c r="E55" s="9">
        <f>IF(D67=0, "-", D55/D67)</f>
        <v>0</v>
      </c>
      <c r="F55" s="81">
        <v>4</v>
      </c>
      <c r="G55" s="34">
        <f>IF(F67=0, "-", F55/F67)</f>
        <v>3.0745580322828594E-3</v>
      </c>
      <c r="H55" s="65">
        <v>1</v>
      </c>
      <c r="I55" s="9">
        <f>IF(H67=0, "-", H55/H67)</f>
        <v>1.1507479861910242E-3</v>
      </c>
      <c r="J55" s="8" t="str">
        <f t="shared" si="4"/>
        <v>-</v>
      </c>
      <c r="K55" s="9">
        <f t="shared" si="5"/>
        <v>3</v>
      </c>
    </row>
    <row r="56" spans="1:11" x14ac:dyDescent="0.2">
      <c r="A56" s="7" t="s">
        <v>349</v>
      </c>
      <c r="B56" s="65">
        <v>2</v>
      </c>
      <c r="C56" s="34">
        <f>IF(B67=0, "-", B56/B67)</f>
        <v>9.1743119266055051E-3</v>
      </c>
      <c r="D56" s="65">
        <v>4</v>
      </c>
      <c r="E56" s="9">
        <f>IF(D67=0, "-", D56/D67)</f>
        <v>1.8181818181818181E-2</v>
      </c>
      <c r="F56" s="81">
        <v>25</v>
      </c>
      <c r="G56" s="34">
        <f>IF(F67=0, "-", F56/F67)</f>
        <v>1.921598770176787E-2</v>
      </c>
      <c r="H56" s="65">
        <v>16</v>
      </c>
      <c r="I56" s="9">
        <f>IF(H67=0, "-", H56/H67)</f>
        <v>1.8411967779056387E-2</v>
      </c>
      <c r="J56" s="8">
        <f t="shared" si="4"/>
        <v>-0.5</v>
      </c>
      <c r="K56" s="9">
        <f t="shared" si="5"/>
        <v>0.5625</v>
      </c>
    </row>
    <row r="57" spans="1:11" x14ac:dyDescent="0.2">
      <c r="A57" s="7" t="s">
        <v>350</v>
      </c>
      <c r="B57" s="65">
        <v>19</v>
      </c>
      <c r="C57" s="34">
        <f>IF(B67=0, "-", B57/B67)</f>
        <v>8.7155963302752298E-2</v>
      </c>
      <c r="D57" s="65">
        <v>24</v>
      </c>
      <c r="E57" s="9">
        <f>IF(D67=0, "-", D57/D67)</f>
        <v>0.10909090909090909</v>
      </c>
      <c r="F57" s="81">
        <v>91</v>
      </c>
      <c r="G57" s="34">
        <f>IF(F67=0, "-", F57/F67)</f>
        <v>6.9946195234435043E-2</v>
      </c>
      <c r="H57" s="65">
        <v>81</v>
      </c>
      <c r="I57" s="9">
        <f>IF(H67=0, "-", H57/H67)</f>
        <v>9.3210586881472962E-2</v>
      </c>
      <c r="J57" s="8">
        <f t="shared" si="4"/>
        <v>-0.20833333333333334</v>
      </c>
      <c r="K57" s="9">
        <f t="shared" si="5"/>
        <v>0.12345679012345678</v>
      </c>
    </row>
    <row r="58" spans="1:11" x14ac:dyDescent="0.2">
      <c r="A58" s="7" t="s">
        <v>351</v>
      </c>
      <c r="B58" s="65">
        <v>0</v>
      </c>
      <c r="C58" s="34">
        <f>IF(B67=0, "-", B58/B67)</f>
        <v>0</v>
      </c>
      <c r="D58" s="65">
        <v>2</v>
      </c>
      <c r="E58" s="9">
        <f>IF(D67=0, "-", D58/D67)</f>
        <v>9.0909090909090905E-3</v>
      </c>
      <c r="F58" s="81">
        <v>0</v>
      </c>
      <c r="G58" s="34">
        <f>IF(F67=0, "-", F58/F67)</f>
        <v>0</v>
      </c>
      <c r="H58" s="65">
        <v>3</v>
      </c>
      <c r="I58" s="9">
        <f>IF(H67=0, "-", H58/H67)</f>
        <v>3.4522439585730723E-3</v>
      </c>
      <c r="J58" s="8">
        <f t="shared" si="4"/>
        <v>-1</v>
      </c>
      <c r="K58" s="9">
        <f t="shared" si="5"/>
        <v>-1</v>
      </c>
    </row>
    <row r="59" spans="1:11" x14ac:dyDescent="0.2">
      <c r="A59" s="7" t="s">
        <v>352</v>
      </c>
      <c r="B59" s="65">
        <v>22</v>
      </c>
      <c r="C59" s="34">
        <f>IF(B67=0, "-", B59/B67)</f>
        <v>0.10091743119266056</v>
      </c>
      <c r="D59" s="65">
        <v>15</v>
      </c>
      <c r="E59" s="9">
        <f>IF(D67=0, "-", D59/D67)</f>
        <v>6.8181818181818177E-2</v>
      </c>
      <c r="F59" s="81">
        <v>127</v>
      </c>
      <c r="G59" s="34">
        <f>IF(F67=0, "-", F59/F67)</f>
        <v>9.7617217524980787E-2</v>
      </c>
      <c r="H59" s="65">
        <v>62</v>
      </c>
      <c r="I59" s="9">
        <f>IF(H67=0, "-", H59/H67)</f>
        <v>7.1346375143843496E-2</v>
      </c>
      <c r="J59" s="8">
        <f t="shared" si="4"/>
        <v>0.46666666666666667</v>
      </c>
      <c r="K59" s="9">
        <f t="shared" si="5"/>
        <v>1.0483870967741935</v>
      </c>
    </row>
    <row r="60" spans="1:11" x14ac:dyDescent="0.2">
      <c r="A60" s="7" t="s">
        <v>353</v>
      </c>
      <c r="B60" s="65">
        <v>7</v>
      </c>
      <c r="C60" s="34">
        <f>IF(B67=0, "-", B60/B67)</f>
        <v>3.2110091743119268E-2</v>
      </c>
      <c r="D60" s="65">
        <v>2</v>
      </c>
      <c r="E60" s="9">
        <f>IF(D67=0, "-", D60/D67)</f>
        <v>9.0909090909090905E-3</v>
      </c>
      <c r="F60" s="81">
        <v>30</v>
      </c>
      <c r="G60" s="34">
        <f>IF(F67=0, "-", F60/F67)</f>
        <v>2.3059185242121444E-2</v>
      </c>
      <c r="H60" s="65">
        <v>15</v>
      </c>
      <c r="I60" s="9">
        <f>IF(H67=0, "-", H60/H67)</f>
        <v>1.7261219792865361E-2</v>
      </c>
      <c r="J60" s="8">
        <f t="shared" si="4"/>
        <v>2.5</v>
      </c>
      <c r="K60" s="9">
        <f t="shared" si="5"/>
        <v>1</v>
      </c>
    </row>
    <row r="61" spans="1:11" x14ac:dyDescent="0.2">
      <c r="A61" s="7" t="s">
        <v>354</v>
      </c>
      <c r="B61" s="65">
        <v>6</v>
      </c>
      <c r="C61" s="34">
        <f>IF(B67=0, "-", B61/B67)</f>
        <v>2.7522935779816515E-2</v>
      </c>
      <c r="D61" s="65">
        <v>4</v>
      </c>
      <c r="E61" s="9">
        <f>IF(D67=0, "-", D61/D67)</f>
        <v>1.8181818181818181E-2</v>
      </c>
      <c r="F61" s="81">
        <v>22</v>
      </c>
      <c r="G61" s="34">
        <f>IF(F67=0, "-", F61/F67)</f>
        <v>1.6910069177555727E-2</v>
      </c>
      <c r="H61" s="65">
        <v>15</v>
      </c>
      <c r="I61" s="9">
        <f>IF(H67=0, "-", H61/H67)</f>
        <v>1.7261219792865361E-2</v>
      </c>
      <c r="J61" s="8">
        <f t="shared" si="4"/>
        <v>0.5</v>
      </c>
      <c r="K61" s="9">
        <f t="shared" si="5"/>
        <v>0.46666666666666667</v>
      </c>
    </row>
    <row r="62" spans="1:11" x14ac:dyDescent="0.2">
      <c r="A62" s="7" t="s">
        <v>355</v>
      </c>
      <c r="B62" s="65">
        <v>0</v>
      </c>
      <c r="C62" s="34">
        <f>IF(B67=0, "-", B62/B67)</f>
        <v>0</v>
      </c>
      <c r="D62" s="65">
        <v>1</v>
      </c>
      <c r="E62" s="9">
        <f>IF(D67=0, "-", D62/D67)</f>
        <v>4.5454545454545452E-3</v>
      </c>
      <c r="F62" s="81">
        <v>7</v>
      </c>
      <c r="G62" s="34">
        <f>IF(F67=0, "-", F62/F67)</f>
        <v>5.3804765564950041E-3</v>
      </c>
      <c r="H62" s="65">
        <v>1</v>
      </c>
      <c r="I62" s="9">
        <f>IF(H67=0, "-", H62/H67)</f>
        <v>1.1507479861910242E-3</v>
      </c>
      <c r="J62" s="8">
        <f t="shared" si="4"/>
        <v>-1</v>
      </c>
      <c r="K62" s="9">
        <f t="shared" si="5"/>
        <v>6</v>
      </c>
    </row>
    <row r="63" spans="1:11" x14ac:dyDescent="0.2">
      <c r="A63" s="7" t="s">
        <v>356</v>
      </c>
      <c r="B63" s="65">
        <v>71</v>
      </c>
      <c r="C63" s="34">
        <f>IF(B67=0, "-", B63/B67)</f>
        <v>0.3256880733944954</v>
      </c>
      <c r="D63" s="65">
        <v>91</v>
      </c>
      <c r="E63" s="9">
        <f>IF(D67=0, "-", D63/D67)</f>
        <v>0.41363636363636364</v>
      </c>
      <c r="F63" s="81">
        <v>509</v>
      </c>
      <c r="G63" s="34">
        <f>IF(F67=0, "-", F63/F67)</f>
        <v>0.39123750960799386</v>
      </c>
      <c r="H63" s="65">
        <v>369</v>
      </c>
      <c r="I63" s="9">
        <f>IF(H67=0, "-", H63/H67)</f>
        <v>0.42462600690448793</v>
      </c>
      <c r="J63" s="8">
        <f t="shared" si="4"/>
        <v>-0.21978021978021978</v>
      </c>
      <c r="K63" s="9">
        <f t="shared" si="5"/>
        <v>0.37940379403794039</v>
      </c>
    </row>
    <row r="64" spans="1:11" x14ac:dyDescent="0.2">
      <c r="A64" s="7" t="s">
        <v>357</v>
      </c>
      <c r="B64" s="65">
        <v>16</v>
      </c>
      <c r="C64" s="34">
        <f>IF(B67=0, "-", B64/B67)</f>
        <v>7.3394495412844041E-2</v>
      </c>
      <c r="D64" s="65">
        <v>36</v>
      </c>
      <c r="E64" s="9">
        <f>IF(D67=0, "-", D64/D67)</f>
        <v>0.16363636363636364</v>
      </c>
      <c r="F64" s="81">
        <v>150</v>
      </c>
      <c r="G64" s="34">
        <f>IF(F67=0, "-", F64/F67)</f>
        <v>0.11529592621060722</v>
      </c>
      <c r="H64" s="65">
        <v>116</v>
      </c>
      <c r="I64" s="9">
        <f>IF(H67=0, "-", H64/H67)</f>
        <v>0.13348676639815879</v>
      </c>
      <c r="J64" s="8">
        <f t="shared" si="4"/>
        <v>-0.55555555555555558</v>
      </c>
      <c r="K64" s="9">
        <f t="shared" si="5"/>
        <v>0.29310344827586204</v>
      </c>
    </row>
    <row r="65" spans="1:11" x14ac:dyDescent="0.2">
      <c r="A65" s="7" t="s">
        <v>358</v>
      </c>
      <c r="B65" s="65">
        <v>1</v>
      </c>
      <c r="C65" s="34">
        <f>IF(B67=0, "-", B65/B67)</f>
        <v>4.5871559633027525E-3</v>
      </c>
      <c r="D65" s="65">
        <v>2</v>
      </c>
      <c r="E65" s="9">
        <f>IF(D67=0, "-", D65/D67)</f>
        <v>9.0909090909090905E-3</v>
      </c>
      <c r="F65" s="81">
        <v>16</v>
      </c>
      <c r="G65" s="34">
        <f>IF(F67=0, "-", F65/F67)</f>
        <v>1.2298232129131437E-2</v>
      </c>
      <c r="H65" s="65">
        <v>8</v>
      </c>
      <c r="I65" s="9">
        <f>IF(H67=0, "-", H65/H67)</f>
        <v>9.2059838895281933E-3</v>
      </c>
      <c r="J65" s="8">
        <f t="shared" si="4"/>
        <v>-0.5</v>
      </c>
      <c r="K65" s="9">
        <f t="shared" si="5"/>
        <v>1</v>
      </c>
    </row>
    <row r="66" spans="1:11" x14ac:dyDescent="0.2">
      <c r="A66" s="2"/>
      <c r="B66" s="68"/>
      <c r="C66" s="33"/>
      <c r="D66" s="68"/>
      <c r="E66" s="6"/>
      <c r="F66" s="82"/>
      <c r="G66" s="33"/>
      <c r="H66" s="68"/>
      <c r="I66" s="6"/>
      <c r="J66" s="5"/>
      <c r="K66" s="6"/>
    </row>
    <row r="67" spans="1:11" s="43" customFormat="1" x14ac:dyDescent="0.2">
      <c r="A67" s="162" t="s">
        <v>418</v>
      </c>
      <c r="B67" s="71">
        <f>SUM(B49:B66)</f>
        <v>218</v>
      </c>
      <c r="C67" s="40">
        <f>B67/959</f>
        <v>0.22732012513034411</v>
      </c>
      <c r="D67" s="71">
        <f>SUM(D49:D66)</f>
        <v>220</v>
      </c>
      <c r="E67" s="41">
        <f>D67/841</f>
        <v>0.26159334126040429</v>
      </c>
      <c r="F67" s="77">
        <f>SUM(F49:F66)</f>
        <v>1301</v>
      </c>
      <c r="G67" s="42">
        <f>F67/5197</f>
        <v>0.2503367327304214</v>
      </c>
      <c r="H67" s="71">
        <f>SUM(H49:H66)</f>
        <v>869</v>
      </c>
      <c r="I67" s="41">
        <f>H67/3518</f>
        <v>0.24701534963047186</v>
      </c>
      <c r="J67" s="37">
        <f>IF(D67=0, "-", IF((B67-D67)/D67&lt;10, (B67-D67)/D67, "&gt;999%"))</f>
        <v>-9.0909090909090905E-3</v>
      </c>
      <c r="K67" s="38">
        <f>IF(H67=0, "-", IF((F67-H67)/H67&lt;10, (F67-H67)/H67, "&gt;999%"))</f>
        <v>0.49712313003452246</v>
      </c>
    </row>
    <row r="68" spans="1:11" x14ac:dyDescent="0.2">
      <c r="B68" s="83"/>
      <c r="D68" s="83"/>
      <c r="F68" s="83"/>
      <c r="H68" s="83"/>
    </row>
    <row r="69" spans="1:11" x14ac:dyDescent="0.2">
      <c r="A69" s="27" t="s">
        <v>417</v>
      </c>
      <c r="B69" s="71">
        <v>307</v>
      </c>
      <c r="C69" s="40">
        <f>B69/959</f>
        <v>0.32012513034410844</v>
      </c>
      <c r="D69" s="71">
        <v>294</v>
      </c>
      <c r="E69" s="41">
        <f>D69/841</f>
        <v>0.34958382877526756</v>
      </c>
      <c r="F69" s="77">
        <v>1701</v>
      </c>
      <c r="G69" s="42">
        <f>F69/5197</f>
        <v>0.32730421396959786</v>
      </c>
      <c r="H69" s="71">
        <v>1141</v>
      </c>
      <c r="I69" s="41">
        <f>H69/3518</f>
        <v>0.32433200682205798</v>
      </c>
      <c r="J69" s="37">
        <f>IF(D69=0, "-", IF((B69-D69)/D69&lt;10, (B69-D69)/D69, "&gt;999%"))</f>
        <v>4.4217687074829932E-2</v>
      </c>
      <c r="K69" s="38">
        <f>IF(H69=0, "-", IF((F69-H69)/H69&lt;10, (F69-H69)/H69, "&gt;999%"))</f>
        <v>0.49079754601226994</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2"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K25"/>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430</v>
      </c>
      <c r="C1" s="198"/>
      <c r="D1" s="198"/>
      <c r="E1" s="199"/>
      <c r="F1" s="199"/>
      <c r="G1" s="199"/>
      <c r="H1" s="199"/>
      <c r="I1" s="199"/>
      <c r="J1" s="199"/>
      <c r="K1" s="199"/>
    </row>
    <row r="2" spans="1:11" s="52" customFormat="1" ht="20.25" x14ac:dyDescent="0.3">
      <c r="A2" s="4" t="s">
        <v>86</v>
      </c>
      <c r="B2" s="202" t="s">
        <v>76</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33</v>
      </c>
      <c r="B7" s="65">
        <v>2</v>
      </c>
      <c r="C7" s="39">
        <f>IF(B25=0, "-", B7/B25)</f>
        <v>6.5146579804560263E-3</v>
      </c>
      <c r="D7" s="65">
        <v>0</v>
      </c>
      <c r="E7" s="21">
        <f>IF(D25=0, "-", D7/D25)</f>
        <v>0</v>
      </c>
      <c r="F7" s="81">
        <v>5</v>
      </c>
      <c r="G7" s="39">
        <f>IF(F25=0, "-", F7/F25)</f>
        <v>2.9394473838918285E-3</v>
      </c>
      <c r="H7" s="65">
        <v>0</v>
      </c>
      <c r="I7" s="21">
        <f>IF(H25=0, "-", H7/H25)</f>
        <v>0</v>
      </c>
      <c r="J7" s="20" t="str">
        <f t="shared" ref="J7:J23" si="0">IF(D7=0, "-", IF((B7-D7)/D7&lt;10, (B7-D7)/D7, "&gt;999%"))</f>
        <v>-</v>
      </c>
      <c r="K7" s="21" t="str">
        <f t="shared" ref="K7:K23" si="1">IF(H7=0, "-", IF((F7-H7)/H7&lt;10, (F7-H7)/H7, "&gt;999%"))</f>
        <v>-</v>
      </c>
    </row>
    <row r="8" spans="1:11" x14ac:dyDescent="0.2">
      <c r="A8" s="7" t="s">
        <v>35</v>
      </c>
      <c r="B8" s="65">
        <v>47</v>
      </c>
      <c r="C8" s="39">
        <f>IF(B25=0, "-", B8/B25)</f>
        <v>0.15309446254071662</v>
      </c>
      <c r="D8" s="65">
        <v>21</v>
      </c>
      <c r="E8" s="21">
        <f>IF(D25=0, "-", D8/D25)</f>
        <v>7.1428571428571425E-2</v>
      </c>
      <c r="F8" s="81">
        <v>201</v>
      </c>
      <c r="G8" s="39">
        <f>IF(F25=0, "-", F8/F25)</f>
        <v>0.11816578483245149</v>
      </c>
      <c r="H8" s="65">
        <v>103</v>
      </c>
      <c r="I8" s="21">
        <f>IF(H25=0, "-", H8/H25)</f>
        <v>9.0271691498685358E-2</v>
      </c>
      <c r="J8" s="20">
        <f t="shared" si="0"/>
        <v>1.2380952380952381</v>
      </c>
      <c r="K8" s="21">
        <f t="shared" si="1"/>
        <v>0.95145631067961167</v>
      </c>
    </row>
    <row r="9" spans="1:11" x14ac:dyDescent="0.2">
      <c r="A9" s="7" t="s">
        <v>38</v>
      </c>
      <c r="B9" s="65">
        <v>12</v>
      </c>
      <c r="C9" s="39">
        <f>IF(B25=0, "-", B9/B25)</f>
        <v>3.9087947882736153E-2</v>
      </c>
      <c r="D9" s="65">
        <v>0</v>
      </c>
      <c r="E9" s="21">
        <f>IF(D25=0, "-", D9/D25)</f>
        <v>0</v>
      </c>
      <c r="F9" s="81">
        <v>26</v>
      </c>
      <c r="G9" s="39">
        <f>IF(F25=0, "-", F9/F25)</f>
        <v>1.5285126396237508E-2</v>
      </c>
      <c r="H9" s="65">
        <v>6</v>
      </c>
      <c r="I9" s="21">
        <f>IF(H25=0, "-", H9/H25)</f>
        <v>5.2585451358457495E-3</v>
      </c>
      <c r="J9" s="20" t="str">
        <f t="shared" si="0"/>
        <v>-</v>
      </c>
      <c r="K9" s="21">
        <f t="shared" si="1"/>
        <v>3.3333333333333335</v>
      </c>
    </row>
    <row r="10" spans="1:11" x14ac:dyDescent="0.2">
      <c r="A10" s="7" t="s">
        <v>40</v>
      </c>
      <c r="B10" s="65">
        <v>0</v>
      </c>
      <c r="C10" s="39">
        <f>IF(B25=0, "-", B10/B25)</f>
        <v>0</v>
      </c>
      <c r="D10" s="65">
        <v>5</v>
      </c>
      <c r="E10" s="21">
        <f>IF(D25=0, "-", D10/D25)</f>
        <v>1.7006802721088437E-2</v>
      </c>
      <c r="F10" s="81">
        <v>0</v>
      </c>
      <c r="G10" s="39">
        <f>IF(F25=0, "-", F10/F25)</f>
        <v>0</v>
      </c>
      <c r="H10" s="65">
        <v>46</v>
      </c>
      <c r="I10" s="21">
        <f>IF(H25=0, "-", H10/H25)</f>
        <v>4.0315512708150744E-2</v>
      </c>
      <c r="J10" s="20">
        <f t="shared" si="0"/>
        <v>-1</v>
      </c>
      <c r="K10" s="21">
        <f t="shared" si="1"/>
        <v>-1</v>
      </c>
    </row>
    <row r="11" spans="1:11" x14ac:dyDescent="0.2">
      <c r="A11" s="7" t="s">
        <v>42</v>
      </c>
      <c r="B11" s="65">
        <v>1</v>
      </c>
      <c r="C11" s="39">
        <f>IF(B25=0, "-", B11/B25)</f>
        <v>3.2573289902280132E-3</v>
      </c>
      <c r="D11" s="65">
        <v>1</v>
      </c>
      <c r="E11" s="21">
        <f>IF(D25=0, "-", D11/D25)</f>
        <v>3.4013605442176869E-3</v>
      </c>
      <c r="F11" s="81">
        <v>8</v>
      </c>
      <c r="G11" s="39">
        <f>IF(F25=0, "-", F11/F25)</f>
        <v>4.7031158142269254E-3</v>
      </c>
      <c r="H11" s="65">
        <v>7</v>
      </c>
      <c r="I11" s="21">
        <f>IF(H25=0, "-", H11/H25)</f>
        <v>6.1349693251533744E-3</v>
      </c>
      <c r="J11" s="20">
        <f t="shared" si="0"/>
        <v>0</v>
      </c>
      <c r="K11" s="21">
        <f t="shared" si="1"/>
        <v>0.14285714285714285</v>
      </c>
    </row>
    <row r="12" spans="1:11" x14ac:dyDescent="0.2">
      <c r="A12" s="7" t="s">
        <v>45</v>
      </c>
      <c r="B12" s="65">
        <v>30</v>
      </c>
      <c r="C12" s="39">
        <f>IF(B25=0, "-", B12/B25)</f>
        <v>9.7719869706840393E-2</v>
      </c>
      <c r="D12" s="65">
        <v>18</v>
      </c>
      <c r="E12" s="21">
        <f>IF(D25=0, "-", D12/D25)</f>
        <v>6.1224489795918366E-2</v>
      </c>
      <c r="F12" s="81">
        <v>136</v>
      </c>
      <c r="G12" s="39">
        <f>IF(F25=0, "-", F12/F25)</f>
        <v>7.9952968841857736E-2</v>
      </c>
      <c r="H12" s="65">
        <v>64</v>
      </c>
      <c r="I12" s="21">
        <f>IF(H25=0, "-", H12/H25)</f>
        <v>5.6091148115687994E-2</v>
      </c>
      <c r="J12" s="20">
        <f t="shared" si="0"/>
        <v>0.66666666666666663</v>
      </c>
      <c r="K12" s="21">
        <f t="shared" si="1"/>
        <v>1.125</v>
      </c>
    </row>
    <row r="13" spans="1:11" x14ac:dyDescent="0.2">
      <c r="A13" s="7" t="s">
        <v>47</v>
      </c>
      <c r="B13" s="65">
        <v>0</v>
      </c>
      <c r="C13" s="39">
        <f>IF(B25=0, "-", B13/B25)</f>
        <v>0</v>
      </c>
      <c r="D13" s="65">
        <v>0</v>
      </c>
      <c r="E13" s="21">
        <f>IF(D25=0, "-", D13/D25)</f>
        <v>0</v>
      </c>
      <c r="F13" s="81">
        <v>4</v>
      </c>
      <c r="G13" s="39">
        <f>IF(F25=0, "-", F13/F25)</f>
        <v>2.3515579071134627E-3</v>
      </c>
      <c r="H13" s="65">
        <v>1</v>
      </c>
      <c r="I13" s="21">
        <f>IF(H25=0, "-", H13/H25)</f>
        <v>8.7642418930762491E-4</v>
      </c>
      <c r="J13" s="20" t="str">
        <f t="shared" si="0"/>
        <v>-</v>
      </c>
      <c r="K13" s="21">
        <f t="shared" si="1"/>
        <v>3</v>
      </c>
    </row>
    <row r="14" spans="1:11" x14ac:dyDescent="0.2">
      <c r="A14" s="7" t="s">
        <v>51</v>
      </c>
      <c r="B14" s="65">
        <v>3</v>
      </c>
      <c r="C14" s="39">
        <f>IF(B25=0, "-", B14/B25)</f>
        <v>9.7719869706840382E-3</v>
      </c>
      <c r="D14" s="65">
        <v>5</v>
      </c>
      <c r="E14" s="21">
        <f>IF(D25=0, "-", D14/D25)</f>
        <v>1.7006802721088437E-2</v>
      </c>
      <c r="F14" s="81">
        <v>28</v>
      </c>
      <c r="G14" s="39">
        <f>IF(F25=0, "-", F14/F25)</f>
        <v>1.646090534979424E-2</v>
      </c>
      <c r="H14" s="65">
        <v>19</v>
      </c>
      <c r="I14" s="21">
        <f>IF(H25=0, "-", H14/H25)</f>
        <v>1.6652059596844872E-2</v>
      </c>
      <c r="J14" s="20">
        <f t="shared" si="0"/>
        <v>-0.4</v>
      </c>
      <c r="K14" s="21">
        <f t="shared" si="1"/>
        <v>0.47368421052631576</v>
      </c>
    </row>
    <row r="15" spans="1:11" x14ac:dyDescent="0.2">
      <c r="A15" s="7" t="s">
        <v>54</v>
      </c>
      <c r="B15" s="65">
        <v>22</v>
      </c>
      <c r="C15" s="39">
        <f>IF(B25=0, "-", B15/B25)</f>
        <v>7.1661237785016291E-2</v>
      </c>
      <c r="D15" s="65">
        <v>25</v>
      </c>
      <c r="E15" s="21">
        <f>IF(D25=0, "-", D15/D25)</f>
        <v>8.5034013605442174E-2</v>
      </c>
      <c r="F15" s="81">
        <v>101</v>
      </c>
      <c r="G15" s="39">
        <f>IF(F25=0, "-", F15/F25)</f>
        <v>5.9376837154614934E-2</v>
      </c>
      <c r="H15" s="65">
        <v>90</v>
      </c>
      <c r="I15" s="21">
        <f>IF(H25=0, "-", H15/H25)</f>
        <v>7.8878177037686237E-2</v>
      </c>
      <c r="J15" s="20">
        <f t="shared" si="0"/>
        <v>-0.12</v>
      </c>
      <c r="K15" s="21">
        <f t="shared" si="1"/>
        <v>0.12222222222222222</v>
      </c>
    </row>
    <row r="16" spans="1:11" x14ac:dyDescent="0.2">
      <c r="A16" s="7" t="s">
        <v>57</v>
      </c>
      <c r="B16" s="65">
        <v>0</v>
      </c>
      <c r="C16" s="39">
        <f>IF(B25=0, "-", B16/B25)</f>
        <v>0</v>
      </c>
      <c r="D16" s="65">
        <v>2</v>
      </c>
      <c r="E16" s="21">
        <f>IF(D25=0, "-", D16/D25)</f>
        <v>6.8027210884353739E-3</v>
      </c>
      <c r="F16" s="81">
        <v>2</v>
      </c>
      <c r="G16" s="39">
        <f>IF(F25=0, "-", F16/F25)</f>
        <v>1.1757789535567313E-3</v>
      </c>
      <c r="H16" s="65">
        <v>4</v>
      </c>
      <c r="I16" s="21">
        <f>IF(H25=0, "-", H16/H25)</f>
        <v>3.5056967572304996E-3</v>
      </c>
      <c r="J16" s="20">
        <f t="shared" si="0"/>
        <v>-1</v>
      </c>
      <c r="K16" s="21">
        <f t="shared" si="1"/>
        <v>-0.5</v>
      </c>
    </row>
    <row r="17" spans="1:11" x14ac:dyDescent="0.2">
      <c r="A17" s="7" t="s">
        <v>59</v>
      </c>
      <c r="B17" s="65">
        <v>30</v>
      </c>
      <c r="C17" s="39">
        <f>IF(B25=0, "-", B17/B25)</f>
        <v>9.7719869706840393E-2</v>
      </c>
      <c r="D17" s="65">
        <v>16</v>
      </c>
      <c r="E17" s="21">
        <f>IF(D25=0, "-", D17/D25)</f>
        <v>5.4421768707482991E-2</v>
      </c>
      <c r="F17" s="81">
        <v>149</v>
      </c>
      <c r="G17" s="39">
        <f>IF(F25=0, "-", F17/F25)</f>
        <v>8.7595532039976484E-2</v>
      </c>
      <c r="H17" s="65">
        <v>70</v>
      </c>
      <c r="I17" s="21">
        <f>IF(H25=0, "-", H17/H25)</f>
        <v>6.1349693251533742E-2</v>
      </c>
      <c r="J17" s="20">
        <f t="shared" si="0"/>
        <v>0.875</v>
      </c>
      <c r="K17" s="21">
        <f t="shared" si="1"/>
        <v>1.1285714285714286</v>
      </c>
    </row>
    <row r="18" spans="1:11" x14ac:dyDescent="0.2">
      <c r="A18" s="7" t="s">
        <v>60</v>
      </c>
      <c r="B18" s="65">
        <v>9</v>
      </c>
      <c r="C18" s="39">
        <f>IF(B25=0, "-", B18/B25)</f>
        <v>2.9315960912052116E-2</v>
      </c>
      <c r="D18" s="65">
        <v>2</v>
      </c>
      <c r="E18" s="21">
        <f>IF(D25=0, "-", D18/D25)</f>
        <v>6.8027210884353739E-3</v>
      </c>
      <c r="F18" s="81">
        <v>36</v>
      </c>
      <c r="G18" s="39">
        <f>IF(F25=0, "-", F18/F25)</f>
        <v>2.1164021164021163E-2</v>
      </c>
      <c r="H18" s="65">
        <v>17</v>
      </c>
      <c r="I18" s="21">
        <f>IF(H25=0, "-", H18/H25)</f>
        <v>1.4899211218229623E-2</v>
      </c>
      <c r="J18" s="20">
        <f t="shared" si="0"/>
        <v>3.5</v>
      </c>
      <c r="K18" s="21">
        <f t="shared" si="1"/>
        <v>1.1176470588235294</v>
      </c>
    </row>
    <row r="19" spans="1:11" x14ac:dyDescent="0.2">
      <c r="A19" s="7" t="s">
        <v>62</v>
      </c>
      <c r="B19" s="65">
        <v>6</v>
      </c>
      <c r="C19" s="39">
        <f>IF(B25=0, "-", B19/B25)</f>
        <v>1.9543973941368076E-2</v>
      </c>
      <c r="D19" s="65">
        <v>4</v>
      </c>
      <c r="E19" s="21">
        <f>IF(D25=0, "-", D19/D25)</f>
        <v>1.3605442176870748E-2</v>
      </c>
      <c r="F19" s="81">
        <v>22</v>
      </c>
      <c r="G19" s="39">
        <f>IF(F25=0, "-", F19/F25)</f>
        <v>1.2933568489124045E-2</v>
      </c>
      <c r="H19" s="65">
        <v>15</v>
      </c>
      <c r="I19" s="21">
        <f>IF(H25=0, "-", H19/H25)</f>
        <v>1.3146362839614373E-2</v>
      </c>
      <c r="J19" s="20">
        <f t="shared" si="0"/>
        <v>0.5</v>
      </c>
      <c r="K19" s="21">
        <f t="shared" si="1"/>
        <v>0.46666666666666667</v>
      </c>
    </row>
    <row r="20" spans="1:11" x14ac:dyDescent="0.2">
      <c r="A20" s="7" t="s">
        <v>63</v>
      </c>
      <c r="B20" s="65">
        <v>1</v>
      </c>
      <c r="C20" s="39">
        <f>IF(B25=0, "-", B20/B25)</f>
        <v>3.2573289902280132E-3</v>
      </c>
      <c r="D20" s="65">
        <v>0</v>
      </c>
      <c r="E20" s="21">
        <f>IF(D25=0, "-", D20/D25)</f>
        <v>0</v>
      </c>
      <c r="F20" s="81">
        <v>1</v>
      </c>
      <c r="G20" s="39">
        <f>IF(F25=0, "-", F20/F25)</f>
        <v>5.8788947677836567E-4</v>
      </c>
      <c r="H20" s="65">
        <v>1</v>
      </c>
      <c r="I20" s="21">
        <f>IF(H25=0, "-", H20/H25)</f>
        <v>8.7642418930762491E-4</v>
      </c>
      <c r="J20" s="20" t="str">
        <f t="shared" si="0"/>
        <v>-</v>
      </c>
      <c r="K20" s="21">
        <f t="shared" si="1"/>
        <v>0</v>
      </c>
    </row>
    <row r="21" spans="1:11" x14ac:dyDescent="0.2">
      <c r="A21" s="7" t="s">
        <v>66</v>
      </c>
      <c r="B21" s="65">
        <v>0</v>
      </c>
      <c r="C21" s="39">
        <f>IF(B25=0, "-", B21/B25)</f>
        <v>0</v>
      </c>
      <c r="D21" s="65">
        <v>1</v>
      </c>
      <c r="E21" s="21">
        <f>IF(D25=0, "-", D21/D25)</f>
        <v>3.4013605442176869E-3</v>
      </c>
      <c r="F21" s="81">
        <v>7</v>
      </c>
      <c r="G21" s="39">
        <f>IF(F25=0, "-", F21/F25)</f>
        <v>4.11522633744856E-3</v>
      </c>
      <c r="H21" s="65">
        <v>1</v>
      </c>
      <c r="I21" s="21">
        <f>IF(H25=0, "-", H21/H25)</f>
        <v>8.7642418930762491E-4</v>
      </c>
      <c r="J21" s="20">
        <f t="shared" si="0"/>
        <v>-1</v>
      </c>
      <c r="K21" s="21">
        <f t="shared" si="1"/>
        <v>6</v>
      </c>
    </row>
    <row r="22" spans="1:11" x14ac:dyDescent="0.2">
      <c r="A22" s="7" t="s">
        <v>69</v>
      </c>
      <c r="B22" s="65">
        <v>141</v>
      </c>
      <c r="C22" s="39">
        <f>IF(B25=0, "-", B22/B25)</f>
        <v>0.45928338762214982</v>
      </c>
      <c r="D22" s="65">
        <v>192</v>
      </c>
      <c r="E22" s="21">
        <f>IF(D25=0, "-", D22/D25)</f>
        <v>0.65306122448979587</v>
      </c>
      <c r="F22" s="81">
        <v>955</v>
      </c>
      <c r="G22" s="39">
        <f>IF(F25=0, "-", F22/F25)</f>
        <v>0.56143445032333916</v>
      </c>
      <c r="H22" s="65">
        <v>684</v>
      </c>
      <c r="I22" s="21">
        <f>IF(H25=0, "-", H22/H25)</f>
        <v>0.59947414548641542</v>
      </c>
      <c r="J22" s="20">
        <f t="shared" si="0"/>
        <v>-0.265625</v>
      </c>
      <c r="K22" s="21">
        <f t="shared" si="1"/>
        <v>0.39619883040935672</v>
      </c>
    </row>
    <row r="23" spans="1:11" x14ac:dyDescent="0.2">
      <c r="A23" s="7" t="s">
        <v>71</v>
      </c>
      <c r="B23" s="65">
        <v>3</v>
      </c>
      <c r="C23" s="39">
        <f>IF(B25=0, "-", B23/B25)</f>
        <v>9.7719869706840382E-3</v>
      </c>
      <c r="D23" s="65">
        <v>2</v>
      </c>
      <c r="E23" s="21">
        <f>IF(D25=0, "-", D23/D25)</f>
        <v>6.8027210884353739E-3</v>
      </c>
      <c r="F23" s="81">
        <v>20</v>
      </c>
      <c r="G23" s="39">
        <f>IF(F25=0, "-", F23/F25)</f>
        <v>1.1757789535567314E-2</v>
      </c>
      <c r="H23" s="65">
        <v>13</v>
      </c>
      <c r="I23" s="21">
        <f>IF(H25=0, "-", H23/H25)</f>
        <v>1.1393514460999123E-2</v>
      </c>
      <c r="J23" s="20">
        <f t="shared" si="0"/>
        <v>0.5</v>
      </c>
      <c r="K23" s="21">
        <f t="shared" si="1"/>
        <v>0.53846153846153844</v>
      </c>
    </row>
    <row r="24" spans="1:11" x14ac:dyDescent="0.2">
      <c r="A24" s="2"/>
      <c r="B24" s="68"/>
      <c r="C24" s="33"/>
      <c r="D24" s="68"/>
      <c r="E24" s="6"/>
      <c r="F24" s="82"/>
      <c r="G24" s="33"/>
      <c r="H24" s="68"/>
      <c r="I24" s="6"/>
      <c r="J24" s="5"/>
      <c r="K24" s="6"/>
    </row>
    <row r="25" spans="1:11" s="43" customFormat="1" x14ac:dyDescent="0.2">
      <c r="A25" s="162" t="s">
        <v>417</v>
      </c>
      <c r="B25" s="71">
        <f>SUM(B7:B24)</f>
        <v>307</v>
      </c>
      <c r="C25" s="40">
        <v>1</v>
      </c>
      <c r="D25" s="71">
        <f>SUM(D7:D24)</f>
        <v>294</v>
      </c>
      <c r="E25" s="41">
        <v>1</v>
      </c>
      <c r="F25" s="77">
        <f>SUM(F7:F24)</f>
        <v>1701</v>
      </c>
      <c r="G25" s="42">
        <v>1</v>
      </c>
      <c r="H25" s="71">
        <f>SUM(H7:H24)</f>
        <v>1141</v>
      </c>
      <c r="I25" s="41">
        <v>1</v>
      </c>
      <c r="J25" s="37">
        <f>IF(D25=0, "-", (B25-D25)/D25)</f>
        <v>4.4217687074829932E-2</v>
      </c>
      <c r="K25" s="38">
        <f>IF(H25=0, "-", (F25-H25)/H25)</f>
        <v>0.49079754601226994</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K40"/>
  <sheetViews>
    <sheetView tabSelected="1" zoomScaleNormal="100" workbookViewId="0">
      <selection activeCell="M1" sqref="M1"/>
    </sheetView>
  </sheetViews>
  <sheetFormatPr defaultRowHeight="12.75" x14ac:dyDescent="0.2"/>
  <cols>
    <col min="1" max="1" width="36.140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86</v>
      </c>
      <c r="B2" s="202" t="s">
        <v>76</v>
      </c>
      <c r="C2" s="198"/>
      <c r="D2" s="198"/>
      <c r="E2" s="203"/>
      <c r="F2" s="203"/>
      <c r="G2" s="203"/>
      <c r="H2" s="203"/>
      <c r="I2" s="203"/>
      <c r="J2" s="203"/>
      <c r="K2" s="203"/>
    </row>
    <row r="4" spans="1:11" ht="15.75" x14ac:dyDescent="0.25">
      <c r="A4" s="164" t="s">
        <v>102</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109</v>
      </c>
      <c r="B6" s="61" t="s">
        <v>12</v>
      </c>
      <c r="C6" s="62" t="s">
        <v>13</v>
      </c>
      <c r="D6" s="61" t="s">
        <v>12</v>
      </c>
      <c r="E6" s="63" t="s">
        <v>13</v>
      </c>
      <c r="F6" s="62" t="s">
        <v>12</v>
      </c>
      <c r="G6" s="62" t="s">
        <v>13</v>
      </c>
      <c r="H6" s="61" t="s">
        <v>12</v>
      </c>
      <c r="I6" s="63" t="s">
        <v>13</v>
      </c>
      <c r="J6" s="61"/>
      <c r="K6" s="63"/>
    </row>
    <row r="7" spans="1:11" x14ac:dyDescent="0.2">
      <c r="A7" s="7" t="s">
        <v>359</v>
      </c>
      <c r="B7" s="65">
        <v>0</v>
      </c>
      <c r="C7" s="34">
        <f>IF(B17=0, "-", B7/B17)</f>
        <v>0</v>
      </c>
      <c r="D7" s="65">
        <v>0</v>
      </c>
      <c r="E7" s="9">
        <f>IF(D17=0, "-", D7/D17)</f>
        <v>0</v>
      </c>
      <c r="F7" s="81">
        <v>0</v>
      </c>
      <c r="G7" s="34">
        <f>IF(F17=0, "-", F7/F17)</f>
        <v>0</v>
      </c>
      <c r="H7" s="65">
        <v>1</v>
      </c>
      <c r="I7" s="9">
        <f>IF(H17=0, "-", H7/H17)</f>
        <v>1.3698630136986301E-2</v>
      </c>
      <c r="J7" s="8" t="str">
        <f t="shared" ref="J7:J15" si="0">IF(D7=0, "-", IF((B7-D7)/D7&lt;10, (B7-D7)/D7, "&gt;999%"))</f>
        <v>-</v>
      </c>
      <c r="K7" s="9">
        <f t="shared" ref="K7:K15" si="1">IF(H7=0, "-", IF((F7-H7)/H7&lt;10, (F7-H7)/H7, "&gt;999%"))</f>
        <v>-1</v>
      </c>
    </row>
    <row r="8" spans="1:11" x14ac:dyDescent="0.2">
      <c r="A8" s="7" t="s">
        <v>360</v>
      </c>
      <c r="B8" s="65">
        <v>1</v>
      </c>
      <c r="C8" s="34">
        <f>IF(B17=0, "-", B8/B17)</f>
        <v>8.3333333333333329E-2</v>
      </c>
      <c r="D8" s="65">
        <v>1</v>
      </c>
      <c r="E8" s="9">
        <f>IF(D17=0, "-", D8/D17)</f>
        <v>0.05</v>
      </c>
      <c r="F8" s="81">
        <v>5</v>
      </c>
      <c r="G8" s="34">
        <f>IF(F17=0, "-", F8/F17)</f>
        <v>7.8125E-2</v>
      </c>
      <c r="H8" s="65">
        <v>4</v>
      </c>
      <c r="I8" s="9">
        <f>IF(H17=0, "-", H8/H17)</f>
        <v>5.4794520547945202E-2</v>
      </c>
      <c r="J8" s="8">
        <f t="shared" si="0"/>
        <v>0</v>
      </c>
      <c r="K8" s="9">
        <f t="shared" si="1"/>
        <v>0.25</v>
      </c>
    </row>
    <row r="9" spans="1:11" x14ac:dyDescent="0.2">
      <c r="A9" s="7" t="s">
        <v>361</v>
      </c>
      <c r="B9" s="65">
        <v>0</v>
      </c>
      <c r="C9" s="34">
        <f>IF(B17=0, "-", B9/B17)</f>
        <v>0</v>
      </c>
      <c r="D9" s="65">
        <v>2</v>
      </c>
      <c r="E9" s="9">
        <f>IF(D17=0, "-", D9/D17)</f>
        <v>0.1</v>
      </c>
      <c r="F9" s="81">
        <v>11</v>
      </c>
      <c r="G9" s="34">
        <f>IF(F17=0, "-", F9/F17)</f>
        <v>0.171875</v>
      </c>
      <c r="H9" s="65">
        <v>11</v>
      </c>
      <c r="I9" s="9">
        <f>IF(H17=0, "-", H9/H17)</f>
        <v>0.15068493150684931</v>
      </c>
      <c r="J9" s="8">
        <f t="shared" si="0"/>
        <v>-1</v>
      </c>
      <c r="K9" s="9">
        <f t="shared" si="1"/>
        <v>0</v>
      </c>
    </row>
    <row r="10" spans="1:11" x14ac:dyDescent="0.2">
      <c r="A10" s="7" t="s">
        <v>362</v>
      </c>
      <c r="B10" s="65">
        <v>3</v>
      </c>
      <c r="C10" s="34">
        <f>IF(B17=0, "-", B10/B17)</f>
        <v>0.25</v>
      </c>
      <c r="D10" s="65">
        <v>4</v>
      </c>
      <c r="E10" s="9">
        <f>IF(D17=0, "-", D10/D17)</f>
        <v>0.2</v>
      </c>
      <c r="F10" s="81">
        <v>9</v>
      </c>
      <c r="G10" s="34">
        <f>IF(F17=0, "-", F10/F17)</f>
        <v>0.140625</v>
      </c>
      <c r="H10" s="65">
        <v>18</v>
      </c>
      <c r="I10" s="9">
        <f>IF(H17=0, "-", H10/H17)</f>
        <v>0.24657534246575341</v>
      </c>
      <c r="J10" s="8">
        <f t="shared" si="0"/>
        <v>-0.25</v>
      </c>
      <c r="K10" s="9">
        <f t="shared" si="1"/>
        <v>-0.5</v>
      </c>
    </row>
    <row r="11" spans="1:11" x14ac:dyDescent="0.2">
      <c r="A11" s="7" t="s">
        <v>363</v>
      </c>
      <c r="B11" s="65">
        <v>1</v>
      </c>
      <c r="C11" s="34">
        <f>IF(B17=0, "-", B11/B17)</f>
        <v>8.3333333333333329E-2</v>
      </c>
      <c r="D11" s="65">
        <v>0</v>
      </c>
      <c r="E11" s="9">
        <f>IF(D17=0, "-", D11/D17)</f>
        <v>0</v>
      </c>
      <c r="F11" s="81">
        <v>1</v>
      </c>
      <c r="G11" s="34">
        <f>IF(F17=0, "-", F11/F17)</f>
        <v>1.5625E-2</v>
      </c>
      <c r="H11" s="65">
        <v>0</v>
      </c>
      <c r="I11" s="9">
        <f>IF(H17=0, "-", H11/H17)</f>
        <v>0</v>
      </c>
      <c r="J11" s="8" t="str">
        <f t="shared" si="0"/>
        <v>-</v>
      </c>
      <c r="K11" s="9" t="str">
        <f t="shared" si="1"/>
        <v>-</v>
      </c>
    </row>
    <row r="12" spans="1:11" x14ac:dyDescent="0.2">
      <c r="A12" s="7" t="s">
        <v>364</v>
      </c>
      <c r="B12" s="65">
        <v>6</v>
      </c>
      <c r="C12" s="34">
        <f>IF(B17=0, "-", B12/B17)</f>
        <v>0.5</v>
      </c>
      <c r="D12" s="65">
        <v>9</v>
      </c>
      <c r="E12" s="9">
        <f>IF(D17=0, "-", D12/D17)</f>
        <v>0.45</v>
      </c>
      <c r="F12" s="81">
        <v>31</v>
      </c>
      <c r="G12" s="34">
        <f>IF(F17=0, "-", F12/F17)</f>
        <v>0.484375</v>
      </c>
      <c r="H12" s="65">
        <v>28</v>
      </c>
      <c r="I12" s="9">
        <f>IF(H17=0, "-", H12/H17)</f>
        <v>0.38356164383561642</v>
      </c>
      <c r="J12" s="8">
        <f t="shared" si="0"/>
        <v>-0.33333333333333331</v>
      </c>
      <c r="K12" s="9">
        <f t="shared" si="1"/>
        <v>0.10714285714285714</v>
      </c>
    </row>
    <row r="13" spans="1:11" x14ac:dyDescent="0.2">
      <c r="A13" s="7" t="s">
        <v>365</v>
      </c>
      <c r="B13" s="65">
        <v>0</v>
      </c>
      <c r="C13" s="34">
        <f>IF(B17=0, "-", B13/B17)</f>
        <v>0</v>
      </c>
      <c r="D13" s="65">
        <v>0</v>
      </c>
      <c r="E13" s="9">
        <f>IF(D17=0, "-", D13/D17)</f>
        <v>0</v>
      </c>
      <c r="F13" s="81">
        <v>1</v>
      </c>
      <c r="G13" s="34">
        <f>IF(F17=0, "-", F13/F17)</f>
        <v>1.5625E-2</v>
      </c>
      <c r="H13" s="65">
        <v>0</v>
      </c>
      <c r="I13" s="9">
        <f>IF(H17=0, "-", H13/H17)</f>
        <v>0</v>
      </c>
      <c r="J13" s="8" t="str">
        <f t="shared" si="0"/>
        <v>-</v>
      </c>
      <c r="K13" s="9" t="str">
        <f t="shared" si="1"/>
        <v>-</v>
      </c>
    </row>
    <row r="14" spans="1:11" x14ac:dyDescent="0.2">
      <c r="A14" s="7" t="s">
        <v>366</v>
      </c>
      <c r="B14" s="65">
        <v>1</v>
      </c>
      <c r="C14" s="34">
        <f>IF(B17=0, "-", B14/B17)</f>
        <v>8.3333333333333329E-2</v>
      </c>
      <c r="D14" s="65">
        <v>4</v>
      </c>
      <c r="E14" s="9">
        <f>IF(D17=0, "-", D14/D17)</f>
        <v>0.2</v>
      </c>
      <c r="F14" s="81">
        <v>4</v>
      </c>
      <c r="G14" s="34">
        <f>IF(F17=0, "-", F14/F17)</f>
        <v>6.25E-2</v>
      </c>
      <c r="H14" s="65">
        <v>10</v>
      </c>
      <c r="I14" s="9">
        <f>IF(H17=0, "-", H14/H17)</f>
        <v>0.13698630136986301</v>
      </c>
      <c r="J14" s="8">
        <f t="shared" si="0"/>
        <v>-0.75</v>
      </c>
      <c r="K14" s="9">
        <f t="shared" si="1"/>
        <v>-0.6</v>
      </c>
    </row>
    <row r="15" spans="1:11" x14ac:dyDescent="0.2">
      <c r="A15" s="7" t="s">
        <v>367</v>
      </c>
      <c r="B15" s="65">
        <v>0</v>
      </c>
      <c r="C15" s="34">
        <f>IF(B17=0, "-", B15/B17)</f>
        <v>0</v>
      </c>
      <c r="D15" s="65">
        <v>0</v>
      </c>
      <c r="E15" s="9">
        <f>IF(D17=0, "-", D15/D17)</f>
        <v>0</v>
      </c>
      <c r="F15" s="81">
        <v>2</v>
      </c>
      <c r="G15" s="34">
        <f>IF(F17=0, "-", F15/F17)</f>
        <v>3.125E-2</v>
      </c>
      <c r="H15" s="65">
        <v>1</v>
      </c>
      <c r="I15" s="9">
        <f>IF(H17=0, "-", H15/H17)</f>
        <v>1.3698630136986301E-2</v>
      </c>
      <c r="J15" s="8" t="str">
        <f t="shared" si="0"/>
        <v>-</v>
      </c>
      <c r="K15" s="9">
        <f t="shared" si="1"/>
        <v>1</v>
      </c>
    </row>
    <row r="16" spans="1:11" x14ac:dyDescent="0.2">
      <c r="A16" s="2"/>
      <c r="B16" s="68"/>
      <c r="C16" s="33"/>
      <c r="D16" s="68"/>
      <c r="E16" s="6"/>
      <c r="F16" s="82"/>
      <c r="G16" s="33"/>
      <c r="H16" s="68"/>
      <c r="I16" s="6"/>
      <c r="J16" s="5"/>
      <c r="K16" s="6"/>
    </row>
    <row r="17" spans="1:11" s="43" customFormat="1" x14ac:dyDescent="0.2">
      <c r="A17" s="162" t="s">
        <v>427</v>
      </c>
      <c r="B17" s="71">
        <f>SUM(B7:B16)</f>
        <v>12</v>
      </c>
      <c r="C17" s="40">
        <f>B17/959</f>
        <v>1.251303441084463E-2</v>
      </c>
      <c r="D17" s="71">
        <f>SUM(D7:D16)</f>
        <v>20</v>
      </c>
      <c r="E17" s="41">
        <f>D17/841</f>
        <v>2.3781212841854936E-2</v>
      </c>
      <c r="F17" s="77">
        <f>SUM(F7:F16)</f>
        <v>64</v>
      </c>
      <c r="G17" s="42">
        <f>F17/5197</f>
        <v>1.2314796998268231E-2</v>
      </c>
      <c r="H17" s="71">
        <f>SUM(H7:H16)</f>
        <v>73</v>
      </c>
      <c r="I17" s="41">
        <f>H17/3518</f>
        <v>2.0750426378624218E-2</v>
      </c>
      <c r="J17" s="37">
        <f>IF(D17=0, "-", IF((B17-D17)/D17&lt;10, (B17-D17)/D17, "&gt;999%"))</f>
        <v>-0.4</v>
      </c>
      <c r="K17" s="38">
        <f>IF(H17=0, "-", IF((F17-H17)/H17&lt;10, (F17-H17)/H17, "&gt;999%"))</f>
        <v>-0.12328767123287671</v>
      </c>
    </row>
    <row r="18" spans="1:11" x14ac:dyDescent="0.2">
      <c r="B18" s="83"/>
      <c r="D18" s="83"/>
      <c r="F18" s="83"/>
      <c r="H18" s="83"/>
    </row>
    <row r="19" spans="1:11" x14ac:dyDescent="0.2">
      <c r="A19" s="163" t="s">
        <v>110</v>
      </c>
      <c r="B19" s="61" t="s">
        <v>12</v>
      </c>
      <c r="C19" s="62" t="s">
        <v>13</v>
      </c>
      <c r="D19" s="61" t="s">
        <v>12</v>
      </c>
      <c r="E19" s="63" t="s">
        <v>13</v>
      </c>
      <c r="F19" s="62" t="s">
        <v>12</v>
      </c>
      <c r="G19" s="62" t="s">
        <v>13</v>
      </c>
      <c r="H19" s="61" t="s">
        <v>12</v>
      </c>
      <c r="I19" s="63" t="s">
        <v>13</v>
      </c>
      <c r="J19" s="61"/>
      <c r="K19" s="63"/>
    </row>
    <row r="20" spans="1:11" x14ac:dyDescent="0.2">
      <c r="A20" s="7" t="s">
        <v>368</v>
      </c>
      <c r="B20" s="65">
        <v>1</v>
      </c>
      <c r="C20" s="34">
        <f>IF(B24=0, "-", B20/B24)</f>
        <v>0.16666666666666666</v>
      </c>
      <c r="D20" s="65">
        <v>0</v>
      </c>
      <c r="E20" s="9">
        <f>IF(D24=0, "-", D20/D24)</f>
        <v>0</v>
      </c>
      <c r="F20" s="81">
        <v>4</v>
      </c>
      <c r="G20" s="34">
        <f>IF(F24=0, "-", F20/F24)</f>
        <v>0.11428571428571428</v>
      </c>
      <c r="H20" s="65">
        <v>6</v>
      </c>
      <c r="I20" s="9">
        <f>IF(H24=0, "-", H20/H24)</f>
        <v>0.21428571428571427</v>
      </c>
      <c r="J20" s="8" t="str">
        <f>IF(D20=0, "-", IF((B20-D20)/D20&lt;10, (B20-D20)/D20, "&gt;999%"))</f>
        <v>-</v>
      </c>
      <c r="K20" s="9">
        <f>IF(H20=0, "-", IF((F20-H20)/H20&lt;10, (F20-H20)/H20, "&gt;999%"))</f>
        <v>-0.33333333333333331</v>
      </c>
    </row>
    <row r="21" spans="1:11" x14ac:dyDescent="0.2">
      <c r="A21" s="7" t="s">
        <v>369</v>
      </c>
      <c r="B21" s="65">
        <v>3</v>
      </c>
      <c r="C21" s="34">
        <f>IF(B24=0, "-", B21/B24)</f>
        <v>0.5</v>
      </c>
      <c r="D21" s="65">
        <v>2</v>
      </c>
      <c r="E21" s="9">
        <f>IF(D24=0, "-", D21/D24)</f>
        <v>0.5</v>
      </c>
      <c r="F21" s="81">
        <v>11</v>
      </c>
      <c r="G21" s="34">
        <f>IF(F24=0, "-", F21/F24)</f>
        <v>0.31428571428571428</v>
      </c>
      <c r="H21" s="65">
        <v>12</v>
      </c>
      <c r="I21" s="9">
        <f>IF(H24=0, "-", H21/H24)</f>
        <v>0.42857142857142855</v>
      </c>
      <c r="J21" s="8">
        <f>IF(D21=0, "-", IF((B21-D21)/D21&lt;10, (B21-D21)/D21, "&gt;999%"))</f>
        <v>0.5</v>
      </c>
      <c r="K21" s="9">
        <f>IF(H21=0, "-", IF((F21-H21)/H21&lt;10, (F21-H21)/H21, "&gt;999%"))</f>
        <v>-8.3333333333333329E-2</v>
      </c>
    </row>
    <row r="22" spans="1:11" x14ac:dyDescent="0.2">
      <c r="A22" s="7" t="s">
        <v>370</v>
      </c>
      <c r="B22" s="65">
        <v>2</v>
      </c>
      <c r="C22" s="34">
        <f>IF(B24=0, "-", B22/B24)</f>
        <v>0.33333333333333331</v>
      </c>
      <c r="D22" s="65">
        <v>2</v>
      </c>
      <c r="E22" s="9">
        <f>IF(D24=0, "-", D22/D24)</f>
        <v>0.5</v>
      </c>
      <c r="F22" s="81">
        <v>20</v>
      </c>
      <c r="G22" s="34">
        <f>IF(F24=0, "-", F22/F24)</f>
        <v>0.5714285714285714</v>
      </c>
      <c r="H22" s="65">
        <v>10</v>
      </c>
      <c r="I22" s="9">
        <f>IF(H24=0, "-", H22/H24)</f>
        <v>0.35714285714285715</v>
      </c>
      <c r="J22" s="8">
        <f>IF(D22=0, "-", IF((B22-D22)/D22&lt;10, (B22-D22)/D22, "&gt;999%"))</f>
        <v>0</v>
      </c>
      <c r="K22" s="9">
        <f>IF(H22=0, "-", IF((F22-H22)/H22&lt;10, (F22-H22)/H22, "&gt;999%"))</f>
        <v>1</v>
      </c>
    </row>
    <row r="23" spans="1:11" x14ac:dyDescent="0.2">
      <c r="A23" s="2"/>
      <c r="B23" s="68"/>
      <c r="C23" s="33"/>
      <c r="D23" s="68"/>
      <c r="E23" s="6"/>
      <c r="F23" s="82"/>
      <c r="G23" s="33"/>
      <c r="H23" s="68"/>
      <c r="I23" s="6"/>
      <c r="J23" s="5"/>
      <c r="K23" s="6"/>
    </row>
    <row r="24" spans="1:11" s="43" customFormat="1" x14ac:dyDescent="0.2">
      <c r="A24" s="162" t="s">
        <v>426</v>
      </c>
      <c r="B24" s="71">
        <f>SUM(B20:B23)</f>
        <v>6</v>
      </c>
      <c r="C24" s="40">
        <f>B24/959</f>
        <v>6.2565172054223151E-3</v>
      </c>
      <c r="D24" s="71">
        <f>SUM(D20:D23)</f>
        <v>4</v>
      </c>
      <c r="E24" s="41">
        <f>D24/841</f>
        <v>4.7562425683709865E-3</v>
      </c>
      <c r="F24" s="77">
        <f>SUM(F20:F23)</f>
        <v>35</v>
      </c>
      <c r="G24" s="42">
        <f>F24/5197</f>
        <v>6.7346546084279396E-3</v>
      </c>
      <c r="H24" s="71">
        <f>SUM(H20:H23)</f>
        <v>28</v>
      </c>
      <c r="I24" s="41">
        <f>H24/3518</f>
        <v>7.9590676520750435E-3</v>
      </c>
      <c r="J24" s="37">
        <f>IF(D24=0, "-", IF((B24-D24)/D24&lt;10, (B24-D24)/D24, "&gt;999%"))</f>
        <v>0.5</v>
      </c>
      <c r="K24" s="38">
        <f>IF(H24=0, "-", IF((F24-H24)/H24&lt;10, (F24-H24)/H24, "&gt;999%"))</f>
        <v>0.25</v>
      </c>
    </row>
    <row r="25" spans="1:11" x14ac:dyDescent="0.2">
      <c r="B25" s="83"/>
      <c r="D25" s="83"/>
      <c r="F25" s="83"/>
      <c r="H25" s="83"/>
    </row>
    <row r="26" spans="1:11" x14ac:dyDescent="0.2">
      <c r="A26" s="163" t="s">
        <v>111</v>
      </c>
      <c r="B26" s="61" t="s">
        <v>12</v>
      </c>
      <c r="C26" s="62" t="s">
        <v>13</v>
      </c>
      <c r="D26" s="61" t="s">
        <v>12</v>
      </c>
      <c r="E26" s="63" t="s">
        <v>13</v>
      </c>
      <c r="F26" s="62" t="s">
        <v>12</v>
      </c>
      <c r="G26" s="62" t="s">
        <v>13</v>
      </c>
      <c r="H26" s="61" t="s">
        <v>12</v>
      </c>
      <c r="I26" s="63" t="s">
        <v>13</v>
      </c>
      <c r="J26" s="61"/>
      <c r="K26" s="63"/>
    </row>
    <row r="27" spans="1:11" x14ac:dyDescent="0.2">
      <c r="A27" s="7" t="s">
        <v>371</v>
      </c>
      <c r="B27" s="65">
        <v>0</v>
      </c>
      <c r="C27" s="34">
        <f>IF(B38=0, "-", B27/B38)</f>
        <v>0</v>
      </c>
      <c r="D27" s="65">
        <v>0</v>
      </c>
      <c r="E27" s="9">
        <f>IF(D38=0, "-", D27/D38)</f>
        <v>0</v>
      </c>
      <c r="F27" s="81">
        <v>1</v>
      </c>
      <c r="G27" s="34">
        <f>IF(F38=0, "-", F27/F38)</f>
        <v>2.7777777777777776E-2</v>
      </c>
      <c r="H27" s="65">
        <v>0</v>
      </c>
      <c r="I27" s="9">
        <f>IF(H38=0, "-", H27/H38)</f>
        <v>0</v>
      </c>
      <c r="J27" s="8" t="str">
        <f t="shared" ref="J27:J36" si="2">IF(D27=0, "-", IF((B27-D27)/D27&lt;10, (B27-D27)/D27, "&gt;999%"))</f>
        <v>-</v>
      </c>
      <c r="K27" s="9" t="str">
        <f t="shared" ref="K27:K36" si="3">IF(H27=0, "-", IF((F27-H27)/H27&lt;10, (F27-H27)/H27, "&gt;999%"))</f>
        <v>-</v>
      </c>
    </row>
    <row r="28" spans="1:11" x14ac:dyDescent="0.2">
      <c r="A28" s="7" t="s">
        <v>372</v>
      </c>
      <c r="B28" s="65">
        <v>1</v>
      </c>
      <c r="C28" s="34">
        <f>IF(B38=0, "-", B28/B38)</f>
        <v>8.3333333333333329E-2</v>
      </c>
      <c r="D28" s="65">
        <v>1</v>
      </c>
      <c r="E28" s="9">
        <f>IF(D38=0, "-", D28/D38)</f>
        <v>0.16666666666666666</v>
      </c>
      <c r="F28" s="81">
        <v>4</v>
      </c>
      <c r="G28" s="34">
        <f>IF(F38=0, "-", F28/F38)</f>
        <v>0.1111111111111111</v>
      </c>
      <c r="H28" s="65">
        <v>2</v>
      </c>
      <c r="I28" s="9">
        <f>IF(H38=0, "-", H28/H38)</f>
        <v>8.6956521739130432E-2</v>
      </c>
      <c r="J28" s="8">
        <f t="shared" si="2"/>
        <v>0</v>
      </c>
      <c r="K28" s="9">
        <f t="shared" si="3"/>
        <v>1</v>
      </c>
    </row>
    <row r="29" spans="1:11" x14ac:dyDescent="0.2">
      <c r="A29" s="7" t="s">
        <v>373</v>
      </c>
      <c r="B29" s="65">
        <v>0</v>
      </c>
      <c r="C29" s="34">
        <f>IF(B38=0, "-", B29/B38)</f>
        <v>0</v>
      </c>
      <c r="D29" s="65">
        <v>1</v>
      </c>
      <c r="E29" s="9">
        <f>IF(D38=0, "-", D29/D38)</f>
        <v>0.16666666666666666</v>
      </c>
      <c r="F29" s="81">
        <v>0</v>
      </c>
      <c r="G29" s="34">
        <f>IF(F38=0, "-", F29/F38)</f>
        <v>0</v>
      </c>
      <c r="H29" s="65">
        <v>5</v>
      </c>
      <c r="I29" s="9">
        <f>IF(H38=0, "-", H29/H38)</f>
        <v>0.21739130434782608</v>
      </c>
      <c r="J29" s="8">
        <f t="shared" si="2"/>
        <v>-1</v>
      </c>
      <c r="K29" s="9">
        <f t="shared" si="3"/>
        <v>-1</v>
      </c>
    </row>
    <row r="30" spans="1:11" x14ac:dyDescent="0.2">
      <c r="A30" s="7" t="s">
        <v>48</v>
      </c>
      <c r="B30" s="65">
        <v>8</v>
      </c>
      <c r="C30" s="34">
        <f>IF(B38=0, "-", B30/B38)</f>
        <v>0.66666666666666663</v>
      </c>
      <c r="D30" s="65">
        <v>0</v>
      </c>
      <c r="E30" s="9">
        <f>IF(D38=0, "-", D30/D38)</f>
        <v>0</v>
      </c>
      <c r="F30" s="81">
        <v>15</v>
      </c>
      <c r="G30" s="34">
        <f>IF(F38=0, "-", F30/F38)</f>
        <v>0.41666666666666669</v>
      </c>
      <c r="H30" s="65">
        <v>2</v>
      </c>
      <c r="I30" s="9">
        <f>IF(H38=0, "-", H30/H38)</f>
        <v>8.6956521739130432E-2</v>
      </c>
      <c r="J30" s="8" t="str">
        <f t="shared" si="2"/>
        <v>-</v>
      </c>
      <c r="K30" s="9">
        <f t="shared" si="3"/>
        <v>6.5</v>
      </c>
    </row>
    <row r="31" spans="1:11" x14ac:dyDescent="0.2">
      <c r="A31" s="7" t="s">
        <v>374</v>
      </c>
      <c r="B31" s="65">
        <v>2</v>
      </c>
      <c r="C31" s="34">
        <f>IF(B38=0, "-", B31/B38)</f>
        <v>0.16666666666666666</v>
      </c>
      <c r="D31" s="65">
        <v>2</v>
      </c>
      <c r="E31" s="9">
        <f>IF(D38=0, "-", D31/D38)</f>
        <v>0.33333333333333331</v>
      </c>
      <c r="F31" s="81">
        <v>11</v>
      </c>
      <c r="G31" s="34">
        <f>IF(F38=0, "-", F31/F38)</f>
        <v>0.30555555555555558</v>
      </c>
      <c r="H31" s="65">
        <v>6</v>
      </c>
      <c r="I31" s="9">
        <f>IF(H38=0, "-", H31/H38)</f>
        <v>0.2608695652173913</v>
      </c>
      <c r="J31" s="8">
        <f t="shared" si="2"/>
        <v>0</v>
      </c>
      <c r="K31" s="9">
        <f t="shared" si="3"/>
        <v>0.83333333333333337</v>
      </c>
    </row>
    <row r="32" spans="1:11" x14ac:dyDescent="0.2">
      <c r="A32" s="7" t="s">
        <v>375</v>
      </c>
      <c r="B32" s="65">
        <v>0</v>
      </c>
      <c r="C32" s="34">
        <f>IF(B38=0, "-", B32/B38)</f>
        <v>0</v>
      </c>
      <c r="D32" s="65">
        <v>0</v>
      </c>
      <c r="E32" s="9">
        <f>IF(D38=0, "-", D32/D38)</f>
        <v>0</v>
      </c>
      <c r="F32" s="81">
        <v>0</v>
      </c>
      <c r="G32" s="34">
        <f>IF(F38=0, "-", F32/F38)</f>
        <v>0</v>
      </c>
      <c r="H32" s="65">
        <v>3</v>
      </c>
      <c r="I32" s="9">
        <f>IF(H38=0, "-", H32/H38)</f>
        <v>0.13043478260869565</v>
      </c>
      <c r="J32" s="8" t="str">
        <f t="shared" si="2"/>
        <v>-</v>
      </c>
      <c r="K32" s="9">
        <f t="shared" si="3"/>
        <v>-1</v>
      </c>
    </row>
    <row r="33" spans="1:11" x14ac:dyDescent="0.2">
      <c r="A33" s="7" t="s">
        <v>376</v>
      </c>
      <c r="B33" s="65">
        <v>0</v>
      </c>
      <c r="C33" s="34">
        <f>IF(B38=0, "-", B33/B38)</f>
        <v>0</v>
      </c>
      <c r="D33" s="65">
        <v>0</v>
      </c>
      <c r="E33" s="9">
        <f>IF(D38=0, "-", D33/D38)</f>
        <v>0</v>
      </c>
      <c r="F33" s="81">
        <v>1</v>
      </c>
      <c r="G33" s="34">
        <f>IF(F38=0, "-", F33/F38)</f>
        <v>2.7777777777777776E-2</v>
      </c>
      <c r="H33" s="65">
        <v>0</v>
      </c>
      <c r="I33" s="9">
        <f>IF(H38=0, "-", H33/H38)</f>
        <v>0</v>
      </c>
      <c r="J33" s="8" t="str">
        <f t="shared" si="2"/>
        <v>-</v>
      </c>
      <c r="K33" s="9" t="str">
        <f t="shared" si="3"/>
        <v>-</v>
      </c>
    </row>
    <row r="34" spans="1:11" x14ac:dyDescent="0.2">
      <c r="A34" s="7" t="s">
        <v>377</v>
      </c>
      <c r="B34" s="65">
        <v>1</v>
      </c>
      <c r="C34" s="34">
        <f>IF(B38=0, "-", B34/B38)</f>
        <v>8.3333333333333329E-2</v>
      </c>
      <c r="D34" s="65">
        <v>0</v>
      </c>
      <c r="E34" s="9">
        <f>IF(D38=0, "-", D34/D38)</f>
        <v>0</v>
      </c>
      <c r="F34" s="81">
        <v>2</v>
      </c>
      <c r="G34" s="34">
        <f>IF(F38=0, "-", F34/F38)</f>
        <v>5.5555555555555552E-2</v>
      </c>
      <c r="H34" s="65">
        <v>1</v>
      </c>
      <c r="I34" s="9">
        <f>IF(H38=0, "-", H34/H38)</f>
        <v>4.3478260869565216E-2</v>
      </c>
      <c r="J34" s="8" t="str">
        <f t="shared" si="2"/>
        <v>-</v>
      </c>
      <c r="K34" s="9">
        <f t="shared" si="3"/>
        <v>1</v>
      </c>
    </row>
    <row r="35" spans="1:11" x14ac:dyDescent="0.2">
      <c r="A35" s="7" t="s">
        <v>378</v>
      </c>
      <c r="B35" s="65">
        <v>0</v>
      </c>
      <c r="C35" s="34">
        <f>IF(B38=0, "-", B35/B38)</f>
        <v>0</v>
      </c>
      <c r="D35" s="65">
        <v>2</v>
      </c>
      <c r="E35" s="9">
        <f>IF(D38=0, "-", D35/D38)</f>
        <v>0.33333333333333331</v>
      </c>
      <c r="F35" s="81">
        <v>1</v>
      </c>
      <c r="G35" s="34">
        <f>IF(F38=0, "-", F35/F38)</f>
        <v>2.7777777777777776E-2</v>
      </c>
      <c r="H35" s="65">
        <v>4</v>
      </c>
      <c r="I35" s="9">
        <f>IF(H38=0, "-", H35/H38)</f>
        <v>0.17391304347826086</v>
      </c>
      <c r="J35" s="8">
        <f t="shared" si="2"/>
        <v>-1</v>
      </c>
      <c r="K35" s="9">
        <f t="shared" si="3"/>
        <v>-0.75</v>
      </c>
    </row>
    <row r="36" spans="1:11" x14ac:dyDescent="0.2">
      <c r="A36" s="7" t="s">
        <v>379</v>
      </c>
      <c r="B36" s="65">
        <v>0</v>
      </c>
      <c r="C36" s="34">
        <f>IF(B38=0, "-", B36/B38)</f>
        <v>0</v>
      </c>
      <c r="D36" s="65">
        <v>0</v>
      </c>
      <c r="E36" s="9">
        <f>IF(D38=0, "-", D36/D38)</f>
        <v>0</v>
      </c>
      <c r="F36" s="81">
        <v>1</v>
      </c>
      <c r="G36" s="34">
        <f>IF(F38=0, "-", F36/F38)</f>
        <v>2.7777777777777776E-2</v>
      </c>
      <c r="H36" s="65">
        <v>0</v>
      </c>
      <c r="I36" s="9">
        <f>IF(H38=0, "-", H36/H38)</f>
        <v>0</v>
      </c>
      <c r="J36" s="8" t="str">
        <f t="shared" si="2"/>
        <v>-</v>
      </c>
      <c r="K36" s="9" t="str">
        <f t="shared" si="3"/>
        <v>-</v>
      </c>
    </row>
    <row r="37" spans="1:11" x14ac:dyDescent="0.2">
      <c r="A37" s="2"/>
      <c r="B37" s="68"/>
      <c r="C37" s="33"/>
      <c r="D37" s="68"/>
      <c r="E37" s="6"/>
      <c r="F37" s="82"/>
      <c r="G37" s="33"/>
      <c r="H37" s="68"/>
      <c r="I37" s="6"/>
      <c r="J37" s="5"/>
      <c r="K37" s="6"/>
    </row>
    <row r="38" spans="1:11" s="43" customFormat="1" x14ac:dyDescent="0.2">
      <c r="A38" s="162" t="s">
        <v>425</v>
      </c>
      <c r="B38" s="71">
        <f>SUM(B27:B37)</f>
        <v>12</v>
      </c>
      <c r="C38" s="40">
        <f>B38/959</f>
        <v>1.251303441084463E-2</v>
      </c>
      <c r="D38" s="71">
        <f>SUM(D27:D37)</f>
        <v>6</v>
      </c>
      <c r="E38" s="41">
        <f>D38/841</f>
        <v>7.1343638525564806E-3</v>
      </c>
      <c r="F38" s="77">
        <f>SUM(F27:F37)</f>
        <v>36</v>
      </c>
      <c r="G38" s="42">
        <f>F38/5197</f>
        <v>6.9270733115258804E-3</v>
      </c>
      <c r="H38" s="71">
        <f>SUM(H27:H37)</f>
        <v>23</v>
      </c>
      <c r="I38" s="41">
        <f>H38/3518</f>
        <v>6.5378055713473564E-3</v>
      </c>
      <c r="J38" s="37">
        <f>IF(D38=0, "-", IF((B38-D38)/D38&lt;10, (B38-D38)/D38, "&gt;999%"))</f>
        <v>1</v>
      </c>
      <c r="K38" s="38">
        <f>IF(H38=0, "-", IF((F38-H38)/H38&lt;10, (F38-H38)/H38, "&gt;999%"))</f>
        <v>0.56521739130434778</v>
      </c>
    </row>
    <row r="39" spans="1:11" x14ac:dyDescent="0.2">
      <c r="B39" s="83"/>
      <c r="D39" s="83"/>
      <c r="F39" s="83"/>
      <c r="H39" s="83"/>
    </row>
    <row r="40" spans="1:11" x14ac:dyDescent="0.2">
      <c r="A40" s="27" t="s">
        <v>424</v>
      </c>
      <c r="B40" s="71">
        <v>30</v>
      </c>
      <c r="C40" s="40">
        <f>B40/959</f>
        <v>3.1282586027111578E-2</v>
      </c>
      <c r="D40" s="71">
        <v>30</v>
      </c>
      <c r="E40" s="41">
        <f>D40/841</f>
        <v>3.56718192627824E-2</v>
      </c>
      <c r="F40" s="77">
        <v>135</v>
      </c>
      <c r="G40" s="42">
        <f>F40/5197</f>
        <v>2.5976524918222051E-2</v>
      </c>
      <c r="H40" s="71">
        <v>124</v>
      </c>
      <c r="I40" s="41">
        <f>H40/3518</f>
        <v>3.5247299602046617E-2</v>
      </c>
      <c r="J40" s="37">
        <f>IF(D40=0, "-", IF((B40-D40)/D40&lt;10, (B40-D40)/D40, "&gt;999%"))</f>
        <v>0</v>
      </c>
      <c r="K40" s="38">
        <f>IF(H40=0, "-", IF((F40-H40)/H40&lt;10, (F40-H40)/H40, "&gt;999%"))</f>
        <v>8.8709677419354843E-2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0"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40"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25"/>
  <sheetViews>
    <sheetView tabSelected="1" zoomScaleNormal="100" workbookViewId="0">
      <selection activeCell="M1" sqref="M1"/>
    </sheetView>
  </sheetViews>
  <sheetFormatPr defaultRowHeight="12.75" x14ac:dyDescent="0.2"/>
  <cols>
    <col min="1" max="1" width="26.42578125" bestFit="1" customWidth="1"/>
    <col min="2" max="11" width="8.42578125" customWidth="1"/>
  </cols>
  <sheetData>
    <row r="1" spans="1:11" s="52" customFormat="1" ht="20.25" x14ac:dyDescent="0.3">
      <c r="A1" s="4" t="s">
        <v>10</v>
      </c>
      <c r="B1" s="198" t="s">
        <v>431</v>
      </c>
      <c r="C1" s="198"/>
      <c r="D1" s="198"/>
      <c r="E1" s="199"/>
      <c r="F1" s="199"/>
      <c r="G1" s="199"/>
      <c r="H1" s="199"/>
      <c r="I1" s="199"/>
      <c r="J1" s="199"/>
      <c r="K1" s="199"/>
    </row>
    <row r="2" spans="1:11" s="52" customFormat="1" ht="20.25" x14ac:dyDescent="0.3">
      <c r="A2" s="4" t="s">
        <v>86</v>
      </c>
      <c r="B2" s="202" t="s">
        <v>76</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34</v>
      </c>
      <c r="B7" s="65">
        <v>0</v>
      </c>
      <c r="C7" s="39">
        <f>IF(B25=0, "-", B7/B25)</f>
        <v>0</v>
      </c>
      <c r="D7" s="65">
        <v>0</v>
      </c>
      <c r="E7" s="21">
        <f>IF(D25=0, "-", D7/D25)</f>
        <v>0</v>
      </c>
      <c r="F7" s="81">
        <v>0</v>
      </c>
      <c r="G7" s="39">
        <f>IF(F25=0, "-", F7/F25)</f>
        <v>0</v>
      </c>
      <c r="H7" s="65">
        <v>1</v>
      </c>
      <c r="I7" s="21">
        <f>IF(H25=0, "-", H7/H25)</f>
        <v>8.0645161290322578E-3</v>
      </c>
      <c r="J7" s="20" t="str">
        <f t="shared" ref="J7:J23" si="0">IF(D7=0, "-", IF((B7-D7)/D7&lt;10, (B7-D7)/D7, "&gt;999%"))</f>
        <v>-</v>
      </c>
      <c r="K7" s="21">
        <f t="shared" ref="K7:K23" si="1">IF(H7=0, "-", IF((F7-H7)/H7&lt;10, (F7-H7)/H7, "&gt;999%"))</f>
        <v>-1</v>
      </c>
    </row>
    <row r="8" spans="1:11" x14ac:dyDescent="0.2">
      <c r="A8" s="7" t="s">
        <v>35</v>
      </c>
      <c r="B8" s="65">
        <v>1</v>
      </c>
      <c r="C8" s="39">
        <f>IF(B25=0, "-", B8/B25)</f>
        <v>3.3333333333333333E-2</v>
      </c>
      <c r="D8" s="65">
        <v>1</v>
      </c>
      <c r="E8" s="21">
        <f>IF(D25=0, "-", D8/D25)</f>
        <v>3.3333333333333333E-2</v>
      </c>
      <c r="F8" s="81">
        <v>5</v>
      </c>
      <c r="G8" s="39">
        <f>IF(F25=0, "-", F8/F25)</f>
        <v>3.7037037037037035E-2</v>
      </c>
      <c r="H8" s="65">
        <v>4</v>
      </c>
      <c r="I8" s="21">
        <f>IF(H25=0, "-", H8/H25)</f>
        <v>3.2258064516129031E-2</v>
      </c>
      <c r="J8" s="20">
        <f t="shared" si="0"/>
        <v>0</v>
      </c>
      <c r="K8" s="21">
        <f t="shared" si="1"/>
        <v>0.25</v>
      </c>
    </row>
    <row r="9" spans="1:11" x14ac:dyDescent="0.2">
      <c r="A9" s="7" t="s">
        <v>36</v>
      </c>
      <c r="B9" s="65">
        <v>0</v>
      </c>
      <c r="C9" s="39">
        <f>IF(B25=0, "-", B9/B25)</f>
        <v>0</v>
      </c>
      <c r="D9" s="65">
        <v>0</v>
      </c>
      <c r="E9" s="21">
        <f>IF(D25=0, "-", D9/D25)</f>
        <v>0</v>
      </c>
      <c r="F9" s="81">
        <v>1</v>
      </c>
      <c r="G9" s="39">
        <f>IF(F25=0, "-", F9/F25)</f>
        <v>7.4074074074074077E-3</v>
      </c>
      <c r="H9" s="65">
        <v>0</v>
      </c>
      <c r="I9" s="21">
        <f>IF(H25=0, "-", H9/H25)</f>
        <v>0</v>
      </c>
      <c r="J9" s="20" t="str">
        <f t="shared" si="0"/>
        <v>-</v>
      </c>
      <c r="K9" s="21" t="str">
        <f t="shared" si="1"/>
        <v>-</v>
      </c>
    </row>
    <row r="10" spans="1:11" x14ac:dyDescent="0.2">
      <c r="A10" s="7" t="s">
        <v>37</v>
      </c>
      <c r="B10" s="65">
        <v>1</v>
      </c>
      <c r="C10" s="39">
        <f>IF(B25=0, "-", B10/B25)</f>
        <v>3.3333333333333333E-2</v>
      </c>
      <c r="D10" s="65">
        <v>2</v>
      </c>
      <c r="E10" s="21">
        <f>IF(D25=0, "-", D10/D25)</f>
        <v>6.6666666666666666E-2</v>
      </c>
      <c r="F10" s="81">
        <v>15</v>
      </c>
      <c r="G10" s="39">
        <f>IF(F25=0, "-", F10/F25)</f>
        <v>0.1111111111111111</v>
      </c>
      <c r="H10" s="65">
        <v>17</v>
      </c>
      <c r="I10" s="21">
        <f>IF(H25=0, "-", H10/H25)</f>
        <v>0.13709677419354838</v>
      </c>
      <c r="J10" s="20">
        <f t="shared" si="0"/>
        <v>-0.5</v>
      </c>
      <c r="K10" s="21">
        <f t="shared" si="1"/>
        <v>-0.11764705882352941</v>
      </c>
    </row>
    <row r="11" spans="1:11" x14ac:dyDescent="0.2">
      <c r="A11" s="7" t="s">
        <v>39</v>
      </c>
      <c r="B11" s="65">
        <v>7</v>
      </c>
      <c r="C11" s="39">
        <f>IF(B25=0, "-", B11/B25)</f>
        <v>0.23333333333333334</v>
      </c>
      <c r="D11" s="65">
        <v>7</v>
      </c>
      <c r="E11" s="21">
        <f>IF(D25=0, "-", D11/D25)</f>
        <v>0.23333333333333334</v>
      </c>
      <c r="F11" s="81">
        <v>24</v>
      </c>
      <c r="G11" s="39">
        <f>IF(F25=0, "-", F11/F25)</f>
        <v>0.17777777777777778</v>
      </c>
      <c r="H11" s="65">
        <v>32</v>
      </c>
      <c r="I11" s="21">
        <f>IF(H25=0, "-", H11/H25)</f>
        <v>0.25806451612903225</v>
      </c>
      <c r="J11" s="20">
        <f t="shared" si="0"/>
        <v>0</v>
      </c>
      <c r="K11" s="21">
        <f t="shared" si="1"/>
        <v>-0.25</v>
      </c>
    </row>
    <row r="12" spans="1:11" x14ac:dyDescent="0.2">
      <c r="A12" s="7" t="s">
        <v>43</v>
      </c>
      <c r="B12" s="65">
        <v>1</v>
      </c>
      <c r="C12" s="39">
        <f>IF(B25=0, "-", B12/B25)</f>
        <v>3.3333333333333333E-2</v>
      </c>
      <c r="D12" s="65">
        <v>0</v>
      </c>
      <c r="E12" s="21">
        <f>IF(D25=0, "-", D12/D25)</f>
        <v>0</v>
      </c>
      <c r="F12" s="81">
        <v>1</v>
      </c>
      <c r="G12" s="39">
        <f>IF(F25=0, "-", F12/F25)</f>
        <v>7.4074074074074077E-3</v>
      </c>
      <c r="H12" s="65">
        <v>0</v>
      </c>
      <c r="I12" s="21">
        <f>IF(H25=0, "-", H12/H25)</f>
        <v>0</v>
      </c>
      <c r="J12" s="20" t="str">
        <f t="shared" si="0"/>
        <v>-</v>
      </c>
      <c r="K12" s="21" t="str">
        <f t="shared" si="1"/>
        <v>-</v>
      </c>
    </row>
    <row r="13" spans="1:11" x14ac:dyDescent="0.2">
      <c r="A13" s="7" t="s">
        <v>44</v>
      </c>
      <c r="B13" s="65">
        <v>8</v>
      </c>
      <c r="C13" s="39">
        <f>IF(B25=0, "-", B13/B25)</f>
        <v>0.26666666666666666</v>
      </c>
      <c r="D13" s="65">
        <v>12</v>
      </c>
      <c r="E13" s="21">
        <f>IF(D25=0, "-", D13/D25)</f>
        <v>0.4</v>
      </c>
      <c r="F13" s="81">
        <v>51</v>
      </c>
      <c r="G13" s="39">
        <f>IF(F25=0, "-", F13/F25)</f>
        <v>0.37777777777777777</v>
      </c>
      <c r="H13" s="65">
        <v>43</v>
      </c>
      <c r="I13" s="21">
        <f>IF(H25=0, "-", H13/H25)</f>
        <v>0.34677419354838712</v>
      </c>
      <c r="J13" s="20">
        <f t="shared" si="0"/>
        <v>-0.33333333333333331</v>
      </c>
      <c r="K13" s="21">
        <f t="shared" si="1"/>
        <v>0.18604651162790697</v>
      </c>
    </row>
    <row r="14" spans="1:11" x14ac:dyDescent="0.2">
      <c r="A14" s="7" t="s">
        <v>46</v>
      </c>
      <c r="B14" s="65">
        <v>0</v>
      </c>
      <c r="C14" s="39">
        <f>IF(B25=0, "-", B14/B25)</f>
        <v>0</v>
      </c>
      <c r="D14" s="65">
        <v>0</v>
      </c>
      <c r="E14" s="21">
        <f>IF(D25=0, "-", D14/D25)</f>
        <v>0</v>
      </c>
      <c r="F14" s="81">
        <v>1</v>
      </c>
      <c r="G14" s="39">
        <f>IF(F25=0, "-", F14/F25)</f>
        <v>7.4074074074074077E-3</v>
      </c>
      <c r="H14" s="65">
        <v>0</v>
      </c>
      <c r="I14" s="21">
        <f>IF(H25=0, "-", H14/H25)</f>
        <v>0</v>
      </c>
      <c r="J14" s="20" t="str">
        <f t="shared" si="0"/>
        <v>-</v>
      </c>
      <c r="K14" s="21" t="str">
        <f t="shared" si="1"/>
        <v>-</v>
      </c>
    </row>
    <row r="15" spans="1:11" x14ac:dyDescent="0.2">
      <c r="A15" s="7" t="s">
        <v>48</v>
      </c>
      <c r="B15" s="65">
        <v>8</v>
      </c>
      <c r="C15" s="39">
        <f>IF(B25=0, "-", B15/B25)</f>
        <v>0.26666666666666666</v>
      </c>
      <c r="D15" s="65">
        <v>0</v>
      </c>
      <c r="E15" s="21">
        <f>IF(D25=0, "-", D15/D25)</f>
        <v>0</v>
      </c>
      <c r="F15" s="81">
        <v>15</v>
      </c>
      <c r="G15" s="39">
        <f>IF(F25=0, "-", F15/F25)</f>
        <v>0.1111111111111111</v>
      </c>
      <c r="H15" s="65">
        <v>2</v>
      </c>
      <c r="I15" s="21">
        <f>IF(H25=0, "-", H15/H25)</f>
        <v>1.6129032258064516E-2</v>
      </c>
      <c r="J15" s="20" t="str">
        <f t="shared" si="0"/>
        <v>-</v>
      </c>
      <c r="K15" s="21">
        <f t="shared" si="1"/>
        <v>6.5</v>
      </c>
    </row>
    <row r="16" spans="1:11" x14ac:dyDescent="0.2">
      <c r="A16" s="7" t="s">
        <v>53</v>
      </c>
      <c r="B16" s="65">
        <v>2</v>
      </c>
      <c r="C16" s="39">
        <f>IF(B25=0, "-", B16/B25)</f>
        <v>6.6666666666666666E-2</v>
      </c>
      <c r="D16" s="65">
        <v>2</v>
      </c>
      <c r="E16" s="21">
        <f>IF(D25=0, "-", D16/D25)</f>
        <v>6.6666666666666666E-2</v>
      </c>
      <c r="F16" s="81">
        <v>11</v>
      </c>
      <c r="G16" s="39">
        <f>IF(F25=0, "-", F16/F25)</f>
        <v>8.1481481481481488E-2</v>
      </c>
      <c r="H16" s="65">
        <v>6</v>
      </c>
      <c r="I16" s="21">
        <f>IF(H25=0, "-", H16/H25)</f>
        <v>4.8387096774193547E-2</v>
      </c>
      <c r="J16" s="20">
        <f t="shared" si="0"/>
        <v>0</v>
      </c>
      <c r="K16" s="21">
        <f t="shared" si="1"/>
        <v>0.83333333333333337</v>
      </c>
    </row>
    <row r="17" spans="1:11" x14ac:dyDescent="0.2">
      <c r="A17" s="7" t="s">
        <v>56</v>
      </c>
      <c r="B17" s="65">
        <v>0</v>
      </c>
      <c r="C17" s="39">
        <f>IF(B25=0, "-", B17/B25)</f>
        <v>0</v>
      </c>
      <c r="D17" s="65">
        <v>0</v>
      </c>
      <c r="E17" s="21">
        <f>IF(D25=0, "-", D17/D25)</f>
        <v>0</v>
      </c>
      <c r="F17" s="81">
        <v>0</v>
      </c>
      <c r="G17" s="39">
        <f>IF(F25=0, "-", F17/F25)</f>
        <v>0</v>
      </c>
      <c r="H17" s="65">
        <v>3</v>
      </c>
      <c r="I17" s="21">
        <f>IF(H25=0, "-", H17/H25)</f>
        <v>2.4193548387096774E-2</v>
      </c>
      <c r="J17" s="20" t="str">
        <f t="shared" si="0"/>
        <v>-</v>
      </c>
      <c r="K17" s="21">
        <f t="shared" si="1"/>
        <v>-1</v>
      </c>
    </row>
    <row r="18" spans="1:11" x14ac:dyDescent="0.2">
      <c r="A18" s="7" t="s">
        <v>57</v>
      </c>
      <c r="B18" s="65">
        <v>1</v>
      </c>
      <c r="C18" s="39">
        <f>IF(B25=0, "-", B18/B25)</f>
        <v>3.3333333333333333E-2</v>
      </c>
      <c r="D18" s="65">
        <v>4</v>
      </c>
      <c r="E18" s="21">
        <f>IF(D25=0, "-", D18/D25)</f>
        <v>0.13333333333333333</v>
      </c>
      <c r="F18" s="81">
        <v>4</v>
      </c>
      <c r="G18" s="39">
        <f>IF(F25=0, "-", F18/F25)</f>
        <v>2.9629629629629631E-2</v>
      </c>
      <c r="H18" s="65">
        <v>10</v>
      </c>
      <c r="I18" s="21">
        <f>IF(H25=0, "-", H18/H25)</f>
        <v>8.0645161290322578E-2</v>
      </c>
      <c r="J18" s="20">
        <f t="shared" si="0"/>
        <v>-0.75</v>
      </c>
      <c r="K18" s="21">
        <f t="shared" si="1"/>
        <v>-0.6</v>
      </c>
    </row>
    <row r="19" spans="1:11" x14ac:dyDescent="0.2">
      <c r="A19" s="7" t="s">
        <v>64</v>
      </c>
      <c r="B19" s="65">
        <v>0</v>
      </c>
      <c r="C19" s="39">
        <f>IF(B25=0, "-", B19/B25)</f>
        <v>0</v>
      </c>
      <c r="D19" s="65">
        <v>0</v>
      </c>
      <c r="E19" s="21">
        <f>IF(D25=0, "-", D19/D25)</f>
        <v>0</v>
      </c>
      <c r="F19" s="81">
        <v>1</v>
      </c>
      <c r="G19" s="39">
        <f>IF(F25=0, "-", F19/F25)</f>
        <v>7.4074074074074077E-3</v>
      </c>
      <c r="H19" s="65">
        <v>0</v>
      </c>
      <c r="I19" s="21">
        <f>IF(H25=0, "-", H19/H25)</f>
        <v>0</v>
      </c>
      <c r="J19" s="20" t="str">
        <f t="shared" si="0"/>
        <v>-</v>
      </c>
      <c r="K19" s="21" t="str">
        <f t="shared" si="1"/>
        <v>-</v>
      </c>
    </row>
    <row r="20" spans="1:11" x14ac:dyDescent="0.2">
      <c r="A20" s="7" t="s">
        <v>70</v>
      </c>
      <c r="B20" s="65">
        <v>1</v>
      </c>
      <c r="C20" s="39">
        <f>IF(B25=0, "-", B20/B25)</f>
        <v>3.3333333333333333E-2</v>
      </c>
      <c r="D20" s="65">
        <v>0</v>
      </c>
      <c r="E20" s="21">
        <f>IF(D25=0, "-", D20/D25)</f>
        <v>0</v>
      </c>
      <c r="F20" s="81">
        <v>2</v>
      </c>
      <c r="G20" s="39">
        <f>IF(F25=0, "-", F20/F25)</f>
        <v>1.4814814814814815E-2</v>
      </c>
      <c r="H20" s="65">
        <v>1</v>
      </c>
      <c r="I20" s="21">
        <f>IF(H25=0, "-", H20/H25)</f>
        <v>8.0645161290322578E-3</v>
      </c>
      <c r="J20" s="20" t="str">
        <f t="shared" si="0"/>
        <v>-</v>
      </c>
      <c r="K20" s="21">
        <f t="shared" si="1"/>
        <v>1</v>
      </c>
    </row>
    <row r="21" spans="1:11" x14ac:dyDescent="0.2">
      <c r="A21" s="7" t="s">
        <v>71</v>
      </c>
      <c r="B21" s="65">
        <v>0</v>
      </c>
      <c r="C21" s="39">
        <f>IF(B25=0, "-", B21/B25)</f>
        <v>0</v>
      </c>
      <c r="D21" s="65">
        <v>0</v>
      </c>
      <c r="E21" s="21">
        <f>IF(D25=0, "-", D21/D25)</f>
        <v>0</v>
      </c>
      <c r="F21" s="81">
        <v>2</v>
      </c>
      <c r="G21" s="39">
        <f>IF(F25=0, "-", F21/F25)</f>
        <v>1.4814814814814815E-2</v>
      </c>
      <c r="H21" s="65">
        <v>1</v>
      </c>
      <c r="I21" s="21">
        <f>IF(H25=0, "-", H21/H25)</f>
        <v>8.0645161290322578E-3</v>
      </c>
      <c r="J21" s="20" t="str">
        <f t="shared" si="0"/>
        <v>-</v>
      </c>
      <c r="K21" s="21">
        <f t="shared" si="1"/>
        <v>1</v>
      </c>
    </row>
    <row r="22" spans="1:11" x14ac:dyDescent="0.2">
      <c r="A22" s="7" t="s">
        <v>73</v>
      </c>
      <c r="B22" s="65">
        <v>0</v>
      </c>
      <c r="C22" s="39">
        <f>IF(B25=0, "-", B22/B25)</f>
        <v>0</v>
      </c>
      <c r="D22" s="65">
        <v>2</v>
      </c>
      <c r="E22" s="21">
        <f>IF(D25=0, "-", D22/D25)</f>
        <v>6.6666666666666666E-2</v>
      </c>
      <c r="F22" s="81">
        <v>1</v>
      </c>
      <c r="G22" s="39">
        <f>IF(F25=0, "-", F22/F25)</f>
        <v>7.4074074074074077E-3</v>
      </c>
      <c r="H22" s="65">
        <v>4</v>
      </c>
      <c r="I22" s="21">
        <f>IF(H25=0, "-", H22/H25)</f>
        <v>3.2258064516129031E-2</v>
      </c>
      <c r="J22" s="20">
        <f t="shared" si="0"/>
        <v>-1</v>
      </c>
      <c r="K22" s="21">
        <f t="shared" si="1"/>
        <v>-0.75</v>
      </c>
    </row>
    <row r="23" spans="1:11" x14ac:dyDescent="0.2">
      <c r="A23" s="7" t="s">
        <v>74</v>
      </c>
      <c r="B23" s="65">
        <v>0</v>
      </c>
      <c r="C23" s="39">
        <f>IF(B25=0, "-", B23/B25)</f>
        <v>0</v>
      </c>
      <c r="D23" s="65">
        <v>0</v>
      </c>
      <c r="E23" s="21">
        <f>IF(D25=0, "-", D23/D25)</f>
        <v>0</v>
      </c>
      <c r="F23" s="81">
        <v>1</v>
      </c>
      <c r="G23" s="39">
        <f>IF(F25=0, "-", F23/F25)</f>
        <v>7.4074074074074077E-3</v>
      </c>
      <c r="H23" s="65">
        <v>0</v>
      </c>
      <c r="I23" s="21">
        <f>IF(H25=0, "-", H23/H25)</f>
        <v>0</v>
      </c>
      <c r="J23" s="20" t="str">
        <f t="shared" si="0"/>
        <v>-</v>
      </c>
      <c r="K23" s="21" t="str">
        <f t="shared" si="1"/>
        <v>-</v>
      </c>
    </row>
    <row r="24" spans="1:11" x14ac:dyDescent="0.2">
      <c r="A24" s="2"/>
      <c r="B24" s="68"/>
      <c r="C24" s="33"/>
      <c r="D24" s="68"/>
      <c r="E24" s="6"/>
      <c r="F24" s="82"/>
      <c r="G24" s="33"/>
      <c r="H24" s="68"/>
      <c r="I24" s="6"/>
      <c r="J24" s="5"/>
      <c r="K24" s="6"/>
    </row>
    <row r="25" spans="1:11" s="43" customFormat="1" x14ac:dyDescent="0.2">
      <c r="A25" s="162" t="s">
        <v>424</v>
      </c>
      <c r="B25" s="71">
        <f>SUM(B7:B24)</f>
        <v>30</v>
      </c>
      <c r="C25" s="40">
        <v>1</v>
      </c>
      <c r="D25" s="71">
        <f>SUM(D7:D24)</f>
        <v>30</v>
      </c>
      <c r="E25" s="41">
        <v>1</v>
      </c>
      <c r="F25" s="77">
        <f>SUM(F7:F24)</f>
        <v>135</v>
      </c>
      <c r="G25" s="42">
        <v>1</v>
      </c>
      <c r="H25" s="71">
        <f>SUM(H7:H24)</f>
        <v>124</v>
      </c>
      <c r="I25" s="41">
        <v>1</v>
      </c>
      <c r="J25" s="37">
        <f>IF(D25=0, "-", (B25-D25)/D25)</f>
        <v>0</v>
      </c>
      <c r="K25" s="38">
        <f>IF(H25=0, "-", (F25-H25)/H25)</f>
        <v>8.8709677419354843E-2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J353"/>
  <sheetViews>
    <sheetView tabSelected="1" zoomScaleNormal="100" workbookViewId="0">
      <selection activeCell="M1" sqref="M1"/>
    </sheetView>
  </sheetViews>
  <sheetFormatPr defaultRowHeight="12.75" x14ac:dyDescent="0.2"/>
  <cols>
    <col min="1" max="1" width="34.28515625" bestFit="1" customWidth="1"/>
    <col min="6" max="6" width="1.7109375" customWidth="1"/>
  </cols>
  <sheetData>
    <row r="1" spans="1:10" s="52" customFormat="1" ht="20.25" x14ac:dyDescent="0.3">
      <c r="A1" s="4" t="s">
        <v>10</v>
      </c>
      <c r="B1" s="198" t="s">
        <v>21</v>
      </c>
      <c r="C1" s="199"/>
      <c r="D1" s="199"/>
      <c r="E1" s="199"/>
      <c r="F1" s="199"/>
      <c r="G1" s="199"/>
      <c r="H1" s="199"/>
      <c r="I1" s="199"/>
      <c r="J1" s="199"/>
    </row>
    <row r="2" spans="1:10" s="52" customFormat="1" ht="20.25" x14ac:dyDescent="0.3">
      <c r="A2" s="4" t="s">
        <v>86</v>
      </c>
      <c r="B2" s="202" t="s">
        <v>76</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2021</v>
      </c>
      <c r="C5" s="58">
        <f>B5-1</f>
        <v>2020</v>
      </c>
      <c r="D5" s="57">
        <f>B5</f>
        <v>2021</v>
      </c>
      <c r="E5" s="58">
        <f>C5</f>
        <v>2020</v>
      </c>
      <c r="F5" s="64"/>
      <c r="G5" s="57" t="s">
        <v>4</v>
      </c>
      <c r="H5" s="58" t="s">
        <v>2</v>
      </c>
      <c r="I5" s="57" t="s">
        <v>4</v>
      </c>
      <c r="J5" s="58" t="s">
        <v>2</v>
      </c>
    </row>
    <row r="6" spans="1:10" x14ac:dyDescent="0.2">
      <c r="A6" s="7"/>
      <c r="B6" s="86"/>
      <c r="C6" s="87"/>
      <c r="D6" s="86"/>
      <c r="E6" s="87"/>
      <c r="F6" s="88"/>
      <c r="G6" s="86"/>
      <c r="H6" s="87"/>
      <c r="I6" s="35"/>
      <c r="J6" s="36"/>
    </row>
    <row r="7" spans="1:10" s="139" customFormat="1" x14ac:dyDescent="0.2">
      <c r="A7" s="159" t="s">
        <v>31</v>
      </c>
      <c r="B7" s="65"/>
      <c r="C7" s="66"/>
      <c r="D7" s="65"/>
      <c r="E7" s="66"/>
      <c r="F7" s="67"/>
      <c r="G7" s="65"/>
      <c r="H7" s="66"/>
      <c r="I7" s="20"/>
      <c r="J7" s="21"/>
    </row>
    <row r="8" spans="1:10" x14ac:dyDescent="0.2">
      <c r="A8" s="177" t="s">
        <v>209</v>
      </c>
      <c r="B8" s="143">
        <v>0</v>
      </c>
      <c r="C8" s="144">
        <v>0</v>
      </c>
      <c r="D8" s="143">
        <v>1</v>
      </c>
      <c r="E8" s="144">
        <v>0</v>
      </c>
      <c r="F8" s="145"/>
      <c r="G8" s="143">
        <f>B8-C8</f>
        <v>0</v>
      </c>
      <c r="H8" s="144">
        <f>D8-E8</f>
        <v>1</v>
      </c>
      <c r="I8" s="151" t="str">
        <f>IF(C8=0, "-", IF(G8/C8&lt;10, G8/C8, "&gt;999%"))</f>
        <v>-</v>
      </c>
      <c r="J8" s="152" t="str">
        <f>IF(E8=0, "-", IF(H8/E8&lt;10, H8/E8, "&gt;999%"))</f>
        <v>-</v>
      </c>
    </row>
    <row r="9" spans="1:10" x14ac:dyDescent="0.2">
      <c r="A9" s="158" t="s">
        <v>256</v>
      </c>
      <c r="B9" s="65">
        <v>0</v>
      </c>
      <c r="C9" s="66">
        <v>0</v>
      </c>
      <c r="D9" s="65">
        <v>1</v>
      </c>
      <c r="E9" s="66">
        <v>1</v>
      </c>
      <c r="F9" s="67"/>
      <c r="G9" s="65">
        <f>B9-C9</f>
        <v>0</v>
      </c>
      <c r="H9" s="66">
        <f>D9-E9</f>
        <v>0</v>
      </c>
      <c r="I9" s="20" t="str">
        <f>IF(C9=0, "-", IF(G9/C9&lt;10, G9/C9, "&gt;999%"))</f>
        <v>-</v>
      </c>
      <c r="J9" s="21">
        <f>IF(E9=0, "-", IF(H9/E9&lt;10, H9/E9, "&gt;999%"))</f>
        <v>0</v>
      </c>
    </row>
    <row r="10" spans="1:10" x14ac:dyDescent="0.2">
      <c r="A10" s="158" t="s">
        <v>257</v>
      </c>
      <c r="B10" s="65">
        <v>0</v>
      </c>
      <c r="C10" s="66">
        <v>1</v>
      </c>
      <c r="D10" s="65">
        <v>1</v>
      </c>
      <c r="E10" s="66">
        <v>3</v>
      </c>
      <c r="F10" s="67"/>
      <c r="G10" s="65">
        <f>B10-C10</f>
        <v>-1</v>
      </c>
      <c r="H10" s="66">
        <f>D10-E10</f>
        <v>-2</v>
      </c>
      <c r="I10" s="20">
        <f>IF(C10=0, "-", IF(G10/C10&lt;10, G10/C10, "&gt;999%"))</f>
        <v>-1</v>
      </c>
      <c r="J10" s="21">
        <f>IF(E10=0, "-", IF(H10/E10&lt;10, H10/E10, "&gt;999%"))</f>
        <v>-0.66666666666666663</v>
      </c>
    </row>
    <row r="11" spans="1:10" s="160" customFormat="1" x14ac:dyDescent="0.2">
      <c r="A11" s="178" t="s">
        <v>432</v>
      </c>
      <c r="B11" s="71">
        <v>0</v>
      </c>
      <c r="C11" s="72">
        <v>1</v>
      </c>
      <c r="D11" s="71">
        <v>3</v>
      </c>
      <c r="E11" s="72">
        <v>4</v>
      </c>
      <c r="F11" s="73"/>
      <c r="G11" s="71">
        <f>B11-C11</f>
        <v>-1</v>
      </c>
      <c r="H11" s="72">
        <f>D11-E11</f>
        <v>-1</v>
      </c>
      <c r="I11" s="37">
        <f>IF(C11=0, "-", IF(G11/C11&lt;10, G11/C11, "&gt;999%"))</f>
        <v>-1</v>
      </c>
      <c r="J11" s="38">
        <f>IF(E11=0, "-", IF(H11/E11&lt;10, H11/E11, "&gt;999%"))</f>
        <v>-0.25</v>
      </c>
    </row>
    <row r="12" spans="1:10" x14ac:dyDescent="0.2">
      <c r="A12" s="177"/>
      <c r="B12" s="143"/>
      <c r="C12" s="144"/>
      <c r="D12" s="143"/>
      <c r="E12" s="144"/>
      <c r="F12" s="145"/>
      <c r="G12" s="143"/>
      <c r="H12" s="144"/>
      <c r="I12" s="151"/>
      <c r="J12" s="152"/>
    </row>
    <row r="13" spans="1:10" s="139" customFormat="1" x14ac:dyDescent="0.2">
      <c r="A13" s="159" t="s">
        <v>32</v>
      </c>
      <c r="B13" s="65"/>
      <c r="C13" s="66"/>
      <c r="D13" s="65"/>
      <c r="E13" s="66"/>
      <c r="F13" s="67"/>
      <c r="G13" s="65"/>
      <c r="H13" s="66"/>
      <c r="I13" s="20"/>
      <c r="J13" s="21"/>
    </row>
    <row r="14" spans="1:10" x14ac:dyDescent="0.2">
      <c r="A14" s="158" t="s">
        <v>191</v>
      </c>
      <c r="B14" s="65">
        <v>0</v>
      </c>
      <c r="C14" s="66">
        <v>0</v>
      </c>
      <c r="D14" s="65">
        <v>1</v>
      </c>
      <c r="E14" s="66">
        <v>2</v>
      </c>
      <c r="F14" s="67"/>
      <c r="G14" s="65">
        <f t="shared" ref="G14:G25" si="0">B14-C14</f>
        <v>0</v>
      </c>
      <c r="H14" s="66">
        <f t="shared" ref="H14:H25" si="1">D14-E14</f>
        <v>-1</v>
      </c>
      <c r="I14" s="20" t="str">
        <f t="shared" ref="I14:I25" si="2">IF(C14=0, "-", IF(G14/C14&lt;10, G14/C14, "&gt;999%"))</f>
        <v>-</v>
      </c>
      <c r="J14" s="21">
        <f t="shared" ref="J14:J25" si="3">IF(E14=0, "-", IF(H14/E14&lt;10, H14/E14, "&gt;999%"))</f>
        <v>-0.5</v>
      </c>
    </row>
    <row r="15" spans="1:10" x14ac:dyDescent="0.2">
      <c r="A15" s="158" t="s">
        <v>192</v>
      </c>
      <c r="B15" s="65">
        <v>0</v>
      </c>
      <c r="C15" s="66">
        <v>4</v>
      </c>
      <c r="D15" s="65">
        <v>4</v>
      </c>
      <c r="E15" s="66">
        <v>6</v>
      </c>
      <c r="F15" s="67"/>
      <c r="G15" s="65">
        <f t="shared" si="0"/>
        <v>-4</v>
      </c>
      <c r="H15" s="66">
        <f t="shared" si="1"/>
        <v>-2</v>
      </c>
      <c r="I15" s="20">
        <f t="shared" si="2"/>
        <v>-1</v>
      </c>
      <c r="J15" s="21">
        <f t="shared" si="3"/>
        <v>-0.33333333333333331</v>
      </c>
    </row>
    <row r="16" spans="1:10" x14ac:dyDescent="0.2">
      <c r="A16" s="158" t="s">
        <v>202</v>
      </c>
      <c r="B16" s="65">
        <v>1</v>
      </c>
      <c r="C16" s="66">
        <v>2</v>
      </c>
      <c r="D16" s="65">
        <v>3</v>
      </c>
      <c r="E16" s="66">
        <v>3</v>
      </c>
      <c r="F16" s="67"/>
      <c r="G16" s="65">
        <f t="shared" si="0"/>
        <v>-1</v>
      </c>
      <c r="H16" s="66">
        <f t="shared" si="1"/>
        <v>0</v>
      </c>
      <c r="I16" s="20">
        <f t="shared" si="2"/>
        <v>-0.5</v>
      </c>
      <c r="J16" s="21">
        <f t="shared" si="3"/>
        <v>0</v>
      </c>
    </row>
    <row r="17" spans="1:10" x14ac:dyDescent="0.2">
      <c r="A17" s="158" t="s">
        <v>223</v>
      </c>
      <c r="B17" s="65">
        <v>0</v>
      </c>
      <c r="C17" s="66">
        <v>0</v>
      </c>
      <c r="D17" s="65">
        <v>3</v>
      </c>
      <c r="E17" s="66">
        <v>0</v>
      </c>
      <c r="F17" s="67"/>
      <c r="G17" s="65">
        <f t="shared" si="0"/>
        <v>0</v>
      </c>
      <c r="H17" s="66">
        <f t="shared" si="1"/>
        <v>3</v>
      </c>
      <c r="I17" s="20" t="str">
        <f t="shared" si="2"/>
        <v>-</v>
      </c>
      <c r="J17" s="21" t="str">
        <f t="shared" si="3"/>
        <v>-</v>
      </c>
    </row>
    <row r="18" spans="1:10" x14ac:dyDescent="0.2">
      <c r="A18" s="158" t="s">
        <v>193</v>
      </c>
      <c r="B18" s="65">
        <v>0</v>
      </c>
      <c r="C18" s="66">
        <v>0</v>
      </c>
      <c r="D18" s="65">
        <v>0</v>
      </c>
      <c r="E18" s="66">
        <v>1</v>
      </c>
      <c r="F18" s="67"/>
      <c r="G18" s="65">
        <f t="shared" si="0"/>
        <v>0</v>
      </c>
      <c r="H18" s="66">
        <f t="shared" si="1"/>
        <v>-1</v>
      </c>
      <c r="I18" s="20" t="str">
        <f t="shared" si="2"/>
        <v>-</v>
      </c>
      <c r="J18" s="21">
        <f t="shared" si="3"/>
        <v>-1</v>
      </c>
    </row>
    <row r="19" spans="1:10" x14ac:dyDescent="0.2">
      <c r="A19" s="158" t="s">
        <v>258</v>
      </c>
      <c r="B19" s="65">
        <v>0</v>
      </c>
      <c r="C19" s="66">
        <v>2</v>
      </c>
      <c r="D19" s="65">
        <v>3</v>
      </c>
      <c r="E19" s="66">
        <v>5</v>
      </c>
      <c r="F19" s="67"/>
      <c r="G19" s="65">
        <f t="shared" si="0"/>
        <v>-2</v>
      </c>
      <c r="H19" s="66">
        <f t="shared" si="1"/>
        <v>-2</v>
      </c>
      <c r="I19" s="20">
        <f t="shared" si="2"/>
        <v>-1</v>
      </c>
      <c r="J19" s="21">
        <f t="shared" si="3"/>
        <v>-0.4</v>
      </c>
    </row>
    <row r="20" spans="1:10" x14ac:dyDescent="0.2">
      <c r="A20" s="158" t="s">
        <v>259</v>
      </c>
      <c r="B20" s="65">
        <v>0</v>
      </c>
      <c r="C20" s="66">
        <v>0</v>
      </c>
      <c r="D20" s="65">
        <v>3</v>
      </c>
      <c r="E20" s="66">
        <v>1</v>
      </c>
      <c r="F20" s="67"/>
      <c r="G20" s="65">
        <f t="shared" si="0"/>
        <v>0</v>
      </c>
      <c r="H20" s="66">
        <f t="shared" si="1"/>
        <v>2</v>
      </c>
      <c r="I20" s="20" t="str">
        <f t="shared" si="2"/>
        <v>-</v>
      </c>
      <c r="J20" s="21">
        <f t="shared" si="3"/>
        <v>2</v>
      </c>
    </row>
    <row r="21" spans="1:10" x14ac:dyDescent="0.2">
      <c r="A21" s="158" t="s">
        <v>276</v>
      </c>
      <c r="B21" s="65">
        <v>2</v>
      </c>
      <c r="C21" s="66">
        <v>1</v>
      </c>
      <c r="D21" s="65">
        <v>4</v>
      </c>
      <c r="E21" s="66">
        <v>5</v>
      </c>
      <c r="F21" s="67"/>
      <c r="G21" s="65">
        <f t="shared" si="0"/>
        <v>1</v>
      </c>
      <c r="H21" s="66">
        <f t="shared" si="1"/>
        <v>-1</v>
      </c>
      <c r="I21" s="20">
        <f t="shared" si="2"/>
        <v>1</v>
      </c>
      <c r="J21" s="21">
        <f t="shared" si="3"/>
        <v>-0.2</v>
      </c>
    </row>
    <row r="22" spans="1:10" x14ac:dyDescent="0.2">
      <c r="A22" s="158" t="s">
        <v>277</v>
      </c>
      <c r="B22" s="65">
        <v>0</v>
      </c>
      <c r="C22" s="66">
        <v>0</v>
      </c>
      <c r="D22" s="65">
        <v>0</v>
      </c>
      <c r="E22" s="66">
        <v>1</v>
      </c>
      <c r="F22" s="67"/>
      <c r="G22" s="65">
        <f t="shared" si="0"/>
        <v>0</v>
      </c>
      <c r="H22" s="66">
        <f t="shared" si="1"/>
        <v>-1</v>
      </c>
      <c r="I22" s="20" t="str">
        <f t="shared" si="2"/>
        <v>-</v>
      </c>
      <c r="J22" s="21">
        <f t="shared" si="3"/>
        <v>-1</v>
      </c>
    </row>
    <row r="23" spans="1:10" x14ac:dyDescent="0.2">
      <c r="A23" s="158" t="s">
        <v>309</v>
      </c>
      <c r="B23" s="65">
        <v>1</v>
      </c>
      <c r="C23" s="66">
        <v>1</v>
      </c>
      <c r="D23" s="65">
        <v>5</v>
      </c>
      <c r="E23" s="66">
        <v>1</v>
      </c>
      <c r="F23" s="67"/>
      <c r="G23" s="65">
        <f t="shared" si="0"/>
        <v>0</v>
      </c>
      <c r="H23" s="66">
        <f t="shared" si="1"/>
        <v>4</v>
      </c>
      <c r="I23" s="20">
        <f t="shared" si="2"/>
        <v>0</v>
      </c>
      <c r="J23" s="21">
        <f t="shared" si="3"/>
        <v>4</v>
      </c>
    </row>
    <row r="24" spans="1:10" x14ac:dyDescent="0.2">
      <c r="A24" s="158" t="s">
        <v>316</v>
      </c>
      <c r="B24" s="65">
        <v>0</v>
      </c>
      <c r="C24" s="66">
        <v>0</v>
      </c>
      <c r="D24" s="65">
        <v>0</v>
      </c>
      <c r="E24" s="66">
        <v>1</v>
      </c>
      <c r="F24" s="67"/>
      <c r="G24" s="65">
        <f t="shared" si="0"/>
        <v>0</v>
      </c>
      <c r="H24" s="66">
        <f t="shared" si="1"/>
        <v>-1</v>
      </c>
      <c r="I24" s="20" t="str">
        <f t="shared" si="2"/>
        <v>-</v>
      </c>
      <c r="J24" s="21">
        <f t="shared" si="3"/>
        <v>-1</v>
      </c>
    </row>
    <row r="25" spans="1:10" s="160" customFormat="1" x14ac:dyDescent="0.2">
      <c r="A25" s="178" t="s">
        <v>433</v>
      </c>
      <c r="B25" s="71">
        <v>4</v>
      </c>
      <c r="C25" s="72">
        <v>10</v>
      </c>
      <c r="D25" s="71">
        <v>26</v>
      </c>
      <c r="E25" s="72">
        <v>26</v>
      </c>
      <c r="F25" s="73"/>
      <c r="G25" s="71">
        <f t="shared" si="0"/>
        <v>-6</v>
      </c>
      <c r="H25" s="72">
        <f t="shared" si="1"/>
        <v>0</v>
      </c>
      <c r="I25" s="37">
        <f t="shared" si="2"/>
        <v>-0.6</v>
      </c>
      <c r="J25" s="38">
        <f t="shared" si="3"/>
        <v>0</v>
      </c>
    </row>
    <row r="26" spans="1:10" x14ac:dyDescent="0.2">
      <c r="A26" s="177"/>
      <c r="B26" s="143"/>
      <c r="C26" s="144"/>
      <c r="D26" s="143"/>
      <c r="E26" s="144"/>
      <c r="F26" s="145"/>
      <c r="G26" s="143"/>
      <c r="H26" s="144"/>
      <c r="I26" s="151"/>
      <c r="J26" s="152"/>
    </row>
    <row r="27" spans="1:10" s="139" customFormat="1" x14ac:dyDescent="0.2">
      <c r="A27" s="159" t="s">
        <v>33</v>
      </c>
      <c r="B27" s="65"/>
      <c r="C27" s="66"/>
      <c r="D27" s="65"/>
      <c r="E27" s="66"/>
      <c r="F27" s="67"/>
      <c r="G27" s="65"/>
      <c r="H27" s="66"/>
      <c r="I27" s="20"/>
      <c r="J27" s="21"/>
    </row>
    <row r="28" spans="1:10" x14ac:dyDescent="0.2">
      <c r="A28" s="158" t="s">
        <v>342</v>
      </c>
      <c r="B28" s="65">
        <v>2</v>
      </c>
      <c r="C28" s="66">
        <v>0</v>
      </c>
      <c r="D28" s="65">
        <v>5</v>
      </c>
      <c r="E28" s="66">
        <v>0</v>
      </c>
      <c r="F28" s="67"/>
      <c r="G28" s="65">
        <f>B28-C28</f>
        <v>2</v>
      </c>
      <c r="H28" s="66">
        <f>D28-E28</f>
        <v>5</v>
      </c>
      <c r="I28" s="20" t="str">
        <f>IF(C28=0, "-", IF(G28/C28&lt;10, G28/C28, "&gt;999%"))</f>
        <v>-</v>
      </c>
      <c r="J28" s="21" t="str">
        <f>IF(E28=0, "-", IF(H28/E28&lt;10, H28/E28, "&gt;999%"))</f>
        <v>-</v>
      </c>
    </row>
    <row r="29" spans="1:10" s="160" customFormat="1" x14ac:dyDescent="0.2">
      <c r="A29" s="178" t="s">
        <v>434</v>
      </c>
      <c r="B29" s="71">
        <v>2</v>
      </c>
      <c r="C29" s="72">
        <v>0</v>
      </c>
      <c r="D29" s="71">
        <v>5</v>
      </c>
      <c r="E29" s="72">
        <v>0</v>
      </c>
      <c r="F29" s="73"/>
      <c r="G29" s="71">
        <f>B29-C29</f>
        <v>2</v>
      </c>
      <c r="H29" s="72">
        <f>D29-E29</f>
        <v>5</v>
      </c>
      <c r="I29" s="37" t="str">
        <f>IF(C29=0, "-", IF(G29/C29&lt;10, G29/C29, "&gt;999%"))</f>
        <v>-</v>
      </c>
      <c r="J29" s="38" t="str">
        <f>IF(E29=0, "-", IF(H29/E29&lt;10, H29/E29, "&gt;999%"))</f>
        <v>-</v>
      </c>
    </row>
    <row r="30" spans="1:10" x14ac:dyDescent="0.2">
      <c r="A30" s="177"/>
      <c r="B30" s="143"/>
      <c r="C30" s="144"/>
      <c r="D30" s="143"/>
      <c r="E30" s="144"/>
      <c r="F30" s="145"/>
      <c r="G30" s="143"/>
      <c r="H30" s="144"/>
      <c r="I30" s="151"/>
      <c r="J30" s="152"/>
    </row>
    <row r="31" spans="1:10" s="139" customFormat="1" x14ac:dyDescent="0.2">
      <c r="A31" s="159" t="s">
        <v>34</v>
      </c>
      <c r="B31" s="65"/>
      <c r="C31" s="66"/>
      <c r="D31" s="65"/>
      <c r="E31" s="66"/>
      <c r="F31" s="67"/>
      <c r="G31" s="65"/>
      <c r="H31" s="66"/>
      <c r="I31" s="20"/>
      <c r="J31" s="21"/>
    </row>
    <row r="32" spans="1:10" x14ac:dyDescent="0.2">
      <c r="A32" s="158" t="s">
        <v>359</v>
      </c>
      <c r="B32" s="65">
        <v>0</v>
      </c>
      <c r="C32" s="66">
        <v>0</v>
      </c>
      <c r="D32" s="65">
        <v>0</v>
      </c>
      <c r="E32" s="66">
        <v>1</v>
      </c>
      <c r="F32" s="67"/>
      <c r="G32" s="65">
        <f>B32-C32</f>
        <v>0</v>
      </c>
      <c r="H32" s="66">
        <f>D32-E32</f>
        <v>-1</v>
      </c>
      <c r="I32" s="20" t="str">
        <f>IF(C32=0, "-", IF(G32/C32&lt;10, G32/C32, "&gt;999%"))</f>
        <v>-</v>
      </c>
      <c r="J32" s="21">
        <f>IF(E32=0, "-", IF(H32/E32&lt;10, H32/E32, "&gt;999%"))</f>
        <v>-1</v>
      </c>
    </row>
    <row r="33" spans="1:10" s="160" customFormat="1" x14ac:dyDescent="0.2">
      <c r="A33" s="178" t="s">
        <v>435</v>
      </c>
      <c r="B33" s="71">
        <v>0</v>
      </c>
      <c r="C33" s="72">
        <v>0</v>
      </c>
      <c r="D33" s="71">
        <v>0</v>
      </c>
      <c r="E33" s="72">
        <v>1</v>
      </c>
      <c r="F33" s="73"/>
      <c r="G33" s="71">
        <f>B33-C33</f>
        <v>0</v>
      </c>
      <c r="H33" s="72">
        <f>D33-E33</f>
        <v>-1</v>
      </c>
      <c r="I33" s="37" t="str">
        <f>IF(C33=0, "-", IF(G33/C33&lt;10, G33/C33, "&gt;999%"))</f>
        <v>-</v>
      </c>
      <c r="J33" s="38">
        <f>IF(E33=0, "-", IF(H33/E33&lt;10, H33/E33, "&gt;999%"))</f>
        <v>-1</v>
      </c>
    </row>
    <row r="34" spans="1:10" x14ac:dyDescent="0.2">
      <c r="A34" s="177"/>
      <c r="B34" s="143"/>
      <c r="C34" s="144"/>
      <c r="D34" s="143"/>
      <c r="E34" s="144"/>
      <c r="F34" s="145"/>
      <c r="G34" s="143"/>
      <c r="H34" s="144"/>
      <c r="I34" s="151"/>
      <c r="J34" s="152"/>
    </row>
    <row r="35" spans="1:10" s="139" customFormat="1" x14ac:dyDescent="0.2">
      <c r="A35" s="159" t="s">
        <v>35</v>
      </c>
      <c r="B35" s="65"/>
      <c r="C35" s="66"/>
      <c r="D35" s="65"/>
      <c r="E35" s="66"/>
      <c r="F35" s="67"/>
      <c r="G35" s="65"/>
      <c r="H35" s="66"/>
      <c r="I35" s="20"/>
      <c r="J35" s="21"/>
    </row>
    <row r="36" spans="1:10" x14ac:dyDescent="0.2">
      <c r="A36" s="158" t="s">
        <v>285</v>
      </c>
      <c r="B36" s="65">
        <v>0</v>
      </c>
      <c r="C36" s="66">
        <v>0</v>
      </c>
      <c r="D36" s="65">
        <v>0</v>
      </c>
      <c r="E36" s="66">
        <v>1</v>
      </c>
      <c r="F36" s="67"/>
      <c r="G36" s="65">
        <f t="shared" ref="G36:G48" si="4">B36-C36</f>
        <v>0</v>
      </c>
      <c r="H36" s="66">
        <f t="shared" ref="H36:H48" si="5">D36-E36</f>
        <v>-1</v>
      </c>
      <c r="I36" s="20" t="str">
        <f t="shared" ref="I36:I48" si="6">IF(C36=0, "-", IF(G36/C36&lt;10, G36/C36, "&gt;999%"))</f>
        <v>-</v>
      </c>
      <c r="J36" s="21">
        <f t="shared" ref="J36:J48" si="7">IF(E36=0, "-", IF(H36/E36&lt;10, H36/E36, "&gt;999%"))</f>
        <v>-1</v>
      </c>
    </row>
    <row r="37" spans="1:10" x14ac:dyDescent="0.2">
      <c r="A37" s="158" t="s">
        <v>262</v>
      </c>
      <c r="B37" s="65">
        <v>0</v>
      </c>
      <c r="C37" s="66">
        <v>0</v>
      </c>
      <c r="D37" s="65">
        <v>3</v>
      </c>
      <c r="E37" s="66">
        <v>3</v>
      </c>
      <c r="F37" s="67"/>
      <c r="G37" s="65">
        <f t="shared" si="4"/>
        <v>0</v>
      </c>
      <c r="H37" s="66">
        <f t="shared" si="5"/>
        <v>0</v>
      </c>
      <c r="I37" s="20" t="str">
        <f t="shared" si="6"/>
        <v>-</v>
      </c>
      <c r="J37" s="21">
        <f t="shared" si="7"/>
        <v>0</v>
      </c>
    </row>
    <row r="38" spans="1:10" x14ac:dyDescent="0.2">
      <c r="A38" s="158" t="s">
        <v>286</v>
      </c>
      <c r="B38" s="65">
        <v>5</v>
      </c>
      <c r="C38" s="66">
        <v>3</v>
      </c>
      <c r="D38" s="65">
        <v>19</v>
      </c>
      <c r="E38" s="66">
        <v>11</v>
      </c>
      <c r="F38" s="67"/>
      <c r="G38" s="65">
        <f t="shared" si="4"/>
        <v>2</v>
      </c>
      <c r="H38" s="66">
        <f t="shared" si="5"/>
        <v>8</v>
      </c>
      <c r="I38" s="20">
        <f t="shared" si="6"/>
        <v>0.66666666666666663</v>
      </c>
      <c r="J38" s="21">
        <f t="shared" si="7"/>
        <v>0.72727272727272729</v>
      </c>
    </row>
    <row r="39" spans="1:10" x14ac:dyDescent="0.2">
      <c r="A39" s="158" t="s">
        <v>169</v>
      </c>
      <c r="B39" s="65">
        <v>0</v>
      </c>
      <c r="C39" s="66">
        <v>0</v>
      </c>
      <c r="D39" s="65">
        <v>1</v>
      </c>
      <c r="E39" s="66">
        <v>0</v>
      </c>
      <c r="F39" s="67"/>
      <c r="G39" s="65">
        <f t="shared" si="4"/>
        <v>0</v>
      </c>
      <c r="H39" s="66">
        <f t="shared" si="5"/>
        <v>1</v>
      </c>
      <c r="I39" s="20" t="str">
        <f t="shared" si="6"/>
        <v>-</v>
      </c>
      <c r="J39" s="21" t="str">
        <f t="shared" si="7"/>
        <v>-</v>
      </c>
    </row>
    <row r="40" spans="1:10" x14ac:dyDescent="0.2">
      <c r="A40" s="158" t="s">
        <v>179</v>
      </c>
      <c r="B40" s="65">
        <v>0</v>
      </c>
      <c r="C40" s="66">
        <v>1</v>
      </c>
      <c r="D40" s="65">
        <v>1</v>
      </c>
      <c r="E40" s="66">
        <v>4</v>
      </c>
      <c r="F40" s="67"/>
      <c r="G40" s="65">
        <f t="shared" si="4"/>
        <v>-1</v>
      </c>
      <c r="H40" s="66">
        <f t="shared" si="5"/>
        <v>-3</v>
      </c>
      <c r="I40" s="20">
        <f t="shared" si="6"/>
        <v>-1</v>
      </c>
      <c r="J40" s="21">
        <f t="shared" si="7"/>
        <v>-0.75</v>
      </c>
    </row>
    <row r="41" spans="1:10" x14ac:dyDescent="0.2">
      <c r="A41" s="158" t="s">
        <v>219</v>
      </c>
      <c r="B41" s="65">
        <v>3</v>
      </c>
      <c r="C41" s="66">
        <v>1</v>
      </c>
      <c r="D41" s="65">
        <v>12</v>
      </c>
      <c r="E41" s="66">
        <v>8</v>
      </c>
      <c r="F41" s="67"/>
      <c r="G41" s="65">
        <f t="shared" si="4"/>
        <v>2</v>
      </c>
      <c r="H41" s="66">
        <f t="shared" si="5"/>
        <v>4</v>
      </c>
      <c r="I41" s="20">
        <f t="shared" si="6"/>
        <v>2</v>
      </c>
      <c r="J41" s="21">
        <f t="shared" si="7"/>
        <v>0.5</v>
      </c>
    </row>
    <row r="42" spans="1:10" x14ac:dyDescent="0.2">
      <c r="A42" s="158" t="s">
        <v>227</v>
      </c>
      <c r="B42" s="65">
        <v>0</v>
      </c>
      <c r="C42" s="66">
        <v>0</v>
      </c>
      <c r="D42" s="65">
        <v>7</v>
      </c>
      <c r="E42" s="66">
        <v>0</v>
      </c>
      <c r="F42" s="67"/>
      <c r="G42" s="65">
        <f t="shared" si="4"/>
        <v>0</v>
      </c>
      <c r="H42" s="66">
        <f t="shared" si="5"/>
        <v>7</v>
      </c>
      <c r="I42" s="20" t="str">
        <f t="shared" si="6"/>
        <v>-</v>
      </c>
      <c r="J42" s="21" t="str">
        <f t="shared" si="7"/>
        <v>-</v>
      </c>
    </row>
    <row r="43" spans="1:10" x14ac:dyDescent="0.2">
      <c r="A43" s="158" t="s">
        <v>334</v>
      </c>
      <c r="B43" s="65">
        <v>7</v>
      </c>
      <c r="C43" s="66">
        <v>1</v>
      </c>
      <c r="D43" s="65">
        <v>19</v>
      </c>
      <c r="E43" s="66">
        <v>15</v>
      </c>
      <c r="F43" s="67"/>
      <c r="G43" s="65">
        <f t="shared" si="4"/>
        <v>6</v>
      </c>
      <c r="H43" s="66">
        <f t="shared" si="5"/>
        <v>4</v>
      </c>
      <c r="I43" s="20">
        <f t="shared" si="6"/>
        <v>6</v>
      </c>
      <c r="J43" s="21">
        <f t="shared" si="7"/>
        <v>0.26666666666666666</v>
      </c>
    </row>
    <row r="44" spans="1:10" x14ac:dyDescent="0.2">
      <c r="A44" s="158" t="s">
        <v>343</v>
      </c>
      <c r="B44" s="65">
        <v>33</v>
      </c>
      <c r="C44" s="66">
        <v>19</v>
      </c>
      <c r="D44" s="65">
        <v>169</v>
      </c>
      <c r="E44" s="66">
        <v>84</v>
      </c>
      <c r="F44" s="67"/>
      <c r="G44" s="65">
        <f t="shared" si="4"/>
        <v>14</v>
      </c>
      <c r="H44" s="66">
        <f t="shared" si="5"/>
        <v>85</v>
      </c>
      <c r="I44" s="20">
        <f t="shared" si="6"/>
        <v>0.73684210526315785</v>
      </c>
      <c r="J44" s="21">
        <f t="shared" si="7"/>
        <v>1.0119047619047619</v>
      </c>
    </row>
    <row r="45" spans="1:10" x14ac:dyDescent="0.2">
      <c r="A45" s="158" t="s">
        <v>320</v>
      </c>
      <c r="B45" s="65">
        <v>6</v>
      </c>
      <c r="C45" s="66">
        <v>0</v>
      </c>
      <c r="D45" s="65">
        <v>7</v>
      </c>
      <c r="E45" s="66">
        <v>0</v>
      </c>
      <c r="F45" s="67"/>
      <c r="G45" s="65">
        <f t="shared" si="4"/>
        <v>6</v>
      </c>
      <c r="H45" s="66">
        <f t="shared" si="5"/>
        <v>7</v>
      </c>
      <c r="I45" s="20" t="str">
        <f t="shared" si="6"/>
        <v>-</v>
      </c>
      <c r="J45" s="21" t="str">
        <f t="shared" si="7"/>
        <v>-</v>
      </c>
    </row>
    <row r="46" spans="1:10" x14ac:dyDescent="0.2">
      <c r="A46" s="158" t="s">
        <v>325</v>
      </c>
      <c r="B46" s="65">
        <v>1</v>
      </c>
      <c r="C46" s="66">
        <v>1</v>
      </c>
      <c r="D46" s="65">
        <v>6</v>
      </c>
      <c r="E46" s="66">
        <v>4</v>
      </c>
      <c r="F46" s="67"/>
      <c r="G46" s="65">
        <f t="shared" si="4"/>
        <v>0</v>
      </c>
      <c r="H46" s="66">
        <f t="shared" si="5"/>
        <v>2</v>
      </c>
      <c r="I46" s="20">
        <f t="shared" si="6"/>
        <v>0</v>
      </c>
      <c r="J46" s="21">
        <f t="shared" si="7"/>
        <v>0.5</v>
      </c>
    </row>
    <row r="47" spans="1:10" x14ac:dyDescent="0.2">
      <c r="A47" s="158" t="s">
        <v>360</v>
      </c>
      <c r="B47" s="65">
        <v>1</v>
      </c>
      <c r="C47" s="66">
        <v>1</v>
      </c>
      <c r="D47" s="65">
        <v>5</v>
      </c>
      <c r="E47" s="66">
        <v>4</v>
      </c>
      <c r="F47" s="67"/>
      <c r="G47" s="65">
        <f t="shared" si="4"/>
        <v>0</v>
      </c>
      <c r="H47" s="66">
        <f t="shared" si="5"/>
        <v>1</v>
      </c>
      <c r="I47" s="20">
        <f t="shared" si="6"/>
        <v>0</v>
      </c>
      <c r="J47" s="21">
        <f t="shared" si="7"/>
        <v>0.25</v>
      </c>
    </row>
    <row r="48" spans="1:10" s="160" customFormat="1" x14ac:dyDescent="0.2">
      <c r="A48" s="178" t="s">
        <v>436</v>
      </c>
      <c r="B48" s="71">
        <v>56</v>
      </c>
      <c r="C48" s="72">
        <v>27</v>
      </c>
      <c r="D48" s="71">
        <v>249</v>
      </c>
      <c r="E48" s="72">
        <v>134</v>
      </c>
      <c r="F48" s="73"/>
      <c r="G48" s="71">
        <f t="shared" si="4"/>
        <v>29</v>
      </c>
      <c r="H48" s="72">
        <f t="shared" si="5"/>
        <v>115</v>
      </c>
      <c r="I48" s="37">
        <f t="shared" si="6"/>
        <v>1.0740740740740742</v>
      </c>
      <c r="J48" s="38">
        <f t="shared" si="7"/>
        <v>0.85820895522388063</v>
      </c>
    </row>
    <row r="49" spans="1:10" x14ac:dyDescent="0.2">
      <c r="A49" s="177"/>
      <c r="B49" s="143"/>
      <c r="C49" s="144"/>
      <c r="D49" s="143"/>
      <c r="E49" s="144"/>
      <c r="F49" s="145"/>
      <c r="G49" s="143"/>
      <c r="H49" s="144"/>
      <c r="I49" s="151"/>
      <c r="J49" s="152"/>
    </row>
    <row r="50" spans="1:10" s="139" customFormat="1" x14ac:dyDescent="0.2">
      <c r="A50" s="159" t="s">
        <v>36</v>
      </c>
      <c r="B50" s="65"/>
      <c r="C50" s="66"/>
      <c r="D50" s="65"/>
      <c r="E50" s="66"/>
      <c r="F50" s="67"/>
      <c r="G50" s="65"/>
      <c r="H50" s="66"/>
      <c r="I50" s="20"/>
      <c r="J50" s="21"/>
    </row>
    <row r="51" spans="1:10" x14ac:dyDescent="0.2">
      <c r="A51" s="158" t="s">
        <v>371</v>
      </c>
      <c r="B51" s="65">
        <v>0</v>
      </c>
      <c r="C51" s="66">
        <v>0</v>
      </c>
      <c r="D51" s="65">
        <v>1</v>
      </c>
      <c r="E51" s="66">
        <v>0</v>
      </c>
      <c r="F51" s="67"/>
      <c r="G51" s="65">
        <f>B51-C51</f>
        <v>0</v>
      </c>
      <c r="H51" s="66">
        <f>D51-E51</f>
        <v>1</v>
      </c>
      <c r="I51" s="20" t="str">
        <f>IF(C51=0, "-", IF(G51/C51&lt;10, G51/C51, "&gt;999%"))</f>
        <v>-</v>
      </c>
      <c r="J51" s="21" t="str">
        <f>IF(E51=0, "-", IF(H51/E51&lt;10, H51/E51, "&gt;999%"))</f>
        <v>-</v>
      </c>
    </row>
    <row r="52" spans="1:10" s="160" customFormat="1" x14ac:dyDescent="0.2">
      <c r="A52" s="178" t="s">
        <v>437</v>
      </c>
      <c r="B52" s="71">
        <v>0</v>
      </c>
      <c r="C52" s="72">
        <v>0</v>
      </c>
      <c r="D52" s="71">
        <v>1</v>
      </c>
      <c r="E52" s="72">
        <v>0</v>
      </c>
      <c r="F52" s="73"/>
      <c r="G52" s="71">
        <f>B52-C52</f>
        <v>0</v>
      </c>
      <c r="H52" s="72">
        <f>D52-E52</f>
        <v>1</v>
      </c>
      <c r="I52" s="37" t="str">
        <f>IF(C52=0, "-", IF(G52/C52&lt;10, G52/C52, "&gt;999%"))</f>
        <v>-</v>
      </c>
      <c r="J52" s="38" t="str">
        <f>IF(E52=0, "-", IF(H52/E52&lt;10, H52/E52, "&gt;999%"))</f>
        <v>-</v>
      </c>
    </row>
    <row r="53" spans="1:10" x14ac:dyDescent="0.2">
      <c r="A53" s="177"/>
      <c r="B53" s="143"/>
      <c r="C53" s="144"/>
      <c r="D53" s="143"/>
      <c r="E53" s="144"/>
      <c r="F53" s="145"/>
      <c r="G53" s="143"/>
      <c r="H53" s="144"/>
      <c r="I53" s="151"/>
      <c r="J53" s="152"/>
    </row>
    <row r="54" spans="1:10" s="139" customFormat="1" x14ac:dyDescent="0.2">
      <c r="A54" s="159" t="s">
        <v>37</v>
      </c>
      <c r="B54" s="65"/>
      <c r="C54" s="66"/>
      <c r="D54" s="65"/>
      <c r="E54" s="66"/>
      <c r="F54" s="67"/>
      <c r="G54" s="65"/>
      <c r="H54" s="66"/>
      <c r="I54" s="20"/>
      <c r="J54" s="21"/>
    </row>
    <row r="55" spans="1:10" x14ac:dyDescent="0.2">
      <c r="A55" s="158" t="s">
        <v>361</v>
      </c>
      <c r="B55" s="65">
        <v>0</v>
      </c>
      <c r="C55" s="66">
        <v>2</v>
      </c>
      <c r="D55" s="65">
        <v>11</v>
      </c>
      <c r="E55" s="66">
        <v>11</v>
      </c>
      <c r="F55" s="67"/>
      <c r="G55" s="65">
        <f>B55-C55</f>
        <v>-2</v>
      </c>
      <c r="H55" s="66">
        <f>D55-E55</f>
        <v>0</v>
      </c>
      <c r="I55" s="20">
        <f>IF(C55=0, "-", IF(G55/C55&lt;10, G55/C55, "&gt;999%"))</f>
        <v>-1</v>
      </c>
      <c r="J55" s="21">
        <f>IF(E55=0, "-", IF(H55/E55&lt;10, H55/E55, "&gt;999%"))</f>
        <v>0</v>
      </c>
    </row>
    <row r="56" spans="1:10" x14ac:dyDescent="0.2">
      <c r="A56" s="158" t="s">
        <v>368</v>
      </c>
      <c r="B56" s="65">
        <v>1</v>
      </c>
      <c r="C56" s="66">
        <v>0</v>
      </c>
      <c r="D56" s="65">
        <v>4</v>
      </c>
      <c r="E56" s="66">
        <v>6</v>
      </c>
      <c r="F56" s="67"/>
      <c r="G56" s="65">
        <f>B56-C56</f>
        <v>1</v>
      </c>
      <c r="H56" s="66">
        <f>D56-E56</f>
        <v>-2</v>
      </c>
      <c r="I56" s="20" t="str">
        <f>IF(C56=0, "-", IF(G56/C56&lt;10, G56/C56, "&gt;999%"))</f>
        <v>-</v>
      </c>
      <c r="J56" s="21">
        <f>IF(E56=0, "-", IF(H56/E56&lt;10, H56/E56, "&gt;999%"))</f>
        <v>-0.33333333333333331</v>
      </c>
    </row>
    <row r="57" spans="1:10" s="160" customFormat="1" x14ac:dyDescent="0.2">
      <c r="A57" s="178" t="s">
        <v>438</v>
      </c>
      <c r="B57" s="71">
        <v>1</v>
      </c>
      <c r="C57" s="72">
        <v>2</v>
      </c>
      <c r="D57" s="71">
        <v>15</v>
      </c>
      <c r="E57" s="72">
        <v>17</v>
      </c>
      <c r="F57" s="73"/>
      <c r="G57" s="71">
        <f>B57-C57</f>
        <v>-1</v>
      </c>
      <c r="H57" s="72">
        <f>D57-E57</f>
        <v>-2</v>
      </c>
      <c r="I57" s="37">
        <f>IF(C57=0, "-", IF(G57/C57&lt;10, G57/C57, "&gt;999%"))</f>
        <v>-0.5</v>
      </c>
      <c r="J57" s="38">
        <f>IF(E57=0, "-", IF(H57/E57&lt;10, H57/E57, "&gt;999%"))</f>
        <v>-0.11764705882352941</v>
      </c>
    </row>
    <row r="58" spans="1:10" x14ac:dyDescent="0.2">
      <c r="A58" s="177"/>
      <c r="B58" s="143"/>
      <c r="C58" s="144"/>
      <c r="D58" s="143"/>
      <c r="E58" s="144"/>
      <c r="F58" s="145"/>
      <c r="G58" s="143"/>
      <c r="H58" s="144"/>
      <c r="I58" s="151"/>
      <c r="J58" s="152"/>
    </row>
    <row r="59" spans="1:10" s="139" customFormat="1" x14ac:dyDescent="0.2">
      <c r="A59" s="159" t="s">
        <v>38</v>
      </c>
      <c r="B59" s="65"/>
      <c r="C59" s="66"/>
      <c r="D59" s="65"/>
      <c r="E59" s="66"/>
      <c r="F59" s="67"/>
      <c r="G59" s="65"/>
      <c r="H59" s="66"/>
      <c r="I59" s="20"/>
      <c r="J59" s="21"/>
    </row>
    <row r="60" spans="1:10" x14ac:dyDescent="0.2">
      <c r="A60" s="158" t="s">
        <v>237</v>
      </c>
      <c r="B60" s="65">
        <v>1</v>
      </c>
      <c r="C60" s="66">
        <v>0</v>
      </c>
      <c r="D60" s="65">
        <v>7</v>
      </c>
      <c r="E60" s="66">
        <v>0</v>
      </c>
      <c r="F60" s="67"/>
      <c r="G60" s="65">
        <f t="shared" ref="G60:G67" si="8">B60-C60</f>
        <v>1</v>
      </c>
      <c r="H60" s="66">
        <f t="shared" ref="H60:H67" si="9">D60-E60</f>
        <v>7</v>
      </c>
      <c r="I60" s="20" t="str">
        <f t="shared" ref="I60:I67" si="10">IF(C60=0, "-", IF(G60/C60&lt;10, G60/C60, "&gt;999%"))</f>
        <v>-</v>
      </c>
      <c r="J60" s="21" t="str">
        <f t="shared" ref="J60:J67" si="11">IF(E60=0, "-", IF(H60/E60&lt;10, H60/E60, "&gt;999%"))</f>
        <v>-</v>
      </c>
    </row>
    <row r="61" spans="1:10" x14ac:dyDescent="0.2">
      <c r="A61" s="158" t="s">
        <v>263</v>
      </c>
      <c r="B61" s="65">
        <v>3</v>
      </c>
      <c r="C61" s="66">
        <v>0</v>
      </c>
      <c r="D61" s="65">
        <v>5</v>
      </c>
      <c r="E61" s="66">
        <v>0</v>
      </c>
      <c r="F61" s="67"/>
      <c r="G61" s="65">
        <f t="shared" si="8"/>
        <v>3</v>
      </c>
      <c r="H61" s="66">
        <f t="shared" si="9"/>
        <v>5</v>
      </c>
      <c r="I61" s="20" t="str">
        <f t="shared" si="10"/>
        <v>-</v>
      </c>
      <c r="J61" s="21" t="str">
        <f t="shared" si="11"/>
        <v>-</v>
      </c>
    </row>
    <row r="62" spans="1:10" x14ac:dyDescent="0.2">
      <c r="A62" s="158" t="s">
        <v>287</v>
      </c>
      <c r="B62" s="65">
        <v>1</v>
      </c>
      <c r="C62" s="66">
        <v>0</v>
      </c>
      <c r="D62" s="65">
        <v>2</v>
      </c>
      <c r="E62" s="66">
        <v>0</v>
      </c>
      <c r="F62" s="67"/>
      <c r="G62" s="65">
        <f t="shared" si="8"/>
        <v>1</v>
      </c>
      <c r="H62" s="66">
        <f t="shared" si="9"/>
        <v>2</v>
      </c>
      <c r="I62" s="20" t="str">
        <f t="shared" si="10"/>
        <v>-</v>
      </c>
      <c r="J62" s="21" t="str">
        <f t="shared" si="11"/>
        <v>-</v>
      </c>
    </row>
    <row r="63" spans="1:10" x14ac:dyDescent="0.2">
      <c r="A63" s="158" t="s">
        <v>238</v>
      </c>
      <c r="B63" s="65">
        <v>5</v>
      </c>
      <c r="C63" s="66">
        <v>0</v>
      </c>
      <c r="D63" s="65">
        <v>7</v>
      </c>
      <c r="E63" s="66">
        <v>0</v>
      </c>
      <c r="F63" s="67"/>
      <c r="G63" s="65">
        <f t="shared" si="8"/>
        <v>5</v>
      </c>
      <c r="H63" s="66">
        <f t="shared" si="9"/>
        <v>7</v>
      </c>
      <c r="I63" s="20" t="str">
        <f t="shared" si="10"/>
        <v>-</v>
      </c>
      <c r="J63" s="21" t="str">
        <f t="shared" si="11"/>
        <v>-</v>
      </c>
    </row>
    <row r="64" spans="1:10" x14ac:dyDescent="0.2">
      <c r="A64" s="158" t="s">
        <v>335</v>
      </c>
      <c r="B64" s="65">
        <v>1</v>
      </c>
      <c r="C64" s="66">
        <v>0</v>
      </c>
      <c r="D64" s="65">
        <v>1</v>
      </c>
      <c r="E64" s="66">
        <v>3</v>
      </c>
      <c r="F64" s="67"/>
      <c r="G64" s="65">
        <f t="shared" si="8"/>
        <v>1</v>
      </c>
      <c r="H64" s="66">
        <f t="shared" si="9"/>
        <v>-2</v>
      </c>
      <c r="I64" s="20" t="str">
        <f t="shared" si="10"/>
        <v>-</v>
      </c>
      <c r="J64" s="21">
        <f t="shared" si="11"/>
        <v>-0.66666666666666663</v>
      </c>
    </row>
    <row r="65" spans="1:10" x14ac:dyDescent="0.2">
      <c r="A65" s="158" t="s">
        <v>344</v>
      </c>
      <c r="B65" s="65">
        <v>0</v>
      </c>
      <c r="C65" s="66">
        <v>0</v>
      </c>
      <c r="D65" s="65">
        <v>0</v>
      </c>
      <c r="E65" s="66">
        <v>3</v>
      </c>
      <c r="F65" s="67"/>
      <c r="G65" s="65">
        <f t="shared" si="8"/>
        <v>0</v>
      </c>
      <c r="H65" s="66">
        <f t="shared" si="9"/>
        <v>-3</v>
      </c>
      <c r="I65" s="20" t="str">
        <f t="shared" si="10"/>
        <v>-</v>
      </c>
      <c r="J65" s="21">
        <f t="shared" si="11"/>
        <v>-1</v>
      </c>
    </row>
    <row r="66" spans="1:10" x14ac:dyDescent="0.2">
      <c r="A66" s="158" t="s">
        <v>345</v>
      </c>
      <c r="B66" s="65">
        <v>11</v>
      </c>
      <c r="C66" s="66">
        <v>0</v>
      </c>
      <c r="D66" s="65">
        <v>25</v>
      </c>
      <c r="E66" s="66">
        <v>0</v>
      </c>
      <c r="F66" s="67"/>
      <c r="G66" s="65">
        <f t="shared" si="8"/>
        <v>11</v>
      </c>
      <c r="H66" s="66">
        <f t="shared" si="9"/>
        <v>25</v>
      </c>
      <c r="I66" s="20" t="str">
        <f t="shared" si="10"/>
        <v>-</v>
      </c>
      <c r="J66" s="21" t="str">
        <f t="shared" si="11"/>
        <v>-</v>
      </c>
    </row>
    <row r="67" spans="1:10" s="160" customFormat="1" x14ac:dyDescent="0.2">
      <c r="A67" s="178" t="s">
        <v>439</v>
      </c>
      <c r="B67" s="71">
        <v>22</v>
      </c>
      <c r="C67" s="72">
        <v>0</v>
      </c>
      <c r="D67" s="71">
        <v>47</v>
      </c>
      <c r="E67" s="72">
        <v>6</v>
      </c>
      <c r="F67" s="73"/>
      <c r="G67" s="71">
        <f t="shared" si="8"/>
        <v>22</v>
      </c>
      <c r="H67" s="72">
        <f t="shared" si="9"/>
        <v>41</v>
      </c>
      <c r="I67" s="37" t="str">
        <f t="shared" si="10"/>
        <v>-</v>
      </c>
      <c r="J67" s="38">
        <f t="shared" si="11"/>
        <v>6.833333333333333</v>
      </c>
    </row>
    <row r="68" spans="1:10" x14ac:dyDescent="0.2">
      <c r="A68" s="177"/>
      <c r="B68" s="143"/>
      <c r="C68" s="144"/>
      <c r="D68" s="143"/>
      <c r="E68" s="144"/>
      <c r="F68" s="145"/>
      <c r="G68" s="143"/>
      <c r="H68" s="144"/>
      <c r="I68" s="151"/>
      <c r="J68" s="152"/>
    </row>
    <row r="69" spans="1:10" s="139" customFormat="1" x14ac:dyDescent="0.2">
      <c r="A69" s="159" t="s">
        <v>39</v>
      </c>
      <c r="B69" s="65"/>
      <c r="C69" s="66"/>
      <c r="D69" s="65"/>
      <c r="E69" s="66"/>
      <c r="F69" s="67"/>
      <c r="G69" s="65"/>
      <c r="H69" s="66"/>
      <c r="I69" s="20"/>
      <c r="J69" s="21"/>
    </row>
    <row r="70" spans="1:10" x14ac:dyDescent="0.2">
      <c r="A70" s="158" t="s">
        <v>372</v>
      </c>
      <c r="B70" s="65">
        <v>1</v>
      </c>
      <c r="C70" s="66">
        <v>1</v>
      </c>
      <c r="D70" s="65">
        <v>4</v>
      </c>
      <c r="E70" s="66">
        <v>2</v>
      </c>
      <c r="F70" s="67"/>
      <c r="G70" s="65">
        <f>B70-C70</f>
        <v>0</v>
      </c>
      <c r="H70" s="66">
        <f>D70-E70</f>
        <v>2</v>
      </c>
      <c r="I70" s="20">
        <f>IF(C70=0, "-", IF(G70/C70&lt;10, G70/C70, "&gt;999%"))</f>
        <v>0</v>
      </c>
      <c r="J70" s="21">
        <f>IF(E70=0, "-", IF(H70/E70&lt;10, H70/E70, "&gt;999%"))</f>
        <v>1</v>
      </c>
    </row>
    <row r="71" spans="1:10" x14ac:dyDescent="0.2">
      <c r="A71" s="158" t="s">
        <v>362</v>
      </c>
      <c r="B71" s="65">
        <v>3</v>
      </c>
      <c r="C71" s="66">
        <v>4</v>
      </c>
      <c r="D71" s="65">
        <v>9</v>
      </c>
      <c r="E71" s="66">
        <v>18</v>
      </c>
      <c r="F71" s="67"/>
      <c r="G71" s="65">
        <f>B71-C71</f>
        <v>-1</v>
      </c>
      <c r="H71" s="66">
        <f>D71-E71</f>
        <v>-9</v>
      </c>
      <c r="I71" s="20">
        <f>IF(C71=0, "-", IF(G71/C71&lt;10, G71/C71, "&gt;999%"))</f>
        <v>-0.25</v>
      </c>
      <c r="J71" s="21">
        <f>IF(E71=0, "-", IF(H71/E71&lt;10, H71/E71, "&gt;999%"))</f>
        <v>-0.5</v>
      </c>
    </row>
    <row r="72" spans="1:10" x14ac:dyDescent="0.2">
      <c r="A72" s="158" t="s">
        <v>369</v>
      </c>
      <c r="B72" s="65">
        <v>3</v>
      </c>
      <c r="C72" s="66">
        <v>2</v>
      </c>
      <c r="D72" s="65">
        <v>11</v>
      </c>
      <c r="E72" s="66">
        <v>12</v>
      </c>
      <c r="F72" s="67"/>
      <c r="G72" s="65">
        <f>B72-C72</f>
        <v>1</v>
      </c>
      <c r="H72" s="66">
        <f>D72-E72</f>
        <v>-1</v>
      </c>
      <c r="I72" s="20">
        <f>IF(C72=0, "-", IF(G72/C72&lt;10, G72/C72, "&gt;999%"))</f>
        <v>0.5</v>
      </c>
      <c r="J72" s="21">
        <f>IF(E72=0, "-", IF(H72/E72&lt;10, H72/E72, "&gt;999%"))</f>
        <v>-8.3333333333333329E-2</v>
      </c>
    </row>
    <row r="73" spans="1:10" s="160" customFormat="1" x14ac:dyDescent="0.2">
      <c r="A73" s="178" t="s">
        <v>440</v>
      </c>
      <c r="B73" s="71">
        <v>7</v>
      </c>
      <c r="C73" s="72">
        <v>7</v>
      </c>
      <c r="D73" s="71">
        <v>24</v>
      </c>
      <c r="E73" s="72">
        <v>32</v>
      </c>
      <c r="F73" s="73"/>
      <c r="G73" s="71">
        <f>B73-C73</f>
        <v>0</v>
      </c>
      <c r="H73" s="72">
        <f>D73-E73</f>
        <v>-8</v>
      </c>
      <c r="I73" s="37">
        <f>IF(C73=0, "-", IF(G73/C73&lt;10, G73/C73, "&gt;999%"))</f>
        <v>0</v>
      </c>
      <c r="J73" s="38">
        <f>IF(E73=0, "-", IF(H73/E73&lt;10, H73/E73, "&gt;999%"))</f>
        <v>-0.25</v>
      </c>
    </row>
    <row r="74" spans="1:10" x14ac:dyDescent="0.2">
      <c r="A74" s="177"/>
      <c r="B74" s="143"/>
      <c r="C74" s="144"/>
      <c r="D74" s="143"/>
      <c r="E74" s="144"/>
      <c r="F74" s="145"/>
      <c r="G74" s="143"/>
      <c r="H74" s="144"/>
      <c r="I74" s="151"/>
      <c r="J74" s="152"/>
    </row>
    <row r="75" spans="1:10" s="139" customFormat="1" x14ac:dyDescent="0.2">
      <c r="A75" s="159" t="s">
        <v>40</v>
      </c>
      <c r="B75" s="65"/>
      <c r="C75" s="66"/>
      <c r="D75" s="65"/>
      <c r="E75" s="66"/>
      <c r="F75" s="67"/>
      <c r="G75" s="65"/>
      <c r="H75" s="66"/>
      <c r="I75" s="20"/>
      <c r="J75" s="21"/>
    </row>
    <row r="76" spans="1:10" x14ac:dyDescent="0.2">
      <c r="A76" s="158" t="s">
        <v>288</v>
      </c>
      <c r="B76" s="65">
        <v>0</v>
      </c>
      <c r="C76" s="66">
        <v>1</v>
      </c>
      <c r="D76" s="65">
        <v>0</v>
      </c>
      <c r="E76" s="66">
        <v>7</v>
      </c>
      <c r="F76" s="67"/>
      <c r="G76" s="65">
        <f t="shared" ref="G76:G84" si="12">B76-C76</f>
        <v>-1</v>
      </c>
      <c r="H76" s="66">
        <f t="shared" ref="H76:H84" si="13">D76-E76</f>
        <v>-7</v>
      </c>
      <c r="I76" s="20">
        <f t="shared" ref="I76:I84" si="14">IF(C76=0, "-", IF(G76/C76&lt;10, G76/C76, "&gt;999%"))</f>
        <v>-1</v>
      </c>
      <c r="J76" s="21">
        <f t="shared" ref="J76:J84" si="15">IF(E76=0, "-", IF(H76/E76&lt;10, H76/E76, "&gt;999%"))</f>
        <v>-1</v>
      </c>
    </row>
    <row r="77" spans="1:10" x14ac:dyDescent="0.2">
      <c r="A77" s="158" t="s">
        <v>180</v>
      </c>
      <c r="B77" s="65">
        <v>0</v>
      </c>
      <c r="C77" s="66">
        <v>1</v>
      </c>
      <c r="D77" s="65">
        <v>0</v>
      </c>
      <c r="E77" s="66">
        <v>6</v>
      </c>
      <c r="F77" s="67"/>
      <c r="G77" s="65">
        <f t="shared" si="12"/>
        <v>-1</v>
      </c>
      <c r="H77" s="66">
        <f t="shared" si="13"/>
        <v>-6</v>
      </c>
      <c r="I77" s="20">
        <f t="shared" si="14"/>
        <v>-1</v>
      </c>
      <c r="J77" s="21">
        <f t="shared" si="15"/>
        <v>-1</v>
      </c>
    </row>
    <row r="78" spans="1:10" x14ac:dyDescent="0.2">
      <c r="A78" s="158" t="s">
        <v>336</v>
      </c>
      <c r="B78" s="65">
        <v>0</v>
      </c>
      <c r="C78" s="66">
        <v>0</v>
      </c>
      <c r="D78" s="65">
        <v>0</v>
      </c>
      <c r="E78" s="66">
        <v>3</v>
      </c>
      <c r="F78" s="67"/>
      <c r="G78" s="65">
        <f t="shared" si="12"/>
        <v>0</v>
      </c>
      <c r="H78" s="66">
        <f t="shared" si="13"/>
        <v>-3</v>
      </c>
      <c r="I78" s="20" t="str">
        <f t="shared" si="14"/>
        <v>-</v>
      </c>
      <c r="J78" s="21">
        <f t="shared" si="15"/>
        <v>-1</v>
      </c>
    </row>
    <row r="79" spans="1:10" x14ac:dyDescent="0.2">
      <c r="A79" s="158" t="s">
        <v>346</v>
      </c>
      <c r="B79" s="65">
        <v>0</v>
      </c>
      <c r="C79" s="66">
        <v>5</v>
      </c>
      <c r="D79" s="65">
        <v>0</v>
      </c>
      <c r="E79" s="66">
        <v>43</v>
      </c>
      <c r="F79" s="67"/>
      <c r="G79" s="65">
        <f t="shared" si="12"/>
        <v>-5</v>
      </c>
      <c r="H79" s="66">
        <f t="shared" si="13"/>
        <v>-43</v>
      </c>
      <c r="I79" s="20">
        <f t="shared" si="14"/>
        <v>-1</v>
      </c>
      <c r="J79" s="21">
        <f t="shared" si="15"/>
        <v>-1</v>
      </c>
    </row>
    <row r="80" spans="1:10" x14ac:dyDescent="0.2">
      <c r="A80" s="158" t="s">
        <v>207</v>
      </c>
      <c r="B80" s="65">
        <v>0</v>
      </c>
      <c r="C80" s="66">
        <v>0</v>
      </c>
      <c r="D80" s="65">
        <v>0</v>
      </c>
      <c r="E80" s="66">
        <v>23</v>
      </c>
      <c r="F80" s="67"/>
      <c r="G80" s="65">
        <f t="shared" si="12"/>
        <v>0</v>
      </c>
      <c r="H80" s="66">
        <f t="shared" si="13"/>
        <v>-23</v>
      </c>
      <c r="I80" s="20" t="str">
        <f t="shared" si="14"/>
        <v>-</v>
      </c>
      <c r="J80" s="21">
        <f t="shared" si="15"/>
        <v>-1</v>
      </c>
    </row>
    <row r="81" spans="1:10" x14ac:dyDescent="0.2">
      <c r="A81" s="158" t="s">
        <v>264</v>
      </c>
      <c r="B81" s="65">
        <v>0</v>
      </c>
      <c r="C81" s="66">
        <v>2</v>
      </c>
      <c r="D81" s="65">
        <v>0</v>
      </c>
      <c r="E81" s="66">
        <v>10</v>
      </c>
      <c r="F81" s="67"/>
      <c r="G81" s="65">
        <f t="shared" si="12"/>
        <v>-2</v>
      </c>
      <c r="H81" s="66">
        <f t="shared" si="13"/>
        <v>-10</v>
      </c>
      <c r="I81" s="20">
        <f t="shared" si="14"/>
        <v>-1</v>
      </c>
      <c r="J81" s="21">
        <f t="shared" si="15"/>
        <v>-1</v>
      </c>
    </row>
    <row r="82" spans="1:10" x14ac:dyDescent="0.2">
      <c r="A82" s="158" t="s">
        <v>289</v>
      </c>
      <c r="B82" s="65">
        <v>0</v>
      </c>
      <c r="C82" s="66">
        <v>2</v>
      </c>
      <c r="D82" s="65">
        <v>0</v>
      </c>
      <c r="E82" s="66">
        <v>14</v>
      </c>
      <c r="F82" s="67"/>
      <c r="G82" s="65">
        <f t="shared" si="12"/>
        <v>-2</v>
      </c>
      <c r="H82" s="66">
        <f t="shared" si="13"/>
        <v>-14</v>
      </c>
      <c r="I82" s="20">
        <f t="shared" si="14"/>
        <v>-1</v>
      </c>
      <c r="J82" s="21">
        <f t="shared" si="15"/>
        <v>-1</v>
      </c>
    </row>
    <row r="83" spans="1:10" x14ac:dyDescent="0.2">
      <c r="A83" s="158" t="s">
        <v>228</v>
      </c>
      <c r="B83" s="65">
        <v>0</v>
      </c>
      <c r="C83" s="66">
        <v>2</v>
      </c>
      <c r="D83" s="65">
        <v>0</v>
      </c>
      <c r="E83" s="66">
        <v>18</v>
      </c>
      <c r="F83" s="67"/>
      <c r="G83" s="65">
        <f t="shared" si="12"/>
        <v>-2</v>
      </c>
      <c r="H83" s="66">
        <f t="shared" si="13"/>
        <v>-18</v>
      </c>
      <c r="I83" s="20">
        <f t="shared" si="14"/>
        <v>-1</v>
      </c>
      <c r="J83" s="21">
        <f t="shared" si="15"/>
        <v>-1</v>
      </c>
    </row>
    <row r="84" spans="1:10" s="160" customFormat="1" x14ac:dyDescent="0.2">
      <c r="A84" s="178" t="s">
        <v>441</v>
      </c>
      <c r="B84" s="71">
        <v>0</v>
      </c>
      <c r="C84" s="72">
        <v>13</v>
      </c>
      <c r="D84" s="71">
        <v>0</v>
      </c>
      <c r="E84" s="72">
        <v>124</v>
      </c>
      <c r="F84" s="73"/>
      <c r="G84" s="71">
        <f t="shared" si="12"/>
        <v>-13</v>
      </c>
      <c r="H84" s="72">
        <f t="shared" si="13"/>
        <v>-124</v>
      </c>
      <c r="I84" s="37">
        <f t="shared" si="14"/>
        <v>-1</v>
      </c>
      <c r="J84" s="38">
        <f t="shared" si="15"/>
        <v>-1</v>
      </c>
    </row>
    <row r="85" spans="1:10" x14ac:dyDescent="0.2">
      <c r="A85" s="177"/>
      <c r="B85" s="143"/>
      <c r="C85" s="144"/>
      <c r="D85" s="143"/>
      <c r="E85" s="144"/>
      <c r="F85" s="145"/>
      <c r="G85" s="143"/>
      <c r="H85" s="144"/>
      <c r="I85" s="151"/>
      <c r="J85" s="152"/>
    </row>
    <row r="86" spans="1:10" s="139" customFormat="1" x14ac:dyDescent="0.2">
      <c r="A86" s="159" t="s">
        <v>41</v>
      </c>
      <c r="B86" s="65"/>
      <c r="C86" s="66"/>
      <c r="D86" s="65"/>
      <c r="E86" s="66"/>
      <c r="F86" s="67"/>
      <c r="G86" s="65"/>
      <c r="H86" s="66"/>
      <c r="I86" s="20"/>
      <c r="J86" s="21"/>
    </row>
    <row r="87" spans="1:10" x14ac:dyDescent="0.2">
      <c r="A87" s="158" t="s">
        <v>170</v>
      </c>
      <c r="B87" s="65">
        <v>0</v>
      </c>
      <c r="C87" s="66">
        <v>1</v>
      </c>
      <c r="D87" s="65">
        <v>0</v>
      </c>
      <c r="E87" s="66">
        <v>3</v>
      </c>
      <c r="F87" s="67"/>
      <c r="G87" s="65">
        <f t="shared" ref="G87:G93" si="16">B87-C87</f>
        <v>-1</v>
      </c>
      <c r="H87" s="66">
        <f t="shared" ref="H87:H93" si="17">D87-E87</f>
        <v>-3</v>
      </c>
      <c r="I87" s="20">
        <f t="shared" ref="I87:I93" si="18">IF(C87=0, "-", IF(G87/C87&lt;10, G87/C87, "&gt;999%"))</f>
        <v>-1</v>
      </c>
      <c r="J87" s="21">
        <f t="shared" ref="J87:J93" si="19">IF(E87=0, "-", IF(H87/E87&lt;10, H87/E87, "&gt;999%"))</f>
        <v>-1</v>
      </c>
    </row>
    <row r="88" spans="1:10" x14ac:dyDescent="0.2">
      <c r="A88" s="158" t="s">
        <v>181</v>
      </c>
      <c r="B88" s="65">
        <v>0</v>
      </c>
      <c r="C88" s="66">
        <v>2</v>
      </c>
      <c r="D88" s="65">
        <v>14</v>
      </c>
      <c r="E88" s="66">
        <v>17</v>
      </c>
      <c r="F88" s="67"/>
      <c r="G88" s="65">
        <f t="shared" si="16"/>
        <v>-2</v>
      </c>
      <c r="H88" s="66">
        <f t="shared" si="17"/>
        <v>-3</v>
      </c>
      <c r="I88" s="20">
        <f t="shared" si="18"/>
        <v>-1</v>
      </c>
      <c r="J88" s="21">
        <f t="shared" si="19"/>
        <v>-0.17647058823529413</v>
      </c>
    </row>
    <row r="89" spans="1:10" x14ac:dyDescent="0.2">
      <c r="A89" s="158" t="s">
        <v>265</v>
      </c>
      <c r="B89" s="65">
        <v>2</v>
      </c>
      <c r="C89" s="66">
        <v>6</v>
      </c>
      <c r="D89" s="65">
        <v>29</v>
      </c>
      <c r="E89" s="66">
        <v>29</v>
      </c>
      <c r="F89" s="67"/>
      <c r="G89" s="65">
        <f t="shared" si="16"/>
        <v>-4</v>
      </c>
      <c r="H89" s="66">
        <f t="shared" si="17"/>
        <v>0</v>
      </c>
      <c r="I89" s="20">
        <f t="shared" si="18"/>
        <v>-0.66666666666666663</v>
      </c>
      <c r="J89" s="21">
        <f t="shared" si="19"/>
        <v>0</v>
      </c>
    </row>
    <row r="90" spans="1:10" x14ac:dyDescent="0.2">
      <c r="A90" s="158" t="s">
        <v>239</v>
      </c>
      <c r="B90" s="65">
        <v>7</v>
      </c>
      <c r="C90" s="66">
        <v>4</v>
      </c>
      <c r="D90" s="65">
        <v>20</v>
      </c>
      <c r="E90" s="66">
        <v>21</v>
      </c>
      <c r="F90" s="67"/>
      <c r="G90" s="65">
        <f t="shared" si="16"/>
        <v>3</v>
      </c>
      <c r="H90" s="66">
        <f t="shared" si="17"/>
        <v>-1</v>
      </c>
      <c r="I90" s="20">
        <f t="shared" si="18"/>
        <v>0.75</v>
      </c>
      <c r="J90" s="21">
        <f t="shared" si="19"/>
        <v>-4.7619047619047616E-2</v>
      </c>
    </row>
    <row r="91" spans="1:10" x14ac:dyDescent="0.2">
      <c r="A91" s="158" t="s">
        <v>171</v>
      </c>
      <c r="B91" s="65">
        <v>0</v>
      </c>
      <c r="C91" s="66">
        <v>1</v>
      </c>
      <c r="D91" s="65">
        <v>2</v>
      </c>
      <c r="E91" s="66">
        <v>6</v>
      </c>
      <c r="F91" s="67"/>
      <c r="G91" s="65">
        <f t="shared" si="16"/>
        <v>-1</v>
      </c>
      <c r="H91" s="66">
        <f t="shared" si="17"/>
        <v>-4</v>
      </c>
      <c r="I91" s="20">
        <f t="shared" si="18"/>
        <v>-1</v>
      </c>
      <c r="J91" s="21">
        <f t="shared" si="19"/>
        <v>-0.66666666666666663</v>
      </c>
    </row>
    <row r="92" spans="1:10" x14ac:dyDescent="0.2">
      <c r="A92" s="158" t="s">
        <v>212</v>
      </c>
      <c r="B92" s="65">
        <v>0</v>
      </c>
      <c r="C92" s="66">
        <v>0</v>
      </c>
      <c r="D92" s="65">
        <v>2</v>
      </c>
      <c r="E92" s="66">
        <v>1</v>
      </c>
      <c r="F92" s="67"/>
      <c r="G92" s="65">
        <f t="shared" si="16"/>
        <v>0</v>
      </c>
      <c r="H92" s="66">
        <f t="shared" si="17"/>
        <v>1</v>
      </c>
      <c r="I92" s="20" t="str">
        <f t="shared" si="18"/>
        <v>-</v>
      </c>
      <c r="J92" s="21">
        <f t="shared" si="19"/>
        <v>1</v>
      </c>
    </row>
    <row r="93" spans="1:10" s="160" customFormat="1" x14ac:dyDescent="0.2">
      <c r="A93" s="178" t="s">
        <v>442</v>
      </c>
      <c r="B93" s="71">
        <v>9</v>
      </c>
      <c r="C93" s="72">
        <v>14</v>
      </c>
      <c r="D93" s="71">
        <v>67</v>
      </c>
      <c r="E93" s="72">
        <v>77</v>
      </c>
      <c r="F93" s="73"/>
      <c r="G93" s="71">
        <f t="shared" si="16"/>
        <v>-5</v>
      </c>
      <c r="H93" s="72">
        <f t="shared" si="17"/>
        <v>-10</v>
      </c>
      <c r="I93" s="37">
        <f t="shared" si="18"/>
        <v>-0.35714285714285715</v>
      </c>
      <c r="J93" s="38">
        <f t="shared" si="19"/>
        <v>-0.12987012987012986</v>
      </c>
    </row>
    <row r="94" spans="1:10" x14ac:dyDescent="0.2">
      <c r="A94" s="177"/>
      <c r="B94" s="143"/>
      <c r="C94" s="144"/>
      <c r="D94" s="143"/>
      <c r="E94" s="144"/>
      <c r="F94" s="145"/>
      <c r="G94" s="143"/>
      <c r="H94" s="144"/>
      <c r="I94" s="151"/>
      <c r="J94" s="152"/>
    </row>
    <row r="95" spans="1:10" s="139" customFormat="1" x14ac:dyDescent="0.2">
      <c r="A95" s="159" t="s">
        <v>42</v>
      </c>
      <c r="B95" s="65"/>
      <c r="C95" s="66"/>
      <c r="D95" s="65"/>
      <c r="E95" s="66"/>
      <c r="F95" s="67"/>
      <c r="G95" s="65"/>
      <c r="H95" s="66"/>
      <c r="I95" s="20"/>
      <c r="J95" s="21"/>
    </row>
    <row r="96" spans="1:10" x14ac:dyDescent="0.2">
      <c r="A96" s="158" t="s">
        <v>182</v>
      </c>
      <c r="B96" s="65">
        <v>0</v>
      </c>
      <c r="C96" s="66">
        <v>1</v>
      </c>
      <c r="D96" s="65">
        <v>0</v>
      </c>
      <c r="E96" s="66">
        <v>4</v>
      </c>
      <c r="F96" s="67"/>
      <c r="G96" s="65">
        <f t="shared" ref="G96:G107" si="20">B96-C96</f>
        <v>-1</v>
      </c>
      <c r="H96" s="66">
        <f t="shared" ref="H96:H107" si="21">D96-E96</f>
        <v>-4</v>
      </c>
      <c r="I96" s="20">
        <f t="shared" ref="I96:I107" si="22">IF(C96=0, "-", IF(G96/C96&lt;10, G96/C96, "&gt;999%"))</f>
        <v>-1</v>
      </c>
      <c r="J96" s="21">
        <f t="shared" ref="J96:J107" si="23">IF(E96=0, "-", IF(H96/E96&lt;10, H96/E96, "&gt;999%"))</f>
        <v>-1</v>
      </c>
    </row>
    <row r="97" spans="1:10" x14ac:dyDescent="0.2">
      <c r="A97" s="158" t="s">
        <v>183</v>
      </c>
      <c r="B97" s="65">
        <v>3</v>
      </c>
      <c r="C97" s="66">
        <v>5</v>
      </c>
      <c r="D97" s="65">
        <v>46</v>
      </c>
      <c r="E97" s="66">
        <v>61</v>
      </c>
      <c r="F97" s="67"/>
      <c r="G97" s="65">
        <f t="shared" si="20"/>
        <v>-2</v>
      </c>
      <c r="H97" s="66">
        <f t="shared" si="21"/>
        <v>-15</v>
      </c>
      <c r="I97" s="20">
        <f t="shared" si="22"/>
        <v>-0.4</v>
      </c>
      <c r="J97" s="21">
        <f t="shared" si="23"/>
        <v>-0.24590163934426229</v>
      </c>
    </row>
    <row r="98" spans="1:10" x14ac:dyDescent="0.2">
      <c r="A98" s="158" t="s">
        <v>326</v>
      </c>
      <c r="B98" s="65">
        <v>1</v>
      </c>
      <c r="C98" s="66">
        <v>1</v>
      </c>
      <c r="D98" s="65">
        <v>8</v>
      </c>
      <c r="E98" s="66">
        <v>7</v>
      </c>
      <c r="F98" s="67"/>
      <c r="G98" s="65">
        <f t="shared" si="20"/>
        <v>0</v>
      </c>
      <c r="H98" s="66">
        <f t="shared" si="21"/>
        <v>1</v>
      </c>
      <c r="I98" s="20">
        <f t="shared" si="22"/>
        <v>0</v>
      </c>
      <c r="J98" s="21">
        <f t="shared" si="23"/>
        <v>0.14285714285714285</v>
      </c>
    </row>
    <row r="99" spans="1:10" x14ac:dyDescent="0.2">
      <c r="A99" s="158" t="s">
        <v>213</v>
      </c>
      <c r="B99" s="65">
        <v>1</v>
      </c>
      <c r="C99" s="66">
        <v>1</v>
      </c>
      <c r="D99" s="65">
        <v>7</v>
      </c>
      <c r="E99" s="66">
        <v>4</v>
      </c>
      <c r="F99" s="67"/>
      <c r="G99" s="65">
        <f t="shared" si="20"/>
        <v>0</v>
      </c>
      <c r="H99" s="66">
        <f t="shared" si="21"/>
        <v>3</v>
      </c>
      <c r="I99" s="20">
        <f t="shared" si="22"/>
        <v>0</v>
      </c>
      <c r="J99" s="21">
        <f t="shared" si="23"/>
        <v>0.75</v>
      </c>
    </row>
    <row r="100" spans="1:10" x14ac:dyDescent="0.2">
      <c r="A100" s="158" t="s">
        <v>240</v>
      </c>
      <c r="B100" s="65">
        <v>20</v>
      </c>
      <c r="C100" s="66">
        <v>6</v>
      </c>
      <c r="D100" s="65">
        <v>85</v>
      </c>
      <c r="E100" s="66">
        <v>29</v>
      </c>
      <c r="F100" s="67"/>
      <c r="G100" s="65">
        <f t="shared" si="20"/>
        <v>14</v>
      </c>
      <c r="H100" s="66">
        <f t="shared" si="21"/>
        <v>56</v>
      </c>
      <c r="I100" s="20">
        <f t="shared" si="22"/>
        <v>2.3333333333333335</v>
      </c>
      <c r="J100" s="21">
        <f t="shared" si="23"/>
        <v>1.9310344827586208</v>
      </c>
    </row>
    <row r="101" spans="1:10" x14ac:dyDescent="0.2">
      <c r="A101" s="158" t="s">
        <v>290</v>
      </c>
      <c r="B101" s="65">
        <v>1</v>
      </c>
      <c r="C101" s="66">
        <v>0</v>
      </c>
      <c r="D101" s="65">
        <v>11</v>
      </c>
      <c r="E101" s="66">
        <v>0</v>
      </c>
      <c r="F101" s="67"/>
      <c r="G101" s="65">
        <f t="shared" si="20"/>
        <v>1</v>
      </c>
      <c r="H101" s="66">
        <f t="shared" si="21"/>
        <v>11</v>
      </c>
      <c r="I101" s="20" t="str">
        <f t="shared" si="22"/>
        <v>-</v>
      </c>
      <c r="J101" s="21" t="str">
        <f t="shared" si="23"/>
        <v>-</v>
      </c>
    </row>
    <row r="102" spans="1:10" x14ac:dyDescent="0.2">
      <c r="A102" s="158" t="s">
        <v>291</v>
      </c>
      <c r="B102" s="65">
        <v>2</v>
      </c>
      <c r="C102" s="66">
        <v>1</v>
      </c>
      <c r="D102" s="65">
        <v>11</v>
      </c>
      <c r="E102" s="66">
        <v>14</v>
      </c>
      <c r="F102" s="67"/>
      <c r="G102" s="65">
        <f t="shared" si="20"/>
        <v>1</v>
      </c>
      <c r="H102" s="66">
        <f t="shared" si="21"/>
        <v>-3</v>
      </c>
      <c r="I102" s="20">
        <f t="shared" si="22"/>
        <v>1</v>
      </c>
      <c r="J102" s="21">
        <f t="shared" si="23"/>
        <v>-0.21428571428571427</v>
      </c>
    </row>
    <row r="103" spans="1:10" x14ac:dyDescent="0.2">
      <c r="A103" s="158" t="s">
        <v>197</v>
      </c>
      <c r="B103" s="65">
        <v>1</v>
      </c>
      <c r="C103" s="66">
        <v>0</v>
      </c>
      <c r="D103" s="65">
        <v>1</v>
      </c>
      <c r="E103" s="66">
        <v>0</v>
      </c>
      <c r="F103" s="67"/>
      <c r="G103" s="65">
        <f t="shared" si="20"/>
        <v>1</v>
      </c>
      <c r="H103" s="66">
        <f t="shared" si="21"/>
        <v>1</v>
      </c>
      <c r="I103" s="20" t="str">
        <f t="shared" si="22"/>
        <v>-</v>
      </c>
      <c r="J103" s="21" t="str">
        <f t="shared" si="23"/>
        <v>-</v>
      </c>
    </row>
    <row r="104" spans="1:10" x14ac:dyDescent="0.2">
      <c r="A104" s="158" t="s">
        <v>266</v>
      </c>
      <c r="B104" s="65">
        <v>17</v>
      </c>
      <c r="C104" s="66">
        <v>6</v>
      </c>
      <c r="D104" s="65">
        <v>48</v>
      </c>
      <c r="E104" s="66">
        <v>24</v>
      </c>
      <c r="F104" s="67"/>
      <c r="G104" s="65">
        <f t="shared" si="20"/>
        <v>11</v>
      </c>
      <c r="H104" s="66">
        <f t="shared" si="21"/>
        <v>24</v>
      </c>
      <c r="I104" s="20">
        <f t="shared" si="22"/>
        <v>1.8333333333333333</v>
      </c>
      <c r="J104" s="21">
        <f t="shared" si="23"/>
        <v>1</v>
      </c>
    </row>
    <row r="105" spans="1:10" x14ac:dyDescent="0.2">
      <c r="A105" s="158" t="s">
        <v>220</v>
      </c>
      <c r="B105" s="65">
        <v>0</v>
      </c>
      <c r="C105" s="66">
        <v>0</v>
      </c>
      <c r="D105" s="65">
        <v>1</v>
      </c>
      <c r="E105" s="66">
        <v>1</v>
      </c>
      <c r="F105" s="67"/>
      <c r="G105" s="65">
        <f t="shared" si="20"/>
        <v>0</v>
      </c>
      <c r="H105" s="66">
        <f t="shared" si="21"/>
        <v>0</v>
      </c>
      <c r="I105" s="20" t="str">
        <f t="shared" si="22"/>
        <v>-</v>
      </c>
      <c r="J105" s="21">
        <f t="shared" si="23"/>
        <v>0</v>
      </c>
    </row>
    <row r="106" spans="1:10" x14ac:dyDescent="0.2">
      <c r="A106" s="158" t="s">
        <v>229</v>
      </c>
      <c r="B106" s="65">
        <v>1</v>
      </c>
      <c r="C106" s="66">
        <v>2</v>
      </c>
      <c r="D106" s="65">
        <v>20</v>
      </c>
      <c r="E106" s="66">
        <v>13</v>
      </c>
      <c r="F106" s="67"/>
      <c r="G106" s="65">
        <f t="shared" si="20"/>
        <v>-1</v>
      </c>
      <c r="H106" s="66">
        <f t="shared" si="21"/>
        <v>7</v>
      </c>
      <c r="I106" s="20">
        <f t="shared" si="22"/>
        <v>-0.5</v>
      </c>
      <c r="J106" s="21">
        <f t="shared" si="23"/>
        <v>0.53846153846153844</v>
      </c>
    </row>
    <row r="107" spans="1:10" s="160" customFormat="1" x14ac:dyDescent="0.2">
      <c r="A107" s="178" t="s">
        <v>443</v>
      </c>
      <c r="B107" s="71">
        <v>47</v>
      </c>
      <c r="C107" s="72">
        <v>23</v>
      </c>
      <c r="D107" s="71">
        <v>238</v>
      </c>
      <c r="E107" s="72">
        <v>157</v>
      </c>
      <c r="F107" s="73"/>
      <c r="G107" s="71">
        <f t="shared" si="20"/>
        <v>24</v>
      </c>
      <c r="H107" s="72">
        <f t="shared" si="21"/>
        <v>81</v>
      </c>
      <c r="I107" s="37">
        <f t="shared" si="22"/>
        <v>1.0434782608695652</v>
      </c>
      <c r="J107" s="38">
        <f t="shared" si="23"/>
        <v>0.51592356687898089</v>
      </c>
    </row>
    <row r="108" spans="1:10" x14ac:dyDescent="0.2">
      <c r="A108" s="177"/>
      <c r="B108" s="143"/>
      <c r="C108" s="144"/>
      <c r="D108" s="143"/>
      <c r="E108" s="144"/>
      <c r="F108" s="145"/>
      <c r="G108" s="143"/>
      <c r="H108" s="144"/>
      <c r="I108" s="151"/>
      <c r="J108" s="152"/>
    </row>
    <row r="109" spans="1:10" s="139" customFormat="1" x14ac:dyDescent="0.2">
      <c r="A109" s="159" t="s">
        <v>43</v>
      </c>
      <c r="B109" s="65"/>
      <c r="C109" s="66"/>
      <c r="D109" s="65"/>
      <c r="E109" s="66"/>
      <c r="F109" s="67"/>
      <c r="G109" s="65"/>
      <c r="H109" s="66"/>
      <c r="I109" s="20"/>
      <c r="J109" s="21"/>
    </row>
    <row r="110" spans="1:10" x14ac:dyDescent="0.2">
      <c r="A110" s="158" t="s">
        <v>363</v>
      </c>
      <c r="B110" s="65">
        <v>1</v>
      </c>
      <c r="C110" s="66">
        <v>0</v>
      </c>
      <c r="D110" s="65">
        <v>1</v>
      </c>
      <c r="E110" s="66">
        <v>0</v>
      </c>
      <c r="F110" s="67"/>
      <c r="G110" s="65">
        <f>B110-C110</f>
        <v>1</v>
      </c>
      <c r="H110" s="66">
        <f>D110-E110</f>
        <v>1</v>
      </c>
      <c r="I110" s="20" t="str">
        <f>IF(C110=0, "-", IF(G110/C110&lt;10, G110/C110, "&gt;999%"))</f>
        <v>-</v>
      </c>
      <c r="J110" s="21" t="str">
        <f>IF(E110=0, "-", IF(H110/E110&lt;10, H110/E110, "&gt;999%"))</f>
        <v>-</v>
      </c>
    </row>
    <row r="111" spans="1:10" s="160" customFormat="1" x14ac:dyDescent="0.2">
      <c r="A111" s="178" t="s">
        <v>444</v>
      </c>
      <c r="B111" s="71">
        <v>1</v>
      </c>
      <c r="C111" s="72">
        <v>0</v>
      </c>
      <c r="D111" s="71">
        <v>1</v>
      </c>
      <c r="E111" s="72">
        <v>0</v>
      </c>
      <c r="F111" s="73"/>
      <c r="G111" s="71">
        <f>B111-C111</f>
        <v>1</v>
      </c>
      <c r="H111" s="72">
        <f>D111-E111</f>
        <v>1</v>
      </c>
      <c r="I111" s="37" t="str">
        <f>IF(C111=0, "-", IF(G111/C111&lt;10, G111/C111, "&gt;999%"))</f>
        <v>-</v>
      </c>
      <c r="J111" s="38" t="str">
        <f>IF(E111=0, "-", IF(H111/E111&lt;10, H111/E111, "&gt;999%"))</f>
        <v>-</v>
      </c>
    </row>
    <row r="112" spans="1:10" x14ac:dyDescent="0.2">
      <c r="A112" s="177"/>
      <c r="B112" s="143"/>
      <c r="C112" s="144"/>
      <c r="D112" s="143"/>
      <c r="E112" s="144"/>
      <c r="F112" s="145"/>
      <c r="G112" s="143"/>
      <c r="H112" s="144"/>
      <c r="I112" s="151"/>
      <c r="J112" s="152"/>
    </row>
    <row r="113" spans="1:10" s="139" customFormat="1" x14ac:dyDescent="0.2">
      <c r="A113" s="159" t="s">
        <v>44</v>
      </c>
      <c r="B113" s="65"/>
      <c r="C113" s="66"/>
      <c r="D113" s="65"/>
      <c r="E113" s="66"/>
      <c r="F113" s="67"/>
      <c r="G113" s="65"/>
      <c r="H113" s="66"/>
      <c r="I113" s="20"/>
      <c r="J113" s="21"/>
    </row>
    <row r="114" spans="1:10" x14ac:dyDescent="0.2">
      <c r="A114" s="158" t="s">
        <v>373</v>
      </c>
      <c r="B114" s="65">
        <v>0</v>
      </c>
      <c r="C114" s="66">
        <v>1</v>
      </c>
      <c r="D114" s="65">
        <v>0</v>
      </c>
      <c r="E114" s="66">
        <v>5</v>
      </c>
      <c r="F114" s="67"/>
      <c r="G114" s="65">
        <f>B114-C114</f>
        <v>-1</v>
      </c>
      <c r="H114" s="66">
        <f>D114-E114</f>
        <v>-5</v>
      </c>
      <c r="I114" s="20">
        <f>IF(C114=0, "-", IF(G114/C114&lt;10, G114/C114, "&gt;999%"))</f>
        <v>-1</v>
      </c>
      <c r="J114" s="21">
        <f>IF(E114=0, "-", IF(H114/E114&lt;10, H114/E114, "&gt;999%"))</f>
        <v>-1</v>
      </c>
    </row>
    <row r="115" spans="1:10" x14ac:dyDescent="0.2">
      <c r="A115" s="158" t="s">
        <v>364</v>
      </c>
      <c r="B115" s="65">
        <v>6</v>
      </c>
      <c r="C115" s="66">
        <v>9</v>
      </c>
      <c r="D115" s="65">
        <v>31</v>
      </c>
      <c r="E115" s="66">
        <v>28</v>
      </c>
      <c r="F115" s="67"/>
      <c r="G115" s="65">
        <f>B115-C115</f>
        <v>-3</v>
      </c>
      <c r="H115" s="66">
        <f>D115-E115</f>
        <v>3</v>
      </c>
      <c r="I115" s="20">
        <f>IF(C115=0, "-", IF(G115/C115&lt;10, G115/C115, "&gt;999%"))</f>
        <v>-0.33333333333333331</v>
      </c>
      <c r="J115" s="21">
        <f>IF(E115=0, "-", IF(H115/E115&lt;10, H115/E115, "&gt;999%"))</f>
        <v>0.10714285714285714</v>
      </c>
    </row>
    <row r="116" spans="1:10" x14ac:dyDescent="0.2">
      <c r="A116" s="158" t="s">
        <v>370</v>
      </c>
      <c r="B116" s="65">
        <v>2</v>
      </c>
      <c r="C116" s="66">
        <v>2</v>
      </c>
      <c r="D116" s="65">
        <v>20</v>
      </c>
      <c r="E116" s="66">
        <v>10</v>
      </c>
      <c r="F116" s="67"/>
      <c r="G116" s="65">
        <f>B116-C116</f>
        <v>0</v>
      </c>
      <c r="H116" s="66">
        <f>D116-E116</f>
        <v>10</v>
      </c>
      <c r="I116" s="20">
        <f>IF(C116=0, "-", IF(G116/C116&lt;10, G116/C116, "&gt;999%"))</f>
        <v>0</v>
      </c>
      <c r="J116" s="21">
        <f>IF(E116=0, "-", IF(H116/E116&lt;10, H116/E116, "&gt;999%"))</f>
        <v>1</v>
      </c>
    </row>
    <row r="117" spans="1:10" s="160" customFormat="1" x14ac:dyDescent="0.2">
      <c r="A117" s="178" t="s">
        <v>445</v>
      </c>
      <c r="B117" s="71">
        <v>8</v>
      </c>
      <c r="C117" s="72">
        <v>12</v>
      </c>
      <c r="D117" s="71">
        <v>51</v>
      </c>
      <c r="E117" s="72">
        <v>43</v>
      </c>
      <c r="F117" s="73"/>
      <c r="G117" s="71">
        <f>B117-C117</f>
        <v>-4</v>
      </c>
      <c r="H117" s="72">
        <f>D117-E117</f>
        <v>8</v>
      </c>
      <c r="I117" s="37">
        <f>IF(C117=0, "-", IF(G117/C117&lt;10, G117/C117, "&gt;999%"))</f>
        <v>-0.33333333333333331</v>
      </c>
      <c r="J117" s="38">
        <f>IF(E117=0, "-", IF(H117/E117&lt;10, H117/E117, "&gt;999%"))</f>
        <v>0.18604651162790697</v>
      </c>
    </row>
    <row r="118" spans="1:10" x14ac:dyDescent="0.2">
      <c r="A118" s="177"/>
      <c r="B118" s="143"/>
      <c r="C118" s="144"/>
      <c r="D118" s="143"/>
      <c r="E118" s="144"/>
      <c r="F118" s="145"/>
      <c r="G118" s="143"/>
      <c r="H118" s="144"/>
      <c r="I118" s="151"/>
      <c r="J118" s="152"/>
    </row>
    <row r="119" spans="1:10" s="139" customFormat="1" x14ac:dyDescent="0.2">
      <c r="A119" s="159" t="s">
        <v>45</v>
      </c>
      <c r="B119" s="65"/>
      <c r="C119" s="66"/>
      <c r="D119" s="65"/>
      <c r="E119" s="66"/>
      <c r="F119" s="67"/>
      <c r="G119" s="65"/>
      <c r="H119" s="66"/>
      <c r="I119" s="20"/>
      <c r="J119" s="21"/>
    </row>
    <row r="120" spans="1:10" x14ac:dyDescent="0.2">
      <c r="A120" s="158" t="s">
        <v>337</v>
      </c>
      <c r="B120" s="65">
        <v>2</v>
      </c>
      <c r="C120" s="66">
        <v>3</v>
      </c>
      <c r="D120" s="65">
        <v>15</v>
      </c>
      <c r="E120" s="66">
        <v>12</v>
      </c>
      <c r="F120" s="67"/>
      <c r="G120" s="65">
        <f>B120-C120</f>
        <v>-1</v>
      </c>
      <c r="H120" s="66">
        <f>D120-E120</f>
        <v>3</v>
      </c>
      <c r="I120" s="20">
        <f>IF(C120=0, "-", IF(G120/C120&lt;10, G120/C120, "&gt;999%"))</f>
        <v>-0.33333333333333331</v>
      </c>
      <c r="J120" s="21">
        <f>IF(E120=0, "-", IF(H120/E120&lt;10, H120/E120, "&gt;999%"))</f>
        <v>0.25</v>
      </c>
    </row>
    <row r="121" spans="1:10" x14ac:dyDescent="0.2">
      <c r="A121" s="158" t="s">
        <v>347</v>
      </c>
      <c r="B121" s="65">
        <v>28</v>
      </c>
      <c r="C121" s="66">
        <v>15</v>
      </c>
      <c r="D121" s="65">
        <v>121</v>
      </c>
      <c r="E121" s="66">
        <v>52</v>
      </c>
      <c r="F121" s="67"/>
      <c r="G121" s="65">
        <f>B121-C121</f>
        <v>13</v>
      </c>
      <c r="H121" s="66">
        <f>D121-E121</f>
        <v>69</v>
      </c>
      <c r="I121" s="20">
        <f>IF(C121=0, "-", IF(G121/C121&lt;10, G121/C121, "&gt;999%"))</f>
        <v>0.8666666666666667</v>
      </c>
      <c r="J121" s="21">
        <f>IF(E121=0, "-", IF(H121/E121&lt;10, H121/E121, "&gt;999%"))</f>
        <v>1.3269230769230769</v>
      </c>
    </row>
    <row r="122" spans="1:10" x14ac:dyDescent="0.2">
      <c r="A122" s="158" t="s">
        <v>292</v>
      </c>
      <c r="B122" s="65">
        <v>10</v>
      </c>
      <c r="C122" s="66">
        <v>5</v>
      </c>
      <c r="D122" s="65">
        <v>56</v>
      </c>
      <c r="E122" s="66">
        <v>22</v>
      </c>
      <c r="F122" s="67"/>
      <c r="G122" s="65">
        <f>B122-C122</f>
        <v>5</v>
      </c>
      <c r="H122" s="66">
        <f>D122-E122</f>
        <v>34</v>
      </c>
      <c r="I122" s="20">
        <f>IF(C122=0, "-", IF(G122/C122&lt;10, G122/C122, "&gt;999%"))</f>
        <v>1</v>
      </c>
      <c r="J122" s="21">
        <f>IF(E122=0, "-", IF(H122/E122&lt;10, H122/E122, "&gt;999%"))</f>
        <v>1.5454545454545454</v>
      </c>
    </row>
    <row r="123" spans="1:10" s="160" customFormat="1" x14ac:dyDescent="0.2">
      <c r="A123" s="178" t="s">
        <v>446</v>
      </c>
      <c r="B123" s="71">
        <v>40</v>
      </c>
      <c r="C123" s="72">
        <v>23</v>
      </c>
      <c r="D123" s="71">
        <v>192</v>
      </c>
      <c r="E123" s="72">
        <v>86</v>
      </c>
      <c r="F123" s="73"/>
      <c r="G123" s="71">
        <f>B123-C123</f>
        <v>17</v>
      </c>
      <c r="H123" s="72">
        <f>D123-E123</f>
        <v>106</v>
      </c>
      <c r="I123" s="37">
        <f>IF(C123=0, "-", IF(G123/C123&lt;10, G123/C123, "&gt;999%"))</f>
        <v>0.73913043478260865</v>
      </c>
      <c r="J123" s="38">
        <f>IF(E123=0, "-", IF(H123/E123&lt;10, H123/E123, "&gt;999%"))</f>
        <v>1.2325581395348837</v>
      </c>
    </row>
    <row r="124" spans="1:10" x14ac:dyDescent="0.2">
      <c r="A124" s="177"/>
      <c r="B124" s="143"/>
      <c r="C124" s="144"/>
      <c r="D124" s="143"/>
      <c r="E124" s="144"/>
      <c r="F124" s="145"/>
      <c r="G124" s="143"/>
      <c r="H124" s="144"/>
      <c r="I124" s="151"/>
      <c r="J124" s="152"/>
    </row>
    <row r="125" spans="1:10" s="139" customFormat="1" x14ac:dyDescent="0.2">
      <c r="A125" s="159" t="s">
        <v>46</v>
      </c>
      <c r="B125" s="65"/>
      <c r="C125" s="66"/>
      <c r="D125" s="65"/>
      <c r="E125" s="66"/>
      <c r="F125" s="67"/>
      <c r="G125" s="65"/>
      <c r="H125" s="66"/>
      <c r="I125" s="20"/>
      <c r="J125" s="21"/>
    </row>
    <row r="126" spans="1:10" x14ac:dyDescent="0.2">
      <c r="A126" s="158" t="s">
        <v>365</v>
      </c>
      <c r="B126" s="65">
        <v>0</v>
      </c>
      <c r="C126" s="66">
        <v>0</v>
      </c>
      <c r="D126" s="65">
        <v>1</v>
      </c>
      <c r="E126" s="66">
        <v>0</v>
      </c>
      <c r="F126" s="67"/>
      <c r="G126" s="65">
        <f>B126-C126</f>
        <v>0</v>
      </c>
      <c r="H126" s="66">
        <f>D126-E126</f>
        <v>1</v>
      </c>
      <c r="I126" s="20" t="str">
        <f>IF(C126=0, "-", IF(G126/C126&lt;10, G126/C126, "&gt;999%"))</f>
        <v>-</v>
      </c>
      <c r="J126" s="21" t="str">
        <f>IF(E126=0, "-", IF(H126/E126&lt;10, H126/E126, "&gt;999%"))</f>
        <v>-</v>
      </c>
    </row>
    <row r="127" spans="1:10" s="160" customFormat="1" x14ac:dyDescent="0.2">
      <c r="A127" s="178" t="s">
        <v>447</v>
      </c>
      <c r="B127" s="71">
        <v>0</v>
      </c>
      <c r="C127" s="72">
        <v>0</v>
      </c>
      <c r="D127" s="71">
        <v>1</v>
      </c>
      <c r="E127" s="72">
        <v>0</v>
      </c>
      <c r="F127" s="73"/>
      <c r="G127" s="71">
        <f>B127-C127</f>
        <v>0</v>
      </c>
      <c r="H127" s="72">
        <f>D127-E127</f>
        <v>1</v>
      </c>
      <c r="I127" s="37" t="str">
        <f>IF(C127=0, "-", IF(G127/C127&lt;10, G127/C127, "&gt;999%"))</f>
        <v>-</v>
      </c>
      <c r="J127" s="38" t="str">
        <f>IF(E127=0, "-", IF(H127/E127&lt;10, H127/E127, "&gt;999%"))</f>
        <v>-</v>
      </c>
    </row>
    <row r="128" spans="1:10" x14ac:dyDescent="0.2">
      <c r="A128" s="177"/>
      <c r="B128" s="143"/>
      <c r="C128" s="144"/>
      <c r="D128" s="143"/>
      <c r="E128" s="144"/>
      <c r="F128" s="145"/>
      <c r="G128" s="143"/>
      <c r="H128" s="144"/>
      <c r="I128" s="151"/>
      <c r="J128" s="152"/>
    </row>
    <row r="129" spans="1:10" s="139" customFormat="1" x14ac:dyDescent="0.2">
      <c r="A129" s="159" t="s">
        <v>47</v>
      </c>
      <c r="B129" s="65"/>
      <c r="C129" s="66"/>
      <c r="D129" s="65"/>
      <c r="E129" s="66"/>
      <c r="F129" s="67"/>
      <c r="G129" s="65"/>
      <c r="H129" s="66"/>
      <c r="I129" s="20"/>
      <c r="J129" s="21"/>
    </row>
    <row r="130" spans="1:10" x14ac:dyDescent="0.2">
      <c r="A130" s="158" t="s">
        <v>267</v>
      </c>
      <c r="B130" s="65">
        <v>0</v>
      </c>
      <c r="C130" s="66">
        <v>0</v>
      </c>
      <c r="D130" s="65">
        <v>0</v>
      </c>
      <c r="E130" s="66">
        <v>1</v>
      </c>
      <c r="F130" s="67"/>
      <c r="G130" s="65">
        <f t="shared" ref="G130:G135" si="24">B130-C130</f>
        <v>0</v>
      </c>
      <c r="H130" s="66">
        <f t="shared" ref="H130:H135" si="25">D130-E130</f>
        <v>-1</v>
      </c>
      <c r="I130" s="20" t="str">
        <f t="shared" ref="I130:I135" si="26">IF(C130=0, "-", IF(G130/C130&lt;10, G130/C130, "&gt;999%"))</f>
        <v>-</v>
      </c>
      <c r="J130" s="21">
        <f t="shared" ref="J130:J135" si="27">IF(E130=0, "-", IF(H130/E130&lt;10, H130/E130, "&gt;999%"))</f>
        <v>-1</v>
      </c>
    </row>
    <row r="131" spans="1:10" x14ac:dyDescent="0.2">
      <c r="A131" s="158" t="s">
        <v>241</v>
      </c>
      <c r="B131" s="65">
        <v>0</v>
      </c>
      <c r="C131" s="66">
        <v>1</v>
      </c>
      <c r="D131" s="65">
        <v>4</v>
      </c>
      <c r="E131" s="66">
        <v>6</v>
      </c>
      <c r="F131" s="67"/>
      <c r="G131" s="65">
        <f t="shared" si="24"/>
        <v>-1</v>
      </c>
      <c r="H131" s="66">
        <f t="shared" si="25"/>
        <v>-2</v>
      </c>
      <c r="I131" s="20">
        <f t="shared" si="26"/>
        <v>-1</v>
      </c>
      <c r="J131" s="21">
        <f t="shared" si="27"/>
        <v>-0.33333333333333331</v>
      </c>
    </row>
    <row r="132" spans="1:10" x14ac:dyDescent="0.2">
      <c r="A132" s="158" t="s">
        <v>348</v>
      </c>
      <c r="B132" s="65">
        <v>0</v>
      </c>
      <c r="C132" s="66">
        <v>0</v>
      </c>
      <c r="D132" s="65">
        <v>4</v>
      </c>
      <c r="E132" s="66">
        <v>1</v>
      </c>
      <c r="F132" s="67"/>
      <c r="G132" s="65">
        <f t="shared" si="24"/>
        <v>0</v>
      </c>
      <c r="H132" s="66">
        <f t="shared" si="25"/>
        <v>3</v>
      </c>
      <c r="I132" s="20" t="str">
        <f t="shared" si="26"/>
        <v>-</v>
      </c>
      <c r="J132" s="21">
        <f t="shared" si="27"/>
        <v>3</v>
      </c>
    </row>
    <row r="133" spans="1:10" x14ac:dyDescent="0.2">
      <c r="A133" s="158" t="s">
        <v>293</v>
      </c>
      <c r="B133" s="65">
        <v>0</v>
      </c>
      <c r="C133" s="66">
        <v>0</v>
      </c>
      <c r="D133" s="65">
        <v>3</v>
      </c>
      <c r="E133" s="66">
        <v>1</v>
      </c>
      <c r="F133" s="67"/>
      <c r="G133" s="65">
        <f t="shared" si="24"/>
        <v>0</v>
      </c>
      <c r="H133" s="66">
        <f t="shared" si="25"/>
        <v>2</v>
      </c>
      <c r="I133" s="20" t="str">
        <f t="shared" si="26"/>
        <v>-</v>
      </c>
      <c r="J133" s="21">
        <f t="shared" si="27"/>
        <v>2</v>
      </c>
    </row>
    <row r="134" spans="1:10" x14ac:dyDescent="0.2">
      <c r="A134" s="158" t="s">
        <v>294</v>
      </c>
      <c r="B134" s="65">
        <v>0</v>
      </c>
      <c r="C134" s="66">
        <v>0</v>
      </c>
      <c r="D134" s="65">
        <v>4</v>
      </c>
      <c r="E134" s="66">
        <v>5</v>
      </c>
      <c r="F134" s="67"/>
      <c r="G134" s="65">
        <f t="shared" si="24"/>
        <v>0</v>
      </c>
      <c r="H134" s="66">
        <f t="shared" si="25"/>
        <v>-1</v>
      </c>
      <c r="I134" s="20" t="str">
        <f t="shared" si="26"/>
        <v>-</v>
      </c>
      <c r="J134" s="21">
        <f t="shared" si="27"/>
        <v>-0.2</v>
      </c>
    </row>
    <row r="135" spans="1:10" s="160" customFormat="1" x14ac:dyDescent="0.2">
      <c r="A135" s="178" t="s">
        <v>448</v>
      </c>
      <c r="B135" s="71">
        <v>0</v>
      </c>
      <c r="C135" s="72">
        <v>1</v>
      </c>
      <c r="D135" s="71">
        <v>15</v>
      </c>
      <c r="E135" s="72">
        <v>14</v>
      </c>
      <c r="F135" s="73"/>
      <c r="G135" s="71">
        <f t="shared" si="24"/>
        <v>-1</v>
      </c>
      <c r="H135" s="72">
        <f t="shared" si="25"/>
        <v>1</v>
      </c>
      <c r="I135" s="37">
        <f t="shared" si="26"/>
        <v>-1</v>
      </c>
      <c r="J135" s="38">
        <f t="shared" si="27"/>
        <v>7.1428571428571425E-2</v>
      </c>
    </row>
    <row r="136" spans="1:10" x14ac:dyDescent="0.2">
      <c r="A136" s="177"/>
      <c r="B136" s="143"/>
      <c r="C136" s="144"/>
      <c r="D136" s="143"/>
      <c r="E136" s="144"/>
      <c r="F136" s="145"/>
      <c r="G136" s="143"/>
      <c r="H136" s="144"/>
      <c r="I136" s="151"/>
      <c r="J136" s="152"/>
    </row>
    <row r="137" spans="1:10" s="139" customFormat="1" x14ac:dyDescent="0.2">
      <c r="A137" s="159" t="s">
        <v>48</v>
      </c>
      <c r="B137" s="65"/>
      <c r="C137" s="66"/>
      <c r="D137" s="65"/>
      <c r="E137" s="66"/>
      <c r="F137" s="67"/>
      <c r="G137" s="65"/>
      <c r="H137" s="66"/>
      <c r="I137" s="20"/>
      <c r="J137" s="21"/>
    </row>
    <row r="138" spans="1:10" x14ac:dyDescent="0.2">
      <c r="A138" s="158" t="s">
        <v>48</v>
      </c>
      <c r="B138" s="65">
        <v>8</v>
      </c>
      <c r="C138" s="66">
        <v>0</v>
      </c>
      <c r="D138" s="65">
        <v>15</v>
      </c>
      <c r="E138" s="66">
        <v>2</v>
      </c>
      <c r="F138" s="67"/>
      <c r="G138" s="65">
        <f>B138-C138</f>
        <v>8</v>
      </c>
      <c r="H138" s="66">
        <f>D138-E138</f>
        <v>13</v>
      </c>
      <c r="I138" s="20" t="str">
        <f>IF(C138=0, "-", IF(G138/C138&lt;10, G138/C138, "&gt;999%"))</f>
        <v>-</v>
      </c>
      <c r="J138" s="21">
        <f>IF(E138=0, "-", IF(H138/E138&lt;10, H138/E138, "&gt;999%"))</f>
        <v>6.5</v>
      </c>
    </row>
    <row r="139" spans="1:10" s="160" customFormat="1" x14ac:dyDescent="0.2">
      <c r="A139" s="178" t="s">
        <v>449</v>
      </c>
      <c r="B139" s="71">
        <v>8</v>
      </c>
      <c r="C139" s="72">
        <v>0</v>
      </c>
      <c r="D139" s="71">
        <v>15</v>
      </c>
      <c r="E139" s="72">
        <v>2</v>
      </c>
      <c r="F139" s="73"/>
      <c r="G139" s="71">
        <f>B139-C139</f>
        <v>8</v>
      </c>
      <c r="H139" s="72">
        <f>D139-E139</f>
        <v>13</v>
      </c>
      <c r="I139" s="37" t="str">
        <f>IF(C139=0, "-", IF(G139/C139&lt;10, G139/C139, "&gt;999%"))</f>
        <v>-</v>
      </c>
      <c r="J139" s="38">
        <f>IF(E139=0, "-", IF(H139/E139&lt;10, H139/E139, "&gt;999%"))</f>
        <v>6.5</v>
      </c>
    </row>
    <row r="140" spans="1:10" x14ac:dyDescent="0.2">
      <c r="A140" s="177"/>
      <c r="B140" s="143"/>
      <c r="C140" s="144"/>
      <c r="D140" s="143"/>
      <c r="E140" s="144"/>
      <c r="F140" s="145"/>
      <c r="G140" s="143"/>
      <c r="H140" s="144"/>
      <c r="I140" s="151"/>
      <c r="J140" s="152"/>
    </row>
    <row r="141" spans="1:10" s="139" customFormat="1" x14ac:dyDescent="0.2">
      <c r="A141" s="159" t="s">
        <v>49</v>
      </c>
      <c r="B141" s="65"/>
      <c r="C141" s="66"/>
      <c r="D141" s="65"/>
      <c r="E141" s="66"/>
      <c r="F141" s="67"/>
      <c r="G141" s="65"/>
      <c r="H141" s="66"/>
      <c r="I141" s="20"/>
      <c r="J141" s="21"/>
    </row>
    <row r="142" spans="1:10" x14ac:dyDescent="0.2">
      <c r="A142" s="158" t="s">
        <v>214</v>
      </c>
      <c r="B142" s="65">
        <v>9</v>
      </c>
      <c r="C142" s="66">
        <v>2</v>
      </c>
      <c r="D142" s="65">
        <v>44</v>
      </c>
      <c r="E142" s="66">
        <v>13</v>
      </c>
      <c r="F142" s="67"/>
      <c r="G142" s="65">
        <f t="shared" ref="G142:G152" si="28">B142-C142</f>
        <v>7</v>
      </c>
      <c r="H142" s="66">
        <f t="shared" ref="H142:H152" si="29">D142-E142</f>
        <v>31</v>
      </c>
      <c r="I142" s="20">
        <f t="shared" ref="I142:I152" si="30">IF(C142=0, "-", IF(G142/C142&lt;10, G142/C142, "&gt;999%"))</f>
        <v>3.5</v>
      </c>
      <c r="J142" s="21">
        <f t="shared" ref="J142:J152" si="31">IF(E142=0, "-", IF(H142/E142&lt;10, H142/E142, "&gt;999%"))</f>
        <v>2.3846153846153846</v>
      </c>
    </row>
    <row r="143" spans="1:10" x14ac:dyDescent="0.2">
      <c r="A143" s="158" t="s">
        <v>184</v>
      </c>
      <c r="B143" s="65">
        <v>11</v>
      </c>
      <c r="C143" s="66">
        <v>7</v>
      </c>
      <c r="D143" s="65">
        <v>66</v>
      </c>
      <c r="E143" s="66">
        <v>33</v>
      </c>
      <c r="F143" s="67"/>
      <c r="G143" s="65">
        <f t="shared" si="28"/>
        <v>4</v>
      </c>
      <c r="H143" s="66">
        <f t="shared" si="29"/>
        <v>33</v>
      </c>
      <c r="I143" s="20">
        <f t="shared" si="30"/>
        <v>0.5714285714285714</v>
      </c>
      <c r="J143" s="21">
        <f t="shared" si="31"/>
        <v>1</v>
      </c>
    </row>
    <row r="144" spans="1:10" x14ac:dyDescent="0.2">
      <c r="A144" s="158" t="s">
        <v>242</v>
      </c>
      <c r="B144" s="65">
        <v>1</v>
      </c>
      <c r="C144" s="66">
        <v>0</v>
      </c>
      <c r="D144" s="65">
        <v>1</v>
      </c>
      <c r="E144" s="66">
        <v>0</v>
      </c>
      <c r="F144" s="67"/>
      <c r="G144" s="65">
        <f t="shared" si="28"/>
        <v>1</v>
      </c>
      <c r="H144" s="66">
        <f t="shared" si="29"/>
        <v>1</v>
      </c>
      <c r="I144" s="20" t="str">
        <f t="shared" si="30"/>
        <v>-</v>
      </c>
      <c r="J144" s="21" t="str">
        <f t="shared" si="31"/>
        <v>-</v>
      </c>
    </row>
    <row r="145" spans="1:10" x14ac:dyDescent="0.2">
      <c r="A145" s="158" t="s">
        <v>167</v>
      </c>
      <c r="B145" s="65">
        <v>4</v>
      </c>
      <c r="C145" s="66">
        <v>2</v>
      </c>
      <c r="D145" s="65">
        <v>29</v>
      </c>
      <c r="E145" s="66">
        <v>20</v>
      </c>
      <c r="F145" s="67"/>
      <c r="G145" s="65">
        <f t="shared" si="28"/>
        <v>2</v>
      </c>
      <c r="H145" s="66">
        <f t="shared" si="29"/>
        <v>9</v>
      </c>
      <c r="I145" s="20">
        <f t="shared" si="30"/>
        <v>1</v>
      </c>
      <c r="J145" s="21">
        <f t="shared" si="31"/>
        <v>0.45</v>
      </c>
    </row>
    <row r="146" spans="1:10" x14ac:dyDescent="0.2">
      <c r="A146" s="158" t="s">
        <v>172</v>
      </c>
      <c r="B146" s="65">
        <v>4</v>
      </c>
      <c r="C146" s="66">
        <v>8</v>
      </c>
      <c r="D146" s="65">
        <v>37</v>
      </c>
      <c r="E146" s="66">
        <v>31</v>
      </c>
      <c r="F146" s="67"/>
      <c r="G146" s="65">
        <f t="shared" si="28"/>
        <v>-4</v>
      </c>
      <c r="H146" s="66">
        <f t="shared" si="29"/>
        <v>6</v>
      </c>
      <c r="I146" s="20">
        <f t="shared" si="30"/>
        <v>-0.5</v>
      </c>
      <c r="J146" s="21">
        <f t="shared" si="31"/>
        <v>0.19354838709677419</v>
      </c>
    </row>
    <row r="147" spans="1:10" x14ac:dyDescent="0.2">
      <c r="A147" s="158" t="s">
        <v>243</v>
      </c>
      <c r="B147" s="65">
        <v>8</v>
      </c>
      <c r="C147" s="66">
        <v>4</v>
      </c>
      <c r="D147" s="65">
        <v>46</v>
      </c>
      <c r="E147" s="66">
        <v>32</v>
      </c>
      <c r="F147" s="67"/>
      <c r="G147" s="65">
        <f t="shared" si="28"/>
        <v>4</v>
      </c>
      <c r="H147" s="66">
        <f t="shared" si="29"/>
        <v>14</v>
      </c>
      <c r="I147" s="20">
        <f t="shared" si="30"/>
        <v>1</v>
      </c>
      <c r="J147" s="21">
        <f t="shared" si="31"/>
        <v>0.4375</v>
      </c>
    </row>
    <row r="148" spans="1:10" x14ac:dyDescent="0.2">
      <c r="A148" s="158" t="s">
        <v>295</v>
      </c>
      <c r="B148" s="65">
        <v>0</v>
      </c>
      <c r="C148" s="66">
        <v>1</v>
      </c>
      <c r="D148" s="65">
        <v>12</v>
      </c>
      <c r="E148" s="66">
        <v>5</v>
      </c>
      <c r="F148" s="67"/>
      <c r="G148" s="65">
        <f t="shared" si="28"/>
        <v>-1</v>
      </c>
      <c r="H148" s="66">
        <f t="shared" si="29"/>
        <v>7</v>
      </c>
      <c r="I148" s="20">
        <f t="shared" si="30"/>
        <v>-1</v>
      </c>
      <c r="J148" s="21">
        <f t="shared" si="31"/>
        <v>1.4</v>
      </c>
    </row>
    <row r="149" spans="1:10" x14ac:dyDescent="0.2">
      <c r="A149" s="158" t="s">
        <v>268</v>
      </c>
      <c r="B149" s="65">
        <v>3</v>
      </c>
      <c r="C149" s="66">
        <v>4</v>
      </c>
      <c r="D149" s="65">
        <v>26</v>
      </c>
      <c r="E149" s="66">
        <v>18</v>
      </c>
      <c r="F149" s="67"/>
      <c r="G149" s="65">
        <f t="shared" si="28"/>
        <v>-1</v>
      </c>
      <c r="H149" s="66">
        <f t="shared" si="29"/>
        <v>8</v>
      </c>
      <c r="I149" s="20">
        <f t="shared" si="30"/>
        <v>-0.25</v>
      </c>
      <c r="J149" s="21">
        <f t="shared" si="31"/>
        <v>0.44444444444444442</v>
      </c>
    </row>
    <row r="150" spans="1:10" x14ac:dyDescent="0.2">
      <c r="A150" s="158" t="s">
        <v>208</v>
      </c>
      <c r="B150" s="65">
        <v>1</v>
      </c>
      <c r="C150" s="66">
        <v>9</v>
      </c>
      <c r="D150" s="65">
        <v>6</v>
      </c>
      <c r="E150" s="66">
        <v>14</v>
      </c>
      <c r="F150" s="67"/>
      <c r="G150" s="65">
        <f t="shared" si="28"/>
        <v>-8</v>
      </c>
      <c r="H150" s="66">
        <f t="shared" si="29"/>
        <v>-8</v>
      </c>
      <c r="I150" s="20">
        <f t="shared" si="30"/>
        <v>-0.88888888888888884</v>
      </c>
      <c r="J150" s="21">
        <f t="shared" si="31"/>
        <v>-0.5714285714285714</v>
      </c>
    </row>
    <row r="151" spans="1:10" x14ac:dyDescent="0.2">
      <c r="A151" s="158" t="s">
        <v>230</v>
      </c>
      <c r="B151" s="65">
        <v>8</v>
      </c>
      <c r="C151" s="66">
        <v>0</v>
      </c>
      <c r="D151" s="65">
        <v>21</v>
      </c>
      <c r="E151" s="66">
        <v>0</v>
      </c>
      <c r="F151" s="67"/>
      <c r="G151" s="65">
        <f t="shared" si="28"/>
        <v>8</v>
      </c>
      <c r="H151" s="66">
        <f t="shared" si="29"/>
        <v>21</v>
      </c>
      <c r="I151" s="20" t="str">
        <f t="shared" si="30"/>
        <v>-</v>
      </c>
      <c r="J151" s="21" t="str">
        <f t="shared" si="31"/>
        <v>-</v>
      </c>
    </row>
    <row r="152" spans="1:10" s="160" customFormat="1" x14ac:dyDescent="0.2">
      <c r="A152" s="178" t="s">
        <v>450</v>
      </c>
      <c r="B152" s="71">
        <v>49</v>
      </c>
      <c r="C152" s="72">
        <v>37</v>
      </c>
      <c r="D152" s="71">
        <v>288</v>
      </c>
      <c r="E152" s="72">
        <v>166</v>
      </c>
      <c r="F152" s="73"/>
      <c r="G152" s="71">
        <f t="shared" si="28"/>
        <v>12</v>
      </c>
      <c r="H152" s="72">
        <f t="shared" si="29"/>
        <v>122</v>
      </c>
      <c r="I152" s="37">
        <f t="shared" si="30"/>
        <v>0.32432432432432434</v>
      </c>
      <c r="J152" s="38">
        <f t="shared" si="31"/>
        <v>0.73493975903614461</v>
      </c>
    </row>
    <row r="153" spans="1:10" x14ac:dyDescent="0.2">
      <c r="A153" s="177"/>
      <c r="B153" s="143"/>
      <c r="C153" s="144"/>
      <c r="D153" s="143"/>
      <c r="E153" s="144"/>
      <c r="F153" s="145"/>
      <c r="G153" s="143"/>
      <c r="H153" s="144"/>
      <c r="I153" s="151"/>
      <c r="J153" s="152"/>
    </row>
    <row r="154" spans="1:10" s="139" customFormat="1" x14ac:dyDescent="0.2">
      <c r="A154" s="159" t="s">
        <v>50</v>
      </c>
      <c r="B154" s="65"/>
      <c r="C154" s="66"/>
      <c r="D154" s="65"/>
      <c r="E154" s="66"/>
      <c r="F154" s="67"/>
      <c r="G154" s="65"/>
      <c r="H154" s="66"/>
      <c r="I154" s="20"/>
      <c r="J154" s="21"/>
    </row>
    <row r="155" spans="1:10" x14ac:dyDescent="0.2">
      <c r="A155" s="158" t="s">
        <v>278</v>
      </c>
      <c r="B155" s="65">
        <v>0</v>
      </c>
      <c r="C155" s="66">
        <v>0</v>
      </c>
      <c r="D155" s="65">
        <v>0</v>
      </c>
      <c r="E155" s="66">
        <v>1</v>
      </c>
      <c r="F155" s="67"/>
      <c r="G155" s="65">
        <f>B155-C155</f>
        <v>0</v>
      </c>
      <c r="H155" s="66">
        <f>D155-E155</f>
        <v>-1</v>
      </c>
      <c r="I155" s="20" t="str">
        <f>IF(C155=0, "-", IF(G155/C155&lt;10, G155/C155, "&gt;999%"))</f>
        <v>-</v>
      </c>
      <c r="J155" s="21">
        <f>IF(E155=0, "-", IF(H155/E155&lt;10, H155/E155, "&gt;999%"))</f>
        <v>-1</v>
      </c>
    </row>
    <row r="156" spans="1:10" x14ac:dyDescent="0.2">
      <c r="A156" s="158" t="s">
        <v>279</v>
      </c>
      <c r="B156" s="65">
        <v>0</v>
      </c>
      <c r="C156" s="66">
        <v>1</v>
      </c>
      <c r="D156" s="65">
        <v>0</v>
      </c>
      <c r="E156" s="66">
        <v>1</v>
      </c>
      <c r="F156" s="67"/>
      <c r="G156" s="65">
        <f>B156-C156</f>
        <v>-1</v>
      </c>
      <c r="H156" s="66">
        <f>D156-E156</f>
        <v>-1</v>
      </c>
      <c r="I156" s="20">
        <f>IF(C156=0, "-", IF(G156/C156&lt;10, G156/C156, "&gt;999%"))</f>
        <v>-1</v>
      </c>
      <c r="J156" s="21">
        <f>IF(E156=0, "-", IF(H156/E156&lt;10, H156/E156, "&gt;999%"))</f>
        <v>-1</v>
      </c>
    </row>
    <row r="157" spans="1:10" s="160" customFormat="1" x14ac:dyDescent="0.2">
      <c r="A157" s="178" t="s">
        <v>451</v>
      </c>
      <c r="B157" s="71">
        <v>0</v>
      </c>
      <c r="C157" s="72">
        <v>1</v>
      </c>
      <c r="D157" s="71">
        <v>0</v>
      </c>
      <c r="E157" s="72">
        <v>2</v>
      </c>
      <c r="F157" s="73"/>
      <c r="G157" s="71">
        <f>B157-C157</f>
        <v>-1</v>
      </c>
      <c r="H157" s="72">
        <f>D157-E157</f>
        <v>-2</v>
      </c>
      <c r="I157" s="37">
        <f>IF(C157=0, "-", IF(G157/C157&lt;10, G157/C157, "&gt;999%"))</f>
        <v>-1</v>
      </c>
      <c r="J157" s="38">
        <f>IF(E157=0, "-", IF(H157/E157&lt;10, H157/E157, "&gt;999%"))</f>
        <v>-1</v>
      </c>
    </row>
    <row r="158" spans="1:10" x14ac:dyDescent="0.2">
      <c r="A158" s="177"/>
      <c r="B158" s="143"/>
      <c r="C158" s="144"/>
      <c r="D158" s="143"/>
      <c r="E158" s="144"/>
      <c r="F158" s="145"/>
      <c r="G158" s="143"/>
      <c r="H158" s="144"/>
      <c r="I158" s="151"/>
      <c r="J158" s="152"/>
    </row>
    <row r="159" spans="1:10" s="139" customFormat="1" x14ac:dyDescent="0.2">
      <c r="A159" s="159" t="s">
        <v>51</v>
      </c>
      <c r="B159" s="65"/>
      <c r="C159" s="66"/>
      <c r="D159" s="65"/>
      <c r="E159" s="66"/>
      <c r="F159" s="67"/>
      <c r="G159" s="65"/>
      <c r="H159" s="66"/>
      <c r="I159" s="20"/>
      <c r="J159" s="21"/>
    </row>
    <row r="160" spans="1:10" x14ac:dyDescent="0.2">
      <c r="A160" s="158" t="s">
        <v>296</v>
      </c>
      <c r="B160" s="65">
        <v>0</v>
      </c>
      <c r="C160" s="66">
        <v>0</v>
      </c>
      <c r="D160" s="65">
        <v>4</v>
      </c>
      <c r="E160" s="66">
        <v>2</v>
      </c>
      <c r="F160" s="67"/>
      <c r="G160" s="65">
        <f t="shared" ref="G160:G165" si="32">B160-C160</f>
        <v>0</v>
      </c>
      <c r="H160" s="66">
        <f t="shared" ref="H160:H165" si="33">D160-E160</f>
        <v>2</v>
      </c>
      <c r="I160" s="20" t="str">
        <f t="shared" ref="I160:I165" si="34">IF(C160=0, "-", IF(G160/C160&lt;10, G160/C160, "&gt;999%"))</f>
        <v>-</v>
      </c>
      <c r="J160" s="21">
        <f t="shared" ref="J160:J165" si="35">IF(E160=0, "-", IF(H160/E160&lt;10, H160/E160, "&gt;999%"))</f>
        <v>1</v>
      </c>
    </row>
    <row r="161" spans="1:10" x14ac:dyDescent="0.2">
      <c r="A161" s="158" t="s">
        <v>327</v>
      </c>
      <c r="B161" s="65">
        <v>1</v>
      </c>
      <c r="C161" s="66">
        <v>1</v>
      </c>
      <c r="D161" s="65">
        <v>3</v>
      </c>
      <c r="E161" s="66">
        <v>2</v>
      </c>
      <c r="F161" s="67"/>
      <c r="G161" s="65">
        <f t="shared" si="32"/>
        <v>0</v>
      </c>
      <c r="H161" s="66">
        <f t="shared" si="33"/>
        <v>1</v>
      </c>
      <c r="I161" s="20">
        <f t="shared" si="34"/>
        <v>0</v>
      </c>
      <c r="J161" s="21">
        <f t="shared" si="35"/>
        <v>0.5</v>
      </c>
    </row>
    <row r="162" spans="1:10" x14ac:dyDescent="0.2">
      <c r="A162" s="158" t="s">
        <v>215</v>
      </c>
      <c r="B162" s="65">
        <v>1</v>
      </c>
      <c r="C162" s="66">
        <v>1</v>
      </c>
      <c r="D162" s="65">
        <v>4</v>
      </c>
      <c r="E162" s="66">
        <v>5</v>
      </c>
      <c r="F162" s="67"/>
      <c r="G162" s="65">
        <f t="shared" si="32"/>
        <v>0</v>
      </c>
      <c r="H162" s="66">
        <f t="shared" si="33"/>
        <v>-1</v>
      </c>
      <c r="I162" s="20">
        <f t="shared" si="34"/>
        <v>0</v>
      </c>
      <c r="J162" s="21">
        <f t="shared" si="35"/>
        <v>-0.2</v>
      </c>
    </row>
    <row r="163" spans="1:10" x14ac:dyDescent="0.2">
      <c r="A163" s="158" t="s">
        <v>349</v>
      </c>
      <c r="B163" s="65">
        <v>2</v>
      </c>
      <c r="C163" s="66">
        <v>4</v>
      </c>
      <c r="D163" s="65">
        <v>25</v>
      </c>
      <c r="E163" s="66">
        <v>16</v>
      </c>
      <c r="F163" s="67"/>
      <c r="G163" s="65">
        <f t="shared" si="32"/>
        <v>-2</v>
      </c>
      <c r="H163" s="66">
        <f t="shared" si="33"/>
        <v>9</v>
      </c>
      <c r="I163" s="20">
        <f t="shared" si="34"/>
        <v>-0.5</v>
      </c>
      <c r="J163" s="21">
        <f t="shared" si="35"/>
        <v>0.5625</v>
      </c>
    </row>
    <row r="164" spans="1:10" x14ac:dyDescent="0.2">
      <c r="A164" s="158" t="s">
        <v>328</v>
      </c>
      <c r="B164" s="65">
        <v>0</v>
      </c>
      <c r="C164" s="66">
        <v>0</v>
      </c>
      <c r="D164" s="65">
        <v>0</v>
      </c>
      <c r="E164" s="66">
        <v>1</v>
      </c>
      <c r="F164" s="67"/>
      <c r="G164" s="65">
        <f t="shared" si="32"/>
        <v>0</v>
      </c>
      <c r="H164" s="66">
        <f t="shared" si="33"/>
        <v>-1</v>
      </c>
      <c r="I164" s="20" t="str">
        <f t="shared" si="34"/>
        <v>-</v>
      </c>
      <c r="J164" s="21">
        <f t="shared" si="35"/>
        <v>-1</v>
      </c>
    </row>
    <row r="165" spans="1:10" s="160" customFormat="1" x14ac:dyDescent="0.2">
      <c r="A165" s="178" t="s">
        <v>452</v>
      </c>
      <c r="B165" s="71">
        <v>4</v>
      </c>
      <c r="C165" s="72">
        <v>6</v>
      </c>
      <c r="D165" s="71">
        <v>36</v>
      </c>
      <c r="E165" s="72">
        <v>26</v>
      </c>
      <c r="F165" s="73"/>
      <c r="G165" s="71">
        <f t="shared" si="32"/>
        <v>-2</v>
      </c>
      <c r="H165" s="72">
        <f t="shared" si="33"/>
        <v>10</v>
      </c>
      <c r="I165" s="37">
        <f t="shared" si="34"/>
        <v>-0.33333333333333331</v>
      </c>
      <c r="J165" s="38">
        <f t="shared" si="35"/>
        <v>0.38461538461538464</v>
      </c>
    </row>
    <row r="166" spans="1:10" x14ac:dyDescent="0.2">
      <c r="A166" s="177"/>
      <c r="B166" s="143"/>
      <c r="C166" s="144"/>
      <c r="D166" s="143"/>
      <c r="E166" s="144"/>
      <c r="F166" s="145"/>
      <c r="G166" s="143"/>
      <c r="H166" s="144"/>
      <c r="I166" s="151"/>
      <c r="J166" s="152"/>
    </row>
    <row r="167" spans="1:10" s="139" customFormat="1" x14ac:dyDescent="0.2">
      <c r="A167" s="159" t="s">
        <v>52</v>
      </c>
      <c r="B167" s="65"/>
      <c r="C167" s="66"/>
      <c r="D167" s="65"/>
      <c r="E167" s="66"/>
      <c r="F167" s="67"/>
      <c r="G167" s="65"/>
      <c r="H167" s="66"/>
      <c r="I167" s="20"/>
      <c r="J167" s="21"/>
    </row>
    <row r="168" spans="1:10" x14ac:dyDescent="0.2">
      <c r="A168" s="158" t="s">
        <v>203</v>
      </c>
      <c r="B168" s="65">
        <v>0</v>
      </c>
      <c r="C168" s="66">
        <v>0</v>
      </c>
      <c r="D168" s="65">
        <v>1</v>
      </c>
      <c r="E168" s="66">
        <v>1</v>
      </c>
      <c r="F168" s="67"/>
      <c r="G168" s="65">
        <f t="shared" ref="G168:G176" si="36">B168-C168</f>
        <v>0</v>
      </c>
      <c r="H168" s="66">
        <f t="shared" ref="H168:H176" si="37">D168-E168</f>
        <v>0</v>
      </c>
      <c r="I168" s="20" t="str">
        <f t="shared" ref="I168:I176" si="38">IF(C168=0, "-", IF(G168/C168&lt;10, G168/C168, "&gt;999%"))</f>
        <v>-</v>
      </c>
      <c r="J168" s="21">
        <f t="shared" ref="J168:J176" si="39">IF(E168=0, "-", IF(H168/E168&lt;10, H168/E168, "&gt;999%"))</f>
        <v>0</v>
      </c>
    </row>
    <row r="169" spans="1:10" x14ac:dyDescent="0.2">
      <c r="A169" s="158" t="s">
        <v>210</v>
      </c>
      <c r="B169" s="65">
        <v>0</v>
      </c>
      <c r="C169" s="66">
        <v>1</v>
      </c>
      <c r="D169" s="65">
        <v>0</v>
      </c>
      <c r="E169" s="66">
        <v>1</v>
      </c>
      <c r="F169" s="67"/>
      <c r="G169" s="65">
        <f t="shared" si="36"/>
        <v>-1</v>
      </c>
      <c r="H169" s="66">
        <f t="shared" si="37"/>
        <v>-1</v>
      </c>
      <c r="I169" s="20">
        <f t="shared" si="38"/>
        <v>-1</v>
      </c>
      <c r="J169" s="21">
        <f t="shared" si="39"/>
        <v>-1</v>
      </c>
    </row>
    <row r="170" spans="1:10" x14ac:dyDescent="0.2">
      <c r="A170" s="158" t="s">
        <v>204</v>
      </c>
      <c r="B170" s="65">
        <v>0</v>
      </c>
      <c r="C170" s="66">
        <v>0</v>
      </c>
      <c r="D170" s="65">
        <v>0</v>
      </c>
      <c r="E170" s="66">
        <v>2</v>
      </c>
      <c r="F170" s="67"/>
      <c r="G170" s="65">
        <f t="shared" si="36"/>
        <v>0</v>
      </c>
      <c r="H170" s="66">
        <f t="shared" si="37"/>
        <v>-2</v>
      </c>
      <c r="I170" s="20" t="str">
        <f t="shared" si="38"/>
        <v>-</v>
      </c>
      <c r="J170" s="21">
        <f t="shared" si="39"/>
        <v>-1</v>
      </c>
    </row>
    <row r="171" spans="1:10" x14ac:dyDescent="0.2">
      <c r="A171" s="158" t="s">
        <v>317</v>
      </c>
      <c r="B171" s="65">
        <v>1</v>
      </c>
      <c r="C171" s="66">
        <v>1</v>
      </c>
      <c r="D171" s="65">
        <v>3</v>
      </c>
      <c r="E171" s="66">
        <v>6</v>
      </c>
      <c r="F171" s="67"/>
      <c r="G171" s="65">
        <f t="shared" si="36"/>
        <v>0</v>
      </c>
      <c r="H171" s="66">
        <f t="shared" si="37"/>
        <v>-3</v>
      </c>
      <c r="I171" s="20">
        <f t="shared" si="38"/>
        <v>0</v>
      </c>
      <c r="J171" s="21">
        <f t="shared" si="39"/>
        <v>-0.5</v>
      </c>
    </row>
    <row r="172" spans="1:10" x14ac:dyDescent="0.2">
      <c r="A172" s="158" t="s">
        <v>280</v>
      </c>
      <c r="B172" s="65">
        <v>0</v>
      </c>
      <c r="C172" s="66">
        <v>2</v>
      </c>
      <c r="D172" s="65">
        <v>12</v>
      </c>
      <c r="E172" s="66">
        <v>6</v>
      </c>
      <c r="F172" s="67"/>
      <c r="G172" s="65">
        <f t="shared" si="36"/>
        <v>-2</v>
      </c>
      <c r="H172" s="66">
        <f t="shared" si="37"/>
        <v>6</v>
      </c>
      <c r="I172" s="20">
        <f t="shared" si="38"/>
        <v>-1</v>
      </c>
      <c r="J172" s="21">
        <f t="shared" si="39"/>
        <v>1</v>
      </c>
    </row>
    <row r="173" spans="1:10" x14ac:dyDescent="0.2">
      <c r="A173" s="158" t="s">
        <v>224</v>
      </c>
      <c r="B173" s="65">
        <v>0</v>
      </c>
      <c r="C173" s="66">
        <v>0</v>
      </c>
      <c r="D173" s="65">
        <v>1</v>
      </c>
      <c r="E173" s="66">
        <v>0</v>
      </c>
      <c r="F173" s="67"/>
      <c r="G173" s="65">
        <f t="shared" si="36"/>
        <v>0</v>
      </c>
      <c r="H173" s="66">
        <f t="shared" si="37"/>
        <v>1</v>
      </c>
      <c r="I173" s="20" t="str">
        <f t="shared" si="38"/>
        <v>-</v>
      </c>
      <c r="J173" s="21" t="str">
        <f t="shared" si="39"/>
        <v>-</v>
      </c>
    </row>
    <row r="174" spans="1:10" x14ac:dyDescent="0.2">
      <c r="A174" s="158" t="s">
        <v>310</v>
      </c>
      <c r="B174" s="65">
        <v>1</v>
      </c>
      <c r="C174" s="66">
        <v>2</v>
      </c>
      <c r="D174" s="65">
        <v>9</v>
      </c>
      <c r="E174" s="66">
        <v>3</v>
      </c>
      <c r="F174" s="67"/>
      <c r="G174" s="65">
        <f t="shared" si="36"/>
        <v>-1</v>
      </c>
      <c r="H174" s="66">
        <f t="shared" si="37"/>
        <v>6</v>
      </c>
      <c r="I174" s="20">
        <f t="shared" si="38"/>
        <v>-0.5</v>
      </c>
      <c r="J174" s="21">
        <f t="shared" si="39"/>
        <v>2</v>
      </c>
    </row>
    <row r="175" spans="1:10" x14ac:dyDescent="0.2">
      <c r="A175" s="158" t="s">
        <v>260</v>
      </c>
      <c r="B175" s="65">
        <v>0</v>
      </c>
      <c r="C175" s="66">
        <v>3</v>
      </c>
      <c r="D175" s="65">
        <v>8</v>
      </c>
      <c r="E175" s="66">
        <v>3</v>
      </c>
      <c r="F175" s="67"/>
      <c r="G175" s="65">
        <f t="shared" si="36"/>
        <v>-3</v>
      </c>
      <c r="H175" s="66">
        <f t="shared" si="37"/>
        <v>5</v>
      </c>
      <c r="I175" s="20">
        <f t="shared" si="38"/>
        <v>-1</v>
      </c>
      <c r="J175" s="21">
        <f t="shared" si="39"/>
        <v>1.6666666666666667</v>
      </c>
    </row>
    <row r="176" spans="1:10" s="160" customFormat="1" x14ac:dyDescent="0.2">
      <c r="A176" s="178" t="s">
        <v>453</v>
      </c>
      <c r="B176" s="71">
        <v>2</v>
      </c>
      <c r="C176" s="72">
        <v>9</v>
      </c>
      <c r="D176" s="71">
        <v>34</v>
      </c>
      <c r="E176" s="72">
        <v>22</v>
      </c>
      <c r="F176" s="73"/>
      <c r="G176" s="71">
        <f t="shared" si="36"/>
        <v>-7</v>
      </c>
      <c r="H176" s="72">
        <f t="shared" si="37"/>
        <v>12</v>
      </c>
      <c r="I176" s="37">
        <f t="shared" si="38"/>
        <v>-0.77777777777777779</v>
      </c>
      <c r="J176" s="38">
        <f t="shared" si="39"/>
        <v>0.54545454545454541</v>
      </c>
    </row>
    <row r="177" spans="1:10" x14ac:dyDescent="0.2">
      <c r="A177" s="177"/>
      <c r="B177" s="143"/>
      <c r="C177" s="144"/>
      <c r="D177" s="143"/>
      <c r="E177" s="144"/>
      <c r="F177" s="145"/>
      <c r="G177" s="143"/>
      <c r="H177" s="144"/>
      <c r="I177" s="151"/>
      <c r="J177" s="152"/>
    </row>
    <row r="178" spans="1:10" s="139" customFormat="1" x14ac:dyDescent="0.2">
      <c r="A178" s="159" t="s">
        <v>53</v>
      </c>
      <c r="B178" s="65"/>
      <c r="C178" s="66"/>
      <c r="D178" s="65"/>
      <c r="E178" s="66"/>
      <c r="F178" s="67"/>
      <c r="G178" s="65"/>
      <c r="H178" s="66"/>
      <c r="I178" s="20"/>
      <c r="J178" s="21"/>
    </row>
    <row r="179" spans="1:10" x14ac:dyDescent="0.2">
      <c r="A179" s="158" t="s">
        <v>374</v>
      </c>
      <c r="B179" s="65">
        <v>2</v>
      </c>
      <c r="C179" s="66">
        <v>2</v>
      </c>
      <c r="D179" s="65">
        <v>11</v>
      </c>
      <c r="E179" s="66">
        <v>6</v>
      </c>
      <c r="F179" s="67"/>
      <c r="G179" s="65">
        <f>B179-C179</f>
        <v>0</v>
      </c>
      <c r="H179" s="66">
        <f>D179-E179</f>
        <v>5</v>
      </c>
      <c r="I179" s="20">
        <f>IF(C179=0, "-", IF(G179/C179&lt;10, G179/C179, "&gt;999%"))</f>
        <v>0</v>
      </c>
      <c r="J179" s="21">
        <f>IF(E179=0, "-", IF(H179/E179&lt;10, H179/E179, "&gt;999%"))</f>
        <v>0.83333333333333337</v>
      </c>
    </row>
    <row r="180" spans="1:10" s="160" customFormat="1" x14ac:dyDescent="0.2">
      <c r="A180" s="178" t="s">
        <v>454</v>
      </c>
      <c r="B180" s="71">
        <v>2</v>
      </c>
      <c r="C180" s="72">
        <v>2</v>
      </c>
      <c r="D180" s="71">
        <v>11</v>
      </c>
      <c r="E180" s="72">
        <v>6</v>
      </c>
      <c r="F180" s="73"/>
      <c r="G180" s="71">
        <f>B180-C180</f>
        <v>0</v>
      </c>
      <c r="H180" s="72">
        <f>D180-E180</f>
        <v>5</v>
      </c>
      <c r="I180" s="37">
        <f>IF(C180=0, "-", IF(G180/C180&lt;10, G180/C180, "&gt;999%"))</f>
        <v>0</v>
      </c>
      <c r="J180" s="38">
        <f>IF(E180=0, "-", IF(H180/E180&lt;10, H180/E180, "&gt;999%"))</f>
        <v>0.83333333333333337</v>
      </c>
    </row>
    <row r="181" spans="1:10" x14ac:dyDescent="0.2">
      <c r="A181" s="177"/>
      <c r="B181" s="143"/>
      <c r="C181" s="144"/>
      <c r="D181" s="143"/>
      <c r="E181" s="144"/>
      <c r="F181" s="145"/>
      <c r="G181" s="143"/>
      <c r="H181" s="144"/>
      <c r="I181" s="151"/>
      <c r="J181" s="152"/>
    </row>
    <row r="182" spans="1:10" s="139" customFormat="1" x14ac:dyDescent="0.2">
      <c r="A182" s="159" t="s">
        <v>54</v>
      </c>
      <c r="B182" s="65"/>
      <c r="C182" s="66"/>
      <c r="D182" s="65"/>
      <c r="E182" s="66"/>
      <c r="F182" s="67"/>
      <c r="G182" s="65"/>
      <c r="H182" s="66"/>
      <c r="I182" s="20"/>
      <c r="J182" s="21"/>
    </row>
    <row r="183" spans="1:10" x14ac:dyDescent="0.2">
      <c r="A183" s="158" t="s">
        <v>338</v>
      </c>
      <c r="B183" s="65">
        <v>3</v>
      </c>
      <c r="C183" s="66">
        <v>1</v>
      </c>
      <c r="D183" s="65">
        <v>10</v>
      </c>
      <c r="E183" s="66">
        <v>9</v>
      </c>
      <c r="F183" s="67"/>
      <c r="G183" s="65">
        <f t="shared" ref="G183:G195" si="40">B183-C183</f>
        <v>2</v>
      </c>
      <c r="H183" s="66">
        <f t="shared" ref="H183:H195" si="41">D183-E183</f>
        <v>1</v>
      </c>
      <c r="I183" s="20">
        <f t="shared" ref="I183:I195" si="42">IF(C183=0, "-", IF(G183/C183&lt;10, G183/C183, "&gt;999%"))</f>
        <v>2</v>
      </c>
      <c r="J183" s="21">
        <f t="shared" ref="J183:J195" si="43">IF(E183=0, "-", IF(H183/E183&lt;10, H183/E183, "&gt;999%"))</f>
        <v>0.1111111111111111</v>
      </c>
    </row>
    <row r="184" spans="1:10" x14ac:dyDescent="0.2">
      <c r="A184" s="158" t="s">
        <v>350</v>
      </c>
      <c r="B184" s="65">
        <v>19</v>
      </c>
      <c r="C184" s="66">
        <v>24</v>
      </c>
      <c r="D184" s="65">
        <v>91</v>
      </c>
      <c r="E184" s="66">
        <v>81</v>
      </c>
      <c r="F184" s="67"/>
      <c r="G184" s="65">
        <f t="shared" si="40"/>
        <v>-5</v>
      </c>
      <c r="H184" s="66">
        <f t="shared" si="41"/>
        <v>10</v>
      </c>
      <c r="I184" s="20">
        <f t="shared" si="42"/>
        <v>-0.20833333333333334</v>
      </c>
      <c r="J184" s="21">
        <f t="shared" si="43"/>
        <v>0.12345679012345678</v>
      </c>
    </row>
    <row r="185" spans="1:10" x14ac:dyDescent="0.2">
      <c r="A185" s="158" t="s">
        <v>231</v>
      </c>
      <c r="B185" s="65">
        <v>4</v>
      </c>
      <c r="C185" s="66">
        <v>6</v>
      </c>
      <c r="D185" s="65">
        <v>54</v>
      </c>
      <c r="E185" s="66">
        <v>40</v>
      </c>
      <c r="F185" s="67"/>
      <c r="G185" s="65">
        <f t="shared" si="40"/>
        <v>-2</v>
      </c>
      <c r="H185" s="66">
        <f t="shared" si="41"/>
        <v>14</v>
      </c>
      <c r="I185" s="20">
        <f t="shared" si="42"/>
        <v>-0.33333333333333331</v>
      </c>
      <c r="J185" s="21">
        <f t="shared" si="43"/>
        <v>0.35</v>
      </c>
    </row>
    <row r="186" spans="1:10" x14ac:dyDescent="0.2">
      <c r="A186" s="158" t="s">
        <v>244</v>
      </c>
      <c r="B186" s="65">
        <v>7</v>
      </c>
      <c r="C186" s="66">
        <v>4</v>
      </c>
      <c r="D186" s="65">
        <v>43</v>
      </c>
      <c r="E186" s="66">
        <v>22</v>
      </c>
      <c r="F186" s="67"/>
      <c r="G186" s="65">
        <f t="shared" si="40"/>
        <v>3</v>
      </c>
      <c r="H186" s="66">
        <f t="shared" si="41"/>
        <v>21</v>
      </c>
      <c r="I186" s="20">
        <f t="shared" si="42"/>
        <v>0.75</v>
      </c>
      <c r="J186" s="21">
        <f t="shared" si="43"/>
        <v>0.95454545454545459</v>
      </c>
    </row>
    <row r="187" spans="1:10" x14ac:dyDescent="0.2">
      <c r="A187" s="158" t="s">
        <v>269</v>
      </c>
      <c r="B187" s="65">
        <v>19</v>
      </c>
      <c r="C187" s="66">
        <v>17</v>
      </c>
      <c r="D187" s="65">
        <v>97</v>
      </c>
      <c r="E187" s="66">
        <v>75</v>
      </c>
      <c r="F187" s="67"/>
      <c r="G187" s="65">
        <f t="shared" si="40"/>
        <v>2</v>
      </c>
      <c r="H187" s="66">
        <f t="shared" si="41"/>
        <v>22</v>
      </c>
      <c r="I187" s="20">
        <f t="shared" si="42"/>
        <v>0.11764705882352941</v>
      </c>
      <c r="J187" s="21">
        <f t="shared" si="43"/>
        <v>0.29333333333333333</v>
      </c>
    </row>
    <row r="188" spans="1:10" x14ac:dyDescent="0.2">
      <c r="A188" s="158" t="s">
        <v>297</v>
      </c>
      <c r="B188" s="65">
        <v>8</v>
      </c>
      <c r="C188" s="66">
        <v>4</v>
      </c>
      <c r="D188" s="65">
        <v>40</v>
      </c>
      <c r="E188" s="66">
        <v>18</v>
      </c>
      <c r="F188" s="67"/>
      <c r="G188" s="65">
        <f t="shared" si="40"/>
        <v>4</v>
      </c>
      <c r="H188" s="66">
        <f t="shared" si="41"/>
        <v>22</v>
      </c>
      <c r="I188" s="20">
        <f t="shared" si="42"/>
        <v>1</v>
      </c>
      <c r="J188" s="21">
        <f t="shared" si="43"/>
        <v>1.2222222222222223</v>
      </c>
    </row>
    <row r="189" spans="1:10" x14ac:dyDescent="0.2">
      <c r="A189" s="158" t="s">
        <v>298</v>
      </c>
      <c r="B189" s="65">
        <v>3</v>
      </c>
      <c r="C189" s="66">
        <v>2</v>
      </c>
      <c r="D189" s="65">
        <v>18</v>
      </c>
      <c r="E189" s="66">
        <v>10</v>
      </c>
      <c r="F189" s="67"/>
      <c r="G189" s="65">
        <f t="shared" si="40"/>
        <v>1</v>
      </c>
      <c r="H189" s="66">
        <f t="shared" si="41"/>
        <v>8</v>
      </c>
      <c r="I189" s="20">
        <f t="shared" si="42"/>
        <v>0.5</v>
      </c>
      <c r="J189" s="21">
        <f t="shared" si="43"/>
        <v>0.8</v>
      </c>
    </row>
    <row r="190" spans="1:10" x14ac:dyDescent="0.2">
      <c r="A190" s="158" t="s">
        <v>245</v>
      </c>
      <c r="B190" s="65">
        <v>1</v>
      </c>
      <c r="C190" s="66">
        <v>0</v>
      </c>
      <c r="D190" s="65">
        <v>3</v>
      </c>
      <c r="E190" s="66">
        <v>0</v>
      </c>
      <c r="F190" s="67"/>
      <c r="G190" s="65">
        <f t="shared" si="40"/>
        <v>1</v>
      </c>
      <c r="H190" s="66">
        <f t="shared" si="41"/>
        <v>3</v>
      </c>
      <c r="I190" s="20" t="str">
        <f t="shared" si="42"/>
        <v>-</v>
      </c>
      <c r="J190" s="21" t="str">
        <f t="shared" si="43"/>
        <v>-</v>
      </c>
    </row>
    <row r="191" spans="1:10" x14ac:dyDescent="0.2">
      <c r="A191" s="158" t="s">
        <v>221</v>
      </c>
      <c r="B191" s="65">
        <v>2</v>
      </c>
      <c r="C191" s="66">
        <v>0</v>
      </c>
      <c r="D191" s="65">
        <v>6</v>
      </c>
      <c r="E191" s="66">
        <v>1</v>
      </c>
      <c r="F191" s="67"/>
      <c r="G191" s="65">
        <f t="shared" si="40"/>
        <v>2</v>
      </c>
      <c r="H191" s="66">
        <f t="shared" si="41"/>
        <v>5</v>
      </c>
      <c r="I191" s="20" t="str">
        <f t="shared" si="42"/>
        <v>-</v>
      </c>
      <c r="J191" s="21">
        <f t="shared" si="43"/>
        <v>5</v>
      </c>
    </row>
    <row r="192" spans="1:10" x14ac:dyDescent="0.2">
      <c r="A192" s="158" t="s">
        <v>173</v>
      </c>
      <c r="B192" s="65">
        <v>5</v>
      </c>
      <c r="C192" s="66">
        <v>5</v>
      </c>
      <c r="D192" s="65">
        <v>25</v>
      </c>
      <c r="E192" s="66">
        <v>21</v>
      </c>
      <c r="F192" s="67"/>
      <c r="G192" s="65">
        <f t="shared" si="40"/>
        <v>0</v>
      </c>
      <c r="H192" s="66">
        <f t="shared" si="41"/>
        <v>4</v>
      </c>
      <c r="I192" s="20">
        <f t="shared" si="42"/>
        <v>0</v>
      </c>
      <c r="J192" s="21">
        <f t="shared" si="43"/>
        <v>0.19047619047619047</v>
      </c>
    </row>
    <row r="193" spans="1:10" x14ac:dyDescent="0.2">
      <c r="A193" s="158" t="s">
        <v>185</v>
      </c>
      <c r="B193" s="65">
        <v>7</v>
      </c>
      <c r="C193" s="66">
        <v>14</v>
      </c>
      <c r="D193" s="65">
        <v>49</v>
      </c>
      <c r="E193" s="66">
        <v>47</v>
      </c>
      <c r="F193" s="67"/>
      <c r="G193" s="65">
        <f t="shared" si="40"/>
        <v>-7</v>
      </c>
      <c r="H193" s="66">
        <f t="shared" si="41"/>
        <v>2</v>
      </c>
      <c r="I193" s="20">
        <f t="shared" si="42"/>
        <v>-0.5</v>
      </c>
      <c r="J193" s="21">
        <f t="shared" si="43"/>
        <v>4.2553191489361701E-2</v>
      </c>
    </row>
    <row r="194" spans="1:10" x14ac:dyDescent="0.2">
      <c r="A194" s="158" t="s">
        <v>198</v>
      </c>
      <c r="B194" s="65">
        <v>2</v>
      </c>
      <c r="C194" s="66">
        <v>2</v>
      </c>
      <c r="D194" s="65">
        <v>7</v>
      </c>
      <c r="E194" s="66">
        <v>7</v>
      </c>
      <c r="F194" s="67"/>
      <c r="G194" s="65">
        <f t="shared" si="40"/>
        <v>0</v>
      </c>
      <c r="H194" s="66">
        <f t="shared" si="41"/>
        <v>0</v>
      </c>
      <c r="I194" s="20">
        <f t="shared" si="42"/>
        <v>0</v>
      </c>
      <c r="J194" s="21">
        <f t="shared" si="43"/>
        <v>0</v>
      </c>
    </row>
    <row r="195" spans="1:10" s="160" customFormat="1" x14ac:dyDescent="0.2">
      <c r="A195" s="178" t="s">
        <v>455</v>
      </c>
      <c r="B195" s="71">
        <v>80</v>
      </c>
      <c r="C195" s="72">
        <v>79</v>
      </c>
      <c r="D195" s="71">
        <v>443</v>
      </c>
      <c r="E195" s="72">
        <v>331</v>
      </c>
      <c r="F195" s="73"/>
      <c r="G195" s="71">
        <f t="shared" si="40"/>
        <v>1</v>
      </c>
      <c r="H195" s="72">
        <f t="shared" si="41"/>
        <v>112</v>
      </c>
      <c r="I195" s="37">
        <f t="shared" si="42"/>
        <v>1.2658227848101266E-2</v>
      </c>
      <c r="J195" s="38">
        <f t="shared" si="43"/>
        <v>0.33836858006042297</v>
      </c>
    </row>
    <row r="196" spans="1:10" x14ac:dyDescent="0.2">
      <c r="A196" s="177"/>
      <c r="B196" s="143"/>
      <c r="C196" s="144"/>
      <c r="D196" s="143"/>
      <c r="E196" s="144"/>
      <c r="F196" s="145"/>
      <c r="G196" s="143"/>
      <c r="H196" s="144"/>
      <c r="I196" s="151"/>
      <c r="J196" s="152"/>
    </row>
    <row r="197" spans="1:10" s="139" customFormat="1" x14ac:dyDescent="0.2">
      <c r="A197" s="159" t="s">
        <v>55</v>
      </c>
      <c r="B197" s="65"/>
      <c r="C197" s="66"/>
      <c r="D197" s="65"/>
      <c r="E197" s="66"/>
      <c r="F197" s="67"/>
      <c r="G197" s="65"/>
      <c r="H197" s="66"/>
      <c r="I197" s="20"/>
      <c r="J197" s="21"/>
    </row>
    <row r="198" spans="1:10" x14ac:dyDescent="0.2">
      <c r="A198" s="158" t="s">
        <v>194</v>
      </c>
      <c r="B198" s="65">
        <v>1</v>
      </c>
      <c r="C198" s="66">
        <v>0</v>
      </c>
      <c r="D198" s="65">
        <v>2</v>
      </c>
      <c r="E198" s="66">
        <v>5</v>
      </c>
      <c r="F198" s="67"/>
      <c r="G198" s="65">
        <f t="shared" ref="G198:G211" si="44">B198-C198</f>
        <v>1</v>
      </c>
      <c r="H198" s="66">
        <f t="shared" ref="H198:H211" si="45">D198-E198</f>
        <v>-3</v>
      </c>
      <c r="I198" s="20" t="str">
        <f t="shared" ref="I198:I211" si="46">IF(C198=0, "-", IF(G198/C198&lt;10, G198/C198, "&gt;999%"))</f>
        <v>-</v>
      </c>
      <c r="J198" s="21">
        <f t="shared" ref="J198:J211" si="47">IF(E198=0, "-", IF(H198/E198&lt;10, H198/E198, "&gt;999%"))</f>
        <v>-0.6</v>
      </c>
    </row>
    <row r="199" spans="1:10" x14ac:dyDescent="0.2">
      <c r="A199" s="158" t="s">
        <v>195</v>
      </c>
      <c r="B199" s="65">
        <v>0</v>
      </c>
      <c r="C199" s="66">
        <v>0</v>
      </c>
      <c r="D199" s="65">
        <v>0</v>
      </c>
      <c r="E199" s="66">
        <v>1</v>
      </c>
      <c r="F199" s="67"/>
      <c r="G199" s="65">
        <f t="shared" si="44"/>
        <v>0</v>
      </c>
      <c r="H199" s="66">
        <f t="shared" si="45"/>
        <v>-1</v>
      </c>
      <c r="I199" s="20" t="str">
        <f t="shared" si="46"/>
        <v>-</v>
      </c>
      <c r="J199" s="21">
        <f t="shared" si="47"/>
        <v>-1</v>
      </c>
    </row>
    <row r="200" spans="1:10" x14ac:dyDescent="0.2">
      <c r="A200" s="158" t="s">
        <v>205</v>
      </c>
      <c r="B200" s="65">
        <v>0</v>
      </c>
      <c r="C200" s="66">
        <v>0</v>
      </c>
      <c r="D200" s="65">
        <v>2</v>
      </c>
      <c r="E200" s="66">
        <v>1</v>
      </c>
      <c r="F200" s="67"/>
      <c r="G200" s="65">
        <f t="shared" si="44"/>
        <v>0</v>
      </c>
      <c r="H200" s="66">
        <f t="shared" si="45"/>
        <v>1</v>
      </c>
      <c r="I200" s="20" t="str">
        <f t="shared" si="46"/>
        <v>-</v>
      </c>
      <c r="J200" s="21">
        <f t="shared" si="47"/>
        <v>1</v>
      </c>
    </row>
    <row r="201" spans="1:10" x14ac:dyDescent="0.2">
      <c r="A201" s="158" t="s">
        <v>225</v>
      </c>
      <c r="B201" s="65">
        <v>0</v>
      </c>
      <c r="C201" s="66">
        <v>0</v>
      </c>
      <c r="D201" s="65">
        <v>1</v>
      </c>
      <c r="E201" s="66">
        <v>0</v>
      </c>
      <c r="F201" s="67"/>
      <c r="G201" s="65">
        <f t="shared" si="44"/>
        <v>0</v>
      </c>
      <c r="H201" s="66">
        <f t="shared" si="45"/>
        <v>1</v>
      </c>
      <c r="I201" s="20" t="str">
        <f t="shared" si="46"/>
        <v>-</v>
      </c>
      <c r="J201" s="21" t="str">
        <f t="shared" si="47"/>
        <v>-</v>
      </c>
    </row>
    <row r="202" spans="1:10" x14ac:dyDescent="0.2">
      <c r="A202" s="158" t="s">
        <v>206</v>
      </c>
      <c r="B202" s="65">
        <v>0</v>
      </c>
      <c r="C202" s="66">
        <v>0</v>
      </c>
      <c r="D202" s="65">
        <v>0</v>
      </c>
      <c r="E202" s="66">
        <v>1</v>
      </c>
      <c r="F202" s="67"/>
      <c r="G202" s="65">
        <f t="shared" si="44"/>
        <v>0</v>
      </c>
      <c r="H202" s="66">
        <f t="shared" si="45"/>
        <v>-1</v>
      </c>
      <c r="I202" s="20" t="str">
        <f t="shared" si="46"/>
        <v>-</v>
      </c>
      <c r="J202" s="21">
        <f t="shared" si="47"/>
        <v>-1</v>
      </c>
    </row>
    <row r="203" spans="1:10" x14ac:dyDescent="0.2">
      <c r="A203" s="158" t="s">
        <v>211</v>
      </c>
      <c r="B203" s="65">
        <v>0</v>
      </c>
      <c r="C203" s="66">
        <v>1</v>
      </c>
      <c r="D203" s="65">
        <v>1</v>
      </c>
      <c r="E203" s="66">
        <v>1</v>
      </c>
      <c r="F203" s="67"/>
      <c r="G203" s="65">
        <f t="shared" si="44"/>
        <v>-1</v>
      </c>
      <c r="H203" s="66">
        <f t="shared" si="45"/>
        <v>0</v>
      </c>
      <c r="I203" s="20">
        <f t="shared" si="46"/>
        <v>-1</v>
      </c>
      <c r="J203" s="21">
        <f t="shared" si="47"/>
        <v>0</v>
      </c>
    </row>
    <row r="204" spans="1:10" x14ac:dyDescent="0.2">
      <c r="A204" s="158" t="s">
        <v>318</v>
      </c>
      <c r="B204" s="65">
        <v>0</v>
      </c>
      <c r="C204" s="66">
        <v>0</v>
      </c>
      <c r="D204" s="65">
        <v>1</v>
      </c>
      <c r="E204" s="66">
        <v>0</v>
      </c>
      <c r="F204" s="67"/>
      <c r="G204" s="65">
        <f t="shared" si="44"/>
        <v>0</v>
      </c>
      <c r="H204" s="66">
        <f t="shared" si="45"/>
        <v>1</v>
      </c>
      <c r="I204" s="20" t="str">
        <f t="shared" si="46"/>
        <v>-</v>
      </c>
      <c r="J204" s="21" t="str">
        <f t="shared" si="47"/>
        <v>-</v>
      </c>
    </row>
    <row r="205" spans="1:10" x14ac:dyDescent="0.2">
      <c r="A205" s="158" t="s">
        <v>261</v>
      </c>
      <c r="B205" s="65">
        <v>1</v>
      </c>
      <c r="C205" s="66">
        <v>1</v>
      </c>
      <c r="D205" s="65">
        <v>3</v>
      </c>
      <c r="E205" s="66">
        <v>2</v>
      </c>
      <c r="F205" s="67"/>
      <c r="G205" s="65">
        <f t="shared" si="44"/>
        <v>0</v>
      </c>
      <c r="H205" s="66">
        <f t="shared" si="45"/>
        <v>1</v>
      </c>
      <c r="I205" s="20">
        <f t="shared" si="46"/>
        <v>0</v>
      </c>
      <c r="J205" s="21">
        <f t="shared" si="47"/>
        <v>0.5</v>
      </c>
    </row>
    <row r="206" spans="1:10" x14ac:dyDescent="0.2">
      <c r="A206" s="158" t="s">
        <v>281</v>
      </c>
      <c r="B206" s="65">
        <v>0</v>
      </c>
      <c r="C206" s="66">
        <v>1</v>
      </c>
      <c r="D206" s="65">
        <v>1</v>
      </c>
      <c r="E206" s="66">
        <v>1</v>
      </c>
      <c r="F206" s="67"/>
      <c r="G206" s="65">
        <f t="shared" si="44"/>
        <v>-1</v>
      </c>
      <c r="H206" s="66">
        <f t="shared" si="45"/>
        <v>0</v>
      </c>
      <c r="I206" s="20">
        <f t="shared" si="46"/>
        <v>-1</v>
      </c>
      <c r="J206" s="21">
        <f t="shared" si="47"/>
        <v>0</v>
      </c>
    </row>
    <row r="207" spans="1:10" x14ac:dyDescent="0.2">
      <c r="A207" s="158" t="s">
        <v>282</v>
      </c>
      <c r="B207" s="65">
        <v>0</v>
      </c>
      <c r="C207" s="66">
        <v>0</v>
      </c>
      <c r="D207" s="65">
        <v>2</v>
      </c>
      <c r="E207" s="66">
        <v>1</v>
      </c>
      <c r="F207" s="67"/>
      <c r="G207" s="65">
        <f t="shared" si="44"/>
        <v>0</v>
      </c>
      <c r="H207" s="66">
        <f t="shared" si="45"/>
        <v>1</v>
      </c>
      <c r="I207" s="20" t="str">
        <f t="shared" si="46"/>
        <v>-</v>
      </c>
      <c r="J207" s="21">
        <f t="shared" si="47"/>
        <v>1</v>
      </c>
    </row>
    <row r="208" spans="1:10" x14ac:dyDescent="0.2">
      <c r="A208" s="158" t="s">
        <v>283</v>
      </c>
      <c r="B208" s="65">
        <v>0</v>
      </c>
      <c r="C208" s="66">
        <v>1</v>
      </c>
      <c r="D208" s="65">
        <v>3</v>
      </c>
      <c r="E208" s="66">
        <v>5</v>
      </c>
      <c r="F208" s="67"/>
      <c r="G208" s="65">
        <f t="shared" si="44"/>
        <v>-1</v>
      </c>
      <c r="H208" s="66">
        <f t="shared" si="45"/>
        <v>-2</v>
      </c>
      <c r="I208" s="20">
        <f t="shared" si="46"/>
        <v>-1</v>
      </c>
      <c r="J208" s="21">
        <f t="shared" si="47"/>
        <v>-0.4</v>
      </c>
    </row>
    <row r="209" spans="1:10" x14ac:dyDescent="0.2">
      <c r="A209" s="158" t="s">
        <v>311</v>
      </c>
      <c r="B209" s="65">
        <v>0</v>
      </c>
      <c r="C209" s="66">
        <v>1</v>
      </c>
      <c r="D209" s="65">
        <v>3</v>
      </c>
      <c r="E209" s="66">
        <v>1</v>
      </c>
      <c r="F209" s="67"/>
      <c r="G209" s="65">
        <f t="shared" si="44"/>
        <v>-1</v>
      </c>
      <c r="H209" s="66">
        <f t="shared" si="45"/>
        <v>2</v>
      </c>
      <c r="I209" s="20">
        <f t="shared" si="46"/>
        <v>-1</v>
      </c>
      <c r="J209" s="21">
        <f t="shared" si="47"/>
        <v>2</v>
      </c>
    </row>
    <row r="210" spans="1:10" x14ac:dyDescent="0.2">
      <c r="A210" s="158" t="s">
        <v>319</v>
      </c>
      <c r="B210" s="65">
        <v>0</v>
      </c>
      <c r="C210" s="66">
        <v>0</v>
      </c>
      <c r="D210" s="65">
        <v>2</v>
      </c>
      <c r="E210" s="66">
        <v>0</v>
      </c>
      <c r="F210" s="67"/>
      <c r="G210" s="65">
        <f t="shared" si="44"/>
        <v>0</v>
      </c>
      <c r="H210" s="66">
        <f t="shared" si="45"/>
        <v>2</v>
      </c>
      <c r="I210" s="20" t="str">
        <f t="shared" si="46"/>
        <v>-</v>
      </c>
      <c r="J210" s="21" t="str">
        <f t="shared" si="47"/>
        <v>-</v>
      </c>
    </row>
    <row r="211" spans="1:10" s="160" customFormat="1" x14ac:dyDescent="0.2">
      <c r="A211" s="178" t="s">
        <v>456</v>
      </c>
      <c r="B211" s="71">
        <v>2</v>
      </c>
      <c r="C211" s="72">
        <v>5</v>
      </c>
      <c r="D211" s="71">
        <v>21</v>
      </c>
      <c r="E211" s="72">
        <v>19</v>
      </c>
      <c r="F211" s="73"/>
      <c r="G211" s="71">
        <f t="shared" si="44"/>
        <v>-3</v>
      </c>
      <c r="H211" s="72">
        <f t="shared" si="45"/>
        <v>2</v>
      </c>
      <c r="I211" s="37">
        <f t="shared" si="46"/>
        <v>-0.6</v>
      </c>
      <c r="J211" s="38">
        <f t="shared" si="47"/>
        <v>0.10526315789473684</v>
      </c>
    </row>
    <row r="212" spans="1:10" x14ac:dyDescent="0.2">
      <c r="A212" s="177"/>
      <c r="B212" s="143"/>
      <c r="C212" s="144"/>
      <c r="D212" s="143"/>
      <c r="E212" s="144"/>
      <c r="F212" s="145"/>
      <c r="G212" s="143"/>
      <c r="H212" s="144"/>
      <c r="I212" s="151"/>
      <c r="J212" s="152"/>
    </row>
    <row r="213" spans="1:10" s="139" customFormat="1" x14ac:dyDescent="0.2">
      <c r="A213" s="159" t="s">
        <v>56</v>
      </c>
      <c r="B213" s="65"/>
      <c r="C213" s="66"/>
      <c r="D213" s="65"/>
      <c r="E213" s="66"/>
      <c r="F213" s="67"/>
      <c r="G213" s="65"/>
      <c r="H213" s="66"/>
      <c r="I213" s="20"/>
      <c r="J213" s="21"/>
    </row>
    <row r="214" spans="1:10" x14ac:dyDescent="0.2">
      <c r="A214" s="158" t="s">
        <v>375</v>
      </c>
      <c r="B214" s="65">
        <v>0</v>
      </c>
      <c r="C214" s="66">
        <v>0</v>
      </c>
      <c r="D214" s="65">
        <v>0</v>
      </c>
      <c r="E214" s="66">
        <v>3</v>
      </c>
      <c r="F214" s="67"/>
      <c r="G214" s="65">
        <f>B214-C214</f>
        <v>0</v>
      </c>
      <c r="H214" s="66">
        <f>D214-E214</f>
        <v>-3</v>
      </c>
      <c r="I214" s="20" t="str">
        <f>IF(C214=0, "-", IF(G214/C214&lt;10, G214/C214, "&gt;999%"))</f>
        <v>-</v>
      </c>
      <c r="J214" s="21">
        <f>IF(E214=0, "-", IF(H214/E214&lt;10, H214/E214, "&gt;999%"))</f>
        <v>-1</v>
      </c>
    </row>
    <row r="215" spans="1:10" s="160" customFormat="1" x14ac:dyDescent="0.2">
      <c r="A215" s="178" t="s">
        <v>457</v>
      </c>
      <c r="B215" s="71">
        <v>0</v>
      </c>
      <c r="C215" s="72">
        <v>0</v>
      </c>
      <c r="D215" s="71">
        <v>0</v>
      </c>
      <c r="E215" s="72">
        <v>3</v>
      </c>
      <c r="F215" s="73"/>
      <c r="G215" s="71">
        <f>B215-C215</f>
        <v>0</v>
      </c>
      <c r="H215" s="72">
        <f>D215-E215</f>
        <v>-3</v>
      </c>
      <c r="I215" s="37" t="str">
        <f>IF(C215=0, "-", IF(G215/C215&lt;10, G215/C215, "&gt;999%"))</f>
        <v>-</v>
      </c>
      <c r="J215" s="38">
        <f>IF(E215=0, "-", IF(H215/E215&lt;10, H215/E215, "&gt;999%"))</f>
        <v>-1</v>
      </c>
    </row>
    <row r="216" spans="1:10" x14ac:dyDescent="0.2">
      <c r="A216" s="177"/>
      <c r="B216" s="143"/>
      <c r="C216" s="144"/>
      <c r="D216" s="143"/>
      <c r="E216" s="144"/>
      <c r="F216" s="145"/>
      <c r="G216" s="143"/>
      <c r="H216" s="144"/>
      <c r="I216" s="151"/>
      <c r="J216" s="152"/>
    </row>
    <row r="217" spans="1:10" s="139" customFormat="1" x14ac:dyDescent="0.2">
      <c r="A217" s="159" t="s">
        <v>57</v>
      </c>
      <c r="B217" s="65"/>
      <c r="C217" s="66"/>
      <c r="D217" s="65"/>
      <c r="E217" s="66"/>
      <c r="F217" s="67"/>
      <c r="G217" s="65"/>
      <c r="H217" s="66"/>
      <c r="I217" s="20"/>
      <c r="J217" s="21"/>
    </row>
    <row r="218" spans="1:10" x14ac:dyDescent="0.2">
      <c r="A218" s="158" t="s">
        <v>366</v>
      </c>
      <c r="B218" s="65">
        <v>1</v>
      </c>
      <c r="C218" s="66">
        <v>4</v>
      </c>
      <c r="D218" s="65">
        <v>4</v>
      </c>
      <c r="E218" s="66">
        <v>10</v>
      </c>
      <c r="F218" s="67"/>
      <c r="G218" s="65">
        <f>B218-C218</f>
        <v>-3</v>
      </c>
      <c r="H218" s="66">
        <f>D218-E218</f>
        <v>-6</v>
      </c>
      <c r="I218" s="20">
        <f>IF(C218=0, "-", IF(G218/C218&lt;10, G218/C218, "&gt;999%"))</f>
        <v>-0.75</v>
      </c>
      <c r="J218" s="21">
        <f>IF(E218=0, "-", IF(H218/E218&lt;10, H218/E218, "&gt;999%"))</f>
        <v>-0.6</v>
      </c>
    </row>
    <row r="219" spans="1:10" x14ac:dyDescent="0.2">
      <c r="A219" s="158" t="s">
        <v>329</v>
      </c>
      <c r="B219" s="65">
        <v>0</v>
      </c>
      <c r="C219" s="66">
        <v>0</v>
      </c>
      <c r="D219" s="65">
        <v>2</v>
      </c>
      <c r="E219" s="66">
        <v>1</v>
      </c>
      <c r="F219" s="67"/>
      <c r="G219" s="65">
        <f>B219-C219</f>
        <v>0</v>
      </c>
      <c r="H219" s="66">
        <f>D219-E219</f>
        <v>1</v>
      </c>
      <c r="I219" s="20" t="str">
        <f>IF(C219=0, "-", IF(G219/C219&lt;10, G219/C219, "&gt;999%"))</f>
        <v>-</v>
      </c>
      <c r="J219" s="21">
        <f>IF(E219=0, "-", IF(H219/E219&lt;10, H219/E219, "&gt;999%"))</f>
        <v>1</v>
      </c>
    </row>
    <row r="220" spans="1:10" x14ac:dyDescent="0.2">
      <c r="A220" s="158" t="s">
        <v>351</v>
      </c>
      <c r="B220" s="65">
        <v>0</v>
      </c>
      <c r="C220" s="66">
        <v>2</v>
      </c>
      <c r="D220" s="65">
        <v>0</v>
      </c>
      <c r="E220" s="66">
        <v>3</v>
      </c>
      <c r="F220" s="67"/>
      <c r="G220" s="65">
        <f>B220-C220</f>
        <v>-2</v>
      </c>
      <c r="H220" s="66">
        <f>D220-E220</f>
        <v>-3</v>
      </c>
      <c r="I220" s="20">
        <f>IF(C220=0, "-", IF(G220/C220&lt;10, G220/C220, "&gt;999%"))</f>
        <v>-1</v>
      </c>
      <c r="J220" s="21">
        <f>IF(E220=0, "-", IF(H220/E220&lt;10, H220/E220, "&gt;999%"))</f>
        <v>-1</v>
      </c>
    </row>
    <row r="221" spans="1:10" s="160" customFormat="1" x14ac:dyDescent="0.2">
      <c r="A221" s="178" t="s">
        <v>458</v>
      </c>
      <c r="B221" s="71">
        <v>1</v>
      </c>
      <c r="C221" s="72">
        <v>6</v>
      </c>
      <c r="D221" s="71">
        <v>6</v>
      </c>
      <c r="E221" s="72">
        <v>14</v>
      </c>
      <c r="F221" s="73"/>
      <c r="G221" s="71">
        <f>B221-C221</f>
        <v>-5</v>
      </c>
      <c r="H221" s="72">
        <f>D221-E221</f>
        <v>-8</v>
      </c>
      <c r="I221" s="37">
        <f>IF(C221=0, "-", IF(G221/C221&lt;10, G221/C221, "&gt;999%"))</f>
        <v>-0.83333333333333337</v>
      </c>
      <c r="J221" s="38">
        <f>IF(E221=0, "-", IF(H221/E221&lt;10, H221/E221, "&gt;999%"))</f>
        <v>-0.5714285714285714</v>
      </c>
    </row>
    <row r="222" spans="1:10" x14ac:dyDescent="0.2">
      <c r="A222" s="177"/>
      <c r="B222" s="143"/>
      <c r="C222" s="144"/>
      <c r="D222" s="143"/>
      <c r="E222" s="144"/>
      <c r="F222" s="145"/>
      <c r="G222" s="143"/>
      <c r="H222" s="144"/>
      <c r="I222" s="151"/>
      <c r="J222" s="152"/>
    </row>
    <row r="223" spans="1:10" s="139" customFormat="1" x14ac:dyDescent="0.2">
      <c r="A223" s="159" t="s">
        <v>58</v>
      </c>
      <c r="B223" s="65"/>
      <c r="C223" s="66"/>
      <c r="D223" s="65"/>
      <c r="E223" s="66"/>
      <c r="F223" s="67"/>
      <c r="G223" s="65"/>
      <c r="H223" s="66"/>
      <c r="I223" s="20"/>
      <c r="J223" s="21"/>
    </row>
    <row r="224" spans="1:10" x14ac:dyDescent="0.2">
      <c r="A224" s="158" t="s">
        <v>270</v>
      </c>
      <c r="B224" s="65">
        <v>2</v>
      </c>
      <c r="C224" s="66">
        <v>0</v>
      </c>
      <c r="D224" s="65">
        <v>12</v>
      </c>
      <c r="E224" s="66">
        <v>0</v>
      </c>
      <c r="F224" s="67"/>
      <c r="G224" s="65">
        <f>B224-C224</f>
        <v>2</v>
      </c>
      <c r="H224" s="66">
        <f>D224-E224</f>
        <v>12</v>
      </c>
      <c r="I224" s="20" t="str">
        <f>IF(C224=0, "-", IF(G224/C224&lt;10, G224/C224, "&gt;999%"))</f>
        <v>-</v>
      </c>
      <c r="J224" s="21" t="str">
        <f>IF(E224=0, "-", IF(H224/E224&lt;10, H224/E224, "&gt;999%"))</f>
        <v>-</v>
      </c>
    </row>
    <row r="225" spans="1:10" x14ac:dyDescent="0.2">
      <c r="A225" s="158" t="s">
        <v>174</v>
      </c>
      <c r="B225" s="65">
        <v>8</v>
      </c>
      <c r="C225" s="66">
        <v>0</v>
      </c>
      <c r="D225" s="65">
        <v>57</v>
      </c>
      <c r="E225" s="66">
        <v>4</v>
      </c>
      <c r="F225" s="67"/>
      <c r="G225" s="65">
        <f>B225-C225</f>
        <v>8</v>
      </c>
      <c r="H225" s="66">
        <f>D225-E225</f>
        <v>53</v>
      </c>
      <c r="I225" s="20" t="str">
        <f>IF(C225=0, "-", IF(G225/C225&lt;10, G225/C225, "&gt;999%"))</f>
        <v>-</v>
      </c>
      <c r="J225" s="21" t="str">
        <f>IF(E225=0, "-", IF(H225/E225&lt;10, H225/E225, "&gt;999%"))</f>
        <v>&gt;999%</v>
      </c>
    </row>
    <row r="226" spans="1:10" x14ac:dyDescent="0.2">
      <c r="A226" s="158" t="s">
        <v>246</v>
      </c>
      <c r="B226" s="65">
        <v>14</v>
      </c>
      <c r="C226" s="66">
        <v>0</v>
      </c>
      <c r="D226" s="65">
        <v>40</v>
      </c>
      <c r="E226" s="66">
        <v>7</v>
      </c>
      <c r="F226" s="67"/>
      <c r="G226" s="65">
        <f>B226-C226</f>
        <v>14</v>
      </c>
      <c r="H226" s="66">
        <f>D226-E226</f>
        <v>33</v>
      </c>
      <c r="I226" s="20" t="str">
        <f>IF(C226=0, "-", IF(G226/C226&lt;10, G226/C226, "&gt;999%"))</f>
        <v>-</v>
      </c>
      <c r="J226" s="21">
        <f>IF(E226=0, "-", IF(H226/E226&lt;10, H226/E226, "&gt;999%"))</f>
        <v>4.7142857142857144</v>
      </c>
    </row>
    <row r="227" spans="1:10" s="160" customFormat="1" x14ac:dyDescent="0.2">
      <c r="A227" s="178" t="s">
        <v>459</v>
      </c>
      <c r="B227" s="71">
        <v>24</v>
      </c>
      <c r="C227" s="72">
        <v>0</v>
      </c>
      <c r="D227" s="71">
        <v>109</v>
      </c>
      <c r="E227" s="72">
        <v>11</v>
      </c>
      <c r="F227" s="73"/>
      <c r="G227" s="71">
        <f>B227-C227</f>
        <v>24</v>
      </c>
      <c r="H227" s="72">
        <f>D227-E227</f>
        <v>98</v>
      </c>
      <c r="I227" s="37" t="str">
        <f>IF(C227=0, "-", IF(G227/C227&lt;10, G227/C227, "&gt;999%"))</f>
        <v>-</v>
      </c>
      <c r="J227" s="38">
        <f>IF(E227=0, "-", IF(H227/E227&lt;10, H227/E227, "&gt;999%"))</f>
        <v>8.9090909090909083</v>
      </c>
    </row>
    <row r="228" spans="1:10" x14ac:dyDescent="0.2">
      <c r="A228" s="177"/>
      <c r="B228" s="143"/>
      <c r="C228" s="144"/>
      <c r="D228" s="143"/>
      <c r="E228" s="144"/>
      <c r="F228" s="145"/>
      <c r="G228" s="143"/>
      <c r="H228" s="144"/>
      <c r="I228" s="151"/>
      <c r="J228" s="152"/>
    </row>
    <row r="229" spans="1:10" s="139" customFormat="1" x14ac:dyDescent="0.2">
      <c r="A229" s="159" t="s">
        <v>59</v>
      </c>
      <c r="B229" s="65"/>
      <c r="C229" s="66"/>
      <c r="D229" s="65"/>
      <c r="E229" s="66"/>
      <c r="F229" s="67"/>
      <c r="G229" s="65"/>
      <c r="H229" s="66"/>
      <c r="I229" s="20"/>
      <c r="J229" s="21"/>
    </row>
    <row r="230" spans="1:10" x14ac:dyDescent="0.2">
      <c r="A230" s="158" t="s">
        <v>247</v>
      </c>
      <c r="B230" s="65">
        <v>8</v>
      </c>
      <c r="C230" s="66">
        <v>11</v>
      </c>
      <c r="D230" s="65">
        <v>120</v>
      </c>
      <c r="E230" s="66">
        <v>63</v>
      </c>
      <c r="F230" s="67"/>
      <c r="G230" s="65">
        <f t="shared" ref="G230:G239" si="48">B230-C230</f>
        <v>-3</v>
      </c>
      <c r="H230" s="66">
        <f t="shared" ref="H230:H239" si="49">D230-E230</f>
        <v>57</v>
      </c>
      <c r="I230" s="20">
        <f t="shared" ref="I230:I239" si="50">IF(C230=0, "-", IF(G230/C230&lt;10, G230/C230, "&gt;999%"))</f>
        <v>-0.27272727272727271</v>
      </c>
      <c r="J230" s="21">
        <f t="shared" ref="J230:J239" si="51">IF(E230=0, "-", IF(H230/E230&lt;10, H230/E230, "&gt;999%"))</f>
        <v>0.90476190476190477</v>
      </c>
    </row>
    <row r="231" spans="1:10" x14ac:dyDescent="0.2">
      <c r="A231" s="158" t="s">
        <v>248</v>
      </c>
      <c r="B231" s="65">
        <v>5</v>
      </c>
      <c r="C231" s="66">
        <v>2</v>
      </c>
      <c r="D231" s="65">
        <v>45</v>
      </c>
      <c r="E231" s="66">
        <v>17</v>
      </c>
      <c r="F231" s="67"/>
      <c r="G231" s="65">
        <f t="shared" si="48"/>
        <v>3</v>
      </c>
      <c r="H231" s="66">
        <f t="shared" si="49"/>
        <v>28</v>
      </c>
      <c r="I231" s="20">
        <f t="shared" si="50"/>
        <v>1.5</v>
      </c>
      <c r="J231" s="21">
        <f t="shared" si="51"/>
        <v>1.6470588235294117</v>
      </c>
    </row>
    <row r="232" spans="1:10" x14ac:dyDescent="0.2">
      <c r="A232" s="158" t="s">
        <v>330</v>
      </c>
      <c r="B232" s="65">
        <v>3</v>
      </c>
      <c r="C232" s="66">
        <v>0</v>
      </c>
      <c r="D232" s="65">
        <v>5</v>
      </c>
      <c r="E232" s="66">
        <v>0</v>
      </c>
      <c r="F232" s="67"/>
      <c r="G232" s="65">
        <f t="shared" si="48"/>
        <v>3</v>
      </c>
      <c r="H232" s="66">
        <f t="shared" si="49"/>
        <v>5</v>
      </c>
      <c r="I232" s="20" t="str">
        <f t="shared" si="50"/>
        <v>-</v>
      </c>
      <c r="J232" s="21" t="str">
        <f t="shared" si="51"/>
        <v>-</v>
      </c>
    </row>
    <row r="233" spans="1:10" x14ac:dyDescent="0.2">
      <c r="A233" s="158" t="s">
        <v>168</v>
      </c>
      <c r="B233" s="65">
        <v>4</v>
      </c>
      <c r="C233" s="66">
        <v>1</v>
      </c>
      <c r="D233" s="65">
        <v>10</v>
      </c>
      <c r="E233" s="66">
        <v>4</v>
      </c>
      <c r="F233" s="67"/>
      <c r="G233" s="65">
        <f t="shared" si="48"/>
        <v>3</v>
      </c>
      <c r="H233" s="66">
        <f t="shared" si="49"/>
        <v>6</v>
      </c>
      <c r="I233" s="20">
        <f t="shared" si="50"/>
        <v>3</v>
      </c>
      <c r="J233" s="21">
        <f t="shared" si="51"/>
        <v>1.5</v>
      </c>
    </row>
    <row r="234" spans="1:10" x14ac:dyDescent="0.2">
      <c r="A234" s="158" t="s">
        <v>271</v>
      </c>
      <c r="B234" s="65">
        <v>6</v>
      </c>
      <c r="C234" s="66">
        <v>12</v>
      </c>
      <c r="D234" s="65">
        <v>64</v>
      </c>
      <c r="E234" s="66">
        <v>53</v>
      </c>
      <c r="F234" s="67"/>
      <c r="G234" s="65">
        <f t="shared" si="48"/>
        <v>-6</v>
      </c>
      <c r="H234" s="66">
        <f t="shared" si="49"/>
        <v>11</v>
      </c>
      <c r="I234" s="20">
        <f t="shared" si="50"/>
        <v>-0.5</v>
      </c>
      <c r="J234" s="21">
        <f t="shared" si="51"/>
        <v>0.20754716981132076</v>
      </c>
    </row>
    <row r="235" spans="1:10" x14ac:dyDescent="0.2">
      <c r="A235" s="158" t="s">
        <v>299</v>
      </c>
      <c r="B235" s="65">
        <v>4</v>
      </c>
      <c r="C235" s="66">
        <v>2</v>
      </c>
      <c r="D235" s="65">
        <v>24</v>
      </c>
      <c r="E235" s="66">
        <v>8</v>
      </c>
      <c r="F235" s="67"/>
      <c r="G235" s="65">
        <f t="shared" si="48"/>
        <v>2</v>
      </c>
      <c r="H235" s="66">
        <f t="shared" si="49"/>
        <v>16</v>
      </c>
      <c r="I235" s="20">
        <f t="shared" si="50"/>
        <v>1</v>
      </c>
      <c r="J235" s="21">
        <f t="shared" si="51"/>
        <v>2</v>
      </c>
    </row>
    <row r="236" spans="1:10" x14ac:dyDescent="0.2">
      <c r="A236" s="158" t="s">
        <v>300</v>
      </c>
      <c r="B236" s="65">
        <v>17</v>
      </c>
      <c r="C236" s="66">
        <v>2</v>
      </c>
      <c r="D236" s="65">
        <v>104</v>
      </c>
      <c r="E236" s="66">
        <v>25</v>
      </c>
      <c r="F236" s="67"/>
      <c r="G236" s="65">
        <f t="shared" si="48"/>
        <v>15</v>
      </c>
      <c r="H236" s="66">
        <f t="shared" si="49"/>
        <v>79</v>
      </c>
      <c r="I236" s="20">
        <f t="shared" si="50"/>
        <v>7.5</v>
      </c>
      <c r="J236" s="21">
        <f t="shared" si="51"/>
        <v>3.16</v>
      </c>
    </row>
    <row r="237" spans="1:10" x14ac:dyDescent="0.2">
      <c r="A237" s="158" t="s">
        <v>339</v>
      </c>
      <c r="B237" s="65">
        <v>5</v>
      </c>
      <c r="C237" s="66">
        <v>1</v>
      </c>
      <c r="D237" s="65">
        <v>17</v>
      </c>
      <c r="E237" s="66">
        <v>8</v>
      </c>
      <c r="F237" s="67"/>
      <c r="G237" s="65">
        <f t="shared" si="48"/>
        <v>4</v>
      </c>
      <c r="H237" s="66">
        <f t="shared" si="49"/>
        <v>9</v>
      </c>
      <c r="I237" s="20">
        <f t="shared" si="50"/>
        <v>4</v>
      </c>
      <c r="J237" s="21">
        <f t="shared" si="51"/>
        <v>1.125</v>
      </c>
    </row>
    <row r="238" spans="1:10" x14ac:dyDescent="0.2">
      <c r="A238" s="158" t="s">
        <v>352</v>
      </c>
      <c r="B238" s="65">
        <v>22</v>
      </c>
      <c r="C238" s="66">
        <v>15</v>
      </c>
      <c r="D238" s="65">
        <v>127</v>
      </c>
      <c r="E238" s="66">
        <v>62</v>
      </c>
      <c r="F238" s="67"/>
      <c r="G238" s="65">
        <f t="shared" si="48"/>
        <v>7</v>
      </c>
      <c r="H238" s="66">
        <f t="shared" si="49"/>
        <v>65</v>
      </c>
      <c r="I238" s="20">
        <f t="shared" si="50"/>
        <v>0.46666666666666667</v>
      </c>
      <c r="J238" s="21">
        <f t="shared" si="51"/>
        <v>1.0483870967741935</v>
      </c>
    </row>
    <row r="239" spans="1:10" s="160" customFormat="1" x14ac:dyDescent="0.2">
      <c r="A239" s="178" t="s">
        <v>460</v>
      </c>
      <c r="B239" s="71">
        <v>74</v>
      </c>
      <c r="C239" s="72">
        <v>46</v>
      </c>
      <c r="D239" s="71">
        <v>516</v>
      </c>
      <c r="E239" s="72">
        <v>240</v>
      </c>
      <c r="F239" s="73"/>
      <c r="G239" s="71">
        <f t="shared" si="48"/>
        <v>28</v>
      </c>
      <c r="H239" s="72">
        <f t="shared" si="49"/>
        <v>276</v>
      </c>
      <c r="I239" s="37">
        <f t="shared" si="50"/>
        <v>0.60869565217391308</v>
      </c>
      <c r="J239" s="38">
        <f t="shared" si="51"/>
        <v>1.1499999999999999</v>
      </c>
    </row>
    <row r="240" spans="1:10" x14ac:dyDescent="0.2">
      <c r="A240" s="177"/>
      <c r="B240" s="143"/>
      <c r="C240" s="144"/>
      <c r="D240" s="143"/>
      <c r="E240" s="144"/>
      <c r="F240" s="145"/>
      <c r="G240" s="143"/>
      <c r="H240" s="144"/>
      <c r="I240" s="151"/>
      <c r="J240" s="152"/>
    </row>
    <row r="241" spans="1:10" s="139" customFormat="1" x14ac:dyDescent="0.2">
      <c r="A241" s="159" t="s">
        <v>60</v>
      </c>
      <c r="B241" s="65"/>
      <c r="C241" s="66"/>
      <c r="D241" s="65"/>
      <c r="E241" s="66"/>
      <c r="F241" s="67"/>
      <c r="G241" s="65"/>
      <c r="H241" s="66"/>
      <c r="I241" s="20"/>
      <c r="J241" s="21"/>
    </row>
    <row r="242" spans="1:10" x14ac:dyDescent="0.2">
      <c r="A242" s="158" t="s">
        <v>232</v>
      </c>
      <c r="B242" s="65">
        <v>0</v>
      </c>
      <c r="C242" s="66">
        <v>2</v>
      </c>
      <c r="D242" s="65">
        <v>5</v>
      </c>
      <c r="E242" s="66">
        <v>3</v>
      </c>
      <c r="F242" s="67"/>
      <c r="G242" s="65">
        <f t="shared" ref="G242:G250" si="52">B242-C242</f>
        <v>-2</v>
      </c>
      <c r="H242" s="66">
        <f t="shared" ref="H242:H250" si="53">D242-E242</f>
        <v>2</v>
      </c>
      <c r="I242" s="20">
        <f t="shared" ref="I242:I250" si="54">IF(C242=0, "-", IF(G242/C242&lt;10, G242/C242, "&gt;999%"))</f>
        <v>-1</v>
      </c>
      <c r="J242" s="21">
        <f t="shared" ref="J242:J250" si="55">IF(E242=0, "-", IF(H242/E242&lt;10, H242/E242, "&gt;999%"))</f>
        <v>0.66666666666666663</v>
      </c>
    </row>
    <row r="243" spans="1:10" x14ac:dyDescent="0.2">
      <c r="A243" s="158" t="s">
        <v>196</v>
      </c>
      <c r="B243" s="65">
        <v>0</v>
      </c>
      <c r="C243" s="66">
        <v>1</v>
      </c>
      <c r="D243" s="65">
        <v>2</v>
      </c>
      <c r="E243" s="66">
        <v>3</v>
      </c>
      <c r="F243" s="67"/>
      <c r="G243" s="65">
        <f t="shared" si="52"/>
        <v>-1</v>
      </c>
      <c r="H243" s="66">
        <f t="shared" si="53"/>
        <v>-1</v>
      </c>
      <c r="I243" s="20">
        <f t="shared" si="54"/>
        <v>-1</v>
      </c>
      <c r="J243" s="21">
        <f t="shared" si="55"/>
        <v>-0.33333333333333331</v>
      </c>
    </row>
    <row r="244" spans="1:10" x14ac:dyDescent="0.2">
      <c r="A244" s="158" t="s">
        <v>340</v>
      </c>
      <c r="B244" s="65">
        <v>2</v>
      </c>
      <c r="C244" s="66">
        <v>0</v>
      </c>
      <c r="D244" s="65">
        <v>6</v>
      </c>
      <c r="E244" s="66">
        <v>2</v>
      </c>
      <c r="F244" s="67"/>
      <c r="G244" s="65">
        <f t="shared" si="52"/>
        <v>2</v>
      </c>
      <c r="H244" s="66">
        <f t="shared" si="53"/>
        <v>4</v>
      </c>
      <c r="I244" s="20" t="str">
        <f t="shared" si="54"/>
        <v>-</v>
      </c>
      <c r="J244" s="21">
        <f t="shared" si="55"/>
        <v>2</v>
      </c>
    </row>
    <row r="245" spans="1:10" x14ac:dyDescent="0.2">
      <c r="A245" s="158" t="s">
        <v>353</v>
      </c>
      <c r="B245" s="65">
        <v>7</v>
      </c>
      <c r="C245" s="66">
        <v>2</v>
      </c>
      <c r="D245" s="65">
        <v>30</v>
      </c>
      <c r="E245" s="66">
        <v>15</v>
      </c>
      <c r="F245" s="67"/>
      <c r="G245" s="65">
        <f t="shared" si="52"/>
        <v>5</v>
      </c>
      <c r="H245" s="66">
        <f t="shared" si="53"/>
        <v>15</v>
      </c>
      <c r="I245" s="20">
        <f t="shared" si="54"/>
        <v>2.5</v>
      </c>
      <c r="J245" s="21">
        <f t="shared" si="55"/>
        <v>1</v>
      </c>
    </row>
    <row r="246" spans="1:10" x14ac:dyDescent="0.2">
      <c r="A246" s="158" t="s">
        <v>301</v>
      </c>
      <c r="B246" s="65">
        <v>0</v>
      </c>
      <c r="C246" s="66">
        <v>2</v>
      </c>
      <c r="D246" s="65">
        <v>0</v>
      </c>
      <c r="E246" s="66">
        <v>3</v>
      </c>
      <c r="F246" s="67"/>
      <c r="G246" s="65">
        <f t="shared" si="52"/>
        <v>-2</v>
      </c>
      <c r="H246" s="66">
        <f t="shared" si="53"/>
        <v>-3</v>
      </c>
      <c r="I246" s="20">
        <f t="shared" si="54"/>
        <v>-1</v>
      </c>
      <c r="J246" s="21">
        <f t="shared" si="55"/>
        <v>-1</v>
      </c>
    </row>
    <row r="247" spans="1:10" x14ac:dyDescent="0.2">
      <c r="A247" s="158" t="s">
        <v>314</v>
      </c>
      <c r="B247" s="65">
        <v>0</v>
      </c>
      <c r="C247" s="66">
        <v>2</v>
      </c>
      <c r="D247" s="65">
        <v>22</v>
      </c>
      <c r="E247" s="66">
        <v>14</v>
      </c>
      <c r="F247" s="67"/>
      <c r="G247" s="65">
        <f t="shared" si="52"/>
        <v>-2</v>
      </c>
      <c r="H247" s="66">
        <f t="shared" si="53"/>
        <v>8</v>
      </c>
      <c r="I247" s="20">
        <f t="shared" si="54"/>
        <v>-1</v>
      </c>
      <c r="J247" s="21">
        <f t="shared" si="55"/>
        <v>0.5714285714285714</v>
      </c>
    </row>
    <row r="248" spans="1:10" x14ac:dyDescent="0.2">
      <c r="A248" s="158" t="s">
        <v>249</v>
      </c>
      <c r="B248" s="65">
        <v>4</v>
      </c>
      <c r="C248" s="66">
        <v>10</v>
      </c>
      <c r="D248" s="65">
        <v>35</v>
      </c>
      <c r="E248" s="66">
        <v>21</v>
      </c>
      <c r="F248" s="67"/>
      <c r="G248" s="65">
        <f t="shared" si="52"/>
        <v>-6</v>
      </c>
      <c r="H248" s="66">
        <f t="shared" si="53"/>
        <v>14</v>
      </c>
      <c r="I248" s="20">
        <f t="shared" si="54"/>
        <v>-0.6</v>
      </c>
      <c r="J248" s="21">
        <f t="shared" si="55"/>
        <v>0.66666666666666663</v>
      </c>
    </row>
    <row r="249" spans="1:10" x14ac:dyDescent="0.2">
      <c r="A249" s="158" t="s">
        <v>272</v>
      </c>
      <c r="B249" s="65">
        <v>7</v>
      </c>
      <c r="C249" s="66">
        <v>10</v>
      </c>
      <c r="D249" s="65">
        <v>97</v>
      </c>
      <c r="E249" s="66">
        <v>37</v>
      </c>
      <c r="F249" s="67"/>
      <c r="G249" s="65">
        <f t="shared" si="52"/>
        <v>-3</v>
      </c>
      <c r="H249" s="66">
        <f t="shared" si="53"/>
        <v>60</v>
      </c>
      <c r="I249" s="20">
        <f t="shared" si="54"/>
        <v>-0.3</v>
      </c>
      <c r="J249" s="21">
        <f t="shared" si="55"/>
        <v>1.6216216216216217</v>
      </c>
    </row>
    <row r="250" spans="1:10" s="160" customFormat="1" x14ac:dyDescent="0.2">
      <c r="A250" s="178" t="s">
        <v>461</v>
      </c>
      <c r="B250" s="71">
        <v>20</v>
      </c>
      <c r="C250" s="72">
        <v>29</v>
      </c>
      <c r="D250" s="71">
        <v>197</v>
      </c>
      <c r="E250" s="72">
        <v>98</v>
      </c>
      <c r="F250" s="73"/>
      <c r="G250" s="71">
        <f t="shared" si="52"/>
        <v>-9</v>
      </c>
      <c r="H250" s="72">
        <f t="shared" si="53"/>
        <v>99</v>
      </c>
      <c r="I250" s="37">
        <f t="shared" si="54"/>
        <v>-0.31034482758620691</v>
      </c>
      <c r="J250" s="38">
        <f t="shared" si="55"/>
        <v>1.010204081632653</v>
      </c>
    </row>
    <row r="251" spans="1:10" x14ac:dyDescent="0.2">
      <c r="A251" s="177"/>
      <c r="B251" s="143"/>
      <c r="C251" s="144"/>
      <c r="D251" s="143"/>
      <c r="E251" s="144"/>
      <c r="F251" s="145"/>
      <c r="G251" s="143"/>
      <c r="H251" s="144"/>
      <c r="I251" s="151"/>
      <c r="J251" s="152"/>
    </row>
    <row r="252" spans="1:10" s="139" customFormat="1" x14ac:dyDescent="0.2">
      <c r="A252" s="159" t="s">
        <v>61</v>
      </c>
      <c r="B252" s="65"/>
      <c r="C252" s="66"/>
      <c r="D252" s="65"/>
      <c r="E252" s="66"/>
      <c r="F252" s="67"/>
      <c r="G252" s="65"/>
      <c r="H252" s="66"/>
      <c r="I252" s="20"/>
      <c r="J252" s="21"/>
    </row>
    <row r="253" spans="1:10" x14ac:dyDescent="0.2">
      <c r="A253" s="158" t="s">
        <v>312</v>
      </c>
      <c r="B253" s="65">
        <v>0</v>
      </c>
      <c r="C253" s="66">
        <v>0</v>
      </c>
      <c r="D253" s="65">
        <v>1</v>
      </c>
      <c r="E253" s="66">
        <v>0</v>
      </c>
      <c r="F253" s="67"/>
      <c r="G253" s="65">
        <f>B253-C253</f>
        <v>0</v>
      </c>
      <c r="H253" s="66">
        <f>D253-E253</f>
        <v>1</v>
      </c>
      <c r="I253" s="20" t="str">
        <f>IF(C253=0, "-", IF(G253/C253&lt;10, G253/C253, "&gt;999%"))</f>
        <v>-</v>
      </c>
      <c r="J253" s="21" t="str">
        <f>IF(E253=0, "-", IF(H253/E253&lt;10, H253/E253, "&gt;999%"))</f>
        <v>-</v>
      </c>
    </row>
    <row r="254" spans="1:10" s="160" customFormat="1" x14ac:dyDescent="0.2">
      <c r="A254" s="178" t="s">
        <v>462</v>
      </c>
      <c r="B254" s="71">
        <v>0</v>
      </c>
      <c r="C254" s="72">
        <v>0</v>
      </c>
      <c r="D254" s="71">
        <v>1</v>
      </c>
      <c r="E254" s="72">
        <v>0</v>
      </c>
      <c r="F254" s="73"/>
      <c r="G254" s="71">
        <f>B254-C254</f>
        <v>0</v>
      </c>
      <c r="H254" s="72">
        <f>D254-E254</f>
        <v>1</v>
      </c>
      <c r="I254" s="37" t="str">
        <f>IF(C254=0, "-", IF(G254/C254&lt;10, G254/C254, "&gt;999%"))</f>
        <v>-</v>
      </c>
      <c r="J254" s="38" t="str">
        <f>IF(E254=0, "-", IF(H254/E254&lt;10, H254/E254, "&gt;999%"))</f>
        <v>-</v>
      </c>
    </row>
    <row r="255" spans="1:10" x14ac:dyDescent="0.2">
      <c r="A255" s="177"/>
      <c r="B255" s="143"/>
      <c r="C255" s="144"/>
      <c r="D255" s="143"/>
      <c r="E255" s="144"/>
      <c r="F255" s="145"/>
      <c r="G255" s="143"/>
      <c r="H255" s="144"/>
      <c r="I255" s="151"/>
      <c r="J255" s="152"/>
    </row>
    <row r="256" spans="1:10" s="139" customFormat="1" x14ac:dyDescent="0.2">
      <c r="A256" s="159" t="s">
        <v>62</v>
      </c>
      <c r="B256" s="65"/>
      <c r="C256" s="66"/>
      <c r="D256" s="65"/>
      <c r="E256" s="66"/>
      <c r="F256" s="67"/>
      <c r="G256" s="65"/>
      <c r="H256" s="66"/>
      <c r="I256" s="20"/>
      <c r="J256" s="21"/>
    </row>
    <row r="257" spans="1:10" x14ac:dyDescent="0.2">
      <c r="A257" s="158" t="s">
        <v>354</v>
      </c>
      <c r="B257" s="65">
        <v>6</v>
      </c>
      <c r="C257" s="66">
        <v>4</v>
      </c>
      <c r="D257" s="65">
        <v>22</v>
      </c>
      <c r="E257" s="66">
        <v>15</v>
      </c>
      <c r="F257" s="67"/>
      <c r="G257" s="65">
        <f>B257-C257</f>
        <v>2</v>
      </c>
      <c r="H257" s="66">
        <f>D257-E257</f>
        <v>7</v>
      </c>
      <c r="I257" s="20">
        <f>IF(C257=0, "-", IF(G257/C257&lt;10, G257/C257, "&gt;999%"))</f>
        <v>0.5</v>
      </c>
      <c r="J257" s="21">
        <f>IF(E257=0, "-", IF(H257/E257&lt;10, H257/E257, "&gt;999%"))</f>
        <v>0.46666666666666667</v>
      </c>
    </row>
    <row r="258" spans="1:10" s="160" customFormat="1" x14ac:dyDescent="0.2">
      <c r="A258" s="178" t="s">
        <v>463</v>
      </c>
      <c r="B258" s="71">
        <v>6</v>
      </c>
      <c r="C258" s="72">
        <v>4</v>
      </c>
      <c r="D258" s="71">
        <v>22</v>
      </c>
      <c r="E258" s="72">
        <v>15</v>
      </c>
      <c r="F258" s="73"/>
      <c r="G258" s="71">
        <f>B258-C258</f>
        <v>2</v>
      </c>
      <c r="H258" s="72">
        <f>D258-E258</f>
        <v>7</v>
      </c>
      <c r="I258" s="37">
        <f>IF(C258=0, "-", IF(G258/C258&lt;10, G258/C258, "&gt;999%"))</f>
        <v>0.5</v>
      </c>
      <c r="J258" s="38">
        <f>IF(E258=0, "-", IF(H258/E258&lt;10, H258/E258, "&gt;999%"))</f>
        <v>0.46666666666666667</v>
      </c>
    </row>
    <row r="259" spans="1:10" x14ac:dyDescent="0.2">
      <c r="A259" s="177"/>
      <c r="B259" s="143"/>
      <c r="C259" s="144"/>
      <c r="D259" s="143"/>
      <c r="E259" s="144"/>
      <c r="F259" s="145"/>
      <c r="G259" s="143"/>
      <c r="H259" s="144"/>
      <c r="I259" s="151"/>
      <c r="J259" s="152"/>
    </row>
    <row r="260" spans="1:10" s="139" customFormat="1" x14ac:dyDescent="0.2">
      <c r="A260" s="159" t="s">
        <v>63</v>
      </c>
      <c r="B260" s="65"/>
      <c r="C260" s="66"/>
      <c r="D260" s="65"/>
      <c r="E260" s="66"/>
      <c r="F260" s="67"/>
      <c r="G260" s="65"/>
      <c r="H260" s="66"/>
      <c r="I260" s="20"/>
      <c r="J260" s="21"/>
    </row>
    <row r="261" spans="1:10" x14ac:dyDescent="0.2">
      <c r="A261" s="158" t="s">
        <v>323</v>
      </c>
      <c r="B261" s="65">
        <v>1</v>
      </c>
      <c r="C261" s="66">
        <v>0</v>
      </c>
      <c r="D261" s="65">
        <v>1</v>
      </c>
      <c r="E261" s="66">
        <v>0</v>
      </c>
      <c r="F261" s="67"/>
      <c r="G261" s="65">
        <f>B261-C261</f>
        <v>1</v>
      </c>
      <c r="H261" s="66">
        <f>D261-E261</f>
        <v>1</v>
      </c>
      <c r="I261" s="20" t="str">
        <f>IF(C261=0, "-", IF(G261/C261&lt;10, G261/C261, "&gt;999%"))</f>
        <v>-</v>
      </c>
      <c r="J261" s="21" t="str">
        <f>IF(E261=0, "-", IF(H261/E261&lt;10, H261/E261, "&gt;999%"))</f>
        <v>-</v>
      </c>
    </row>
    <row r="262" spans="1:10" x14ac:dyDescent="0.2">
      <c r="A262" s="158" t="s">
        <v>331</v>
      </c>
      <c r="B262" s="65">
        <v>0</v>
      </c>
      <c r="C262" s="66">
        <v>0</v>
      </c>
      <c r="D262" s="65">
        <v>0</v>
      </c>
      <c r="E262" s="66">
        <v>1</v>
      </c>
      <c r="F262" s="67"/>
      <c r="G262" s="65">
        <f>B262-C262</f>
        <v>0</v>
      </c>
      <c r="H262" s="66">
        <f>D262-E262</f>
        <v>-1</v>
      </c>
      <c r="I262" s="20" t="str">
        <f>IF(C262=0, "-", IF(G262/C262&lt;10, G262/C262, "&gt;999%"))</f>
        <v>-</v>
      </c>
      <c r="J262" s="21">
        <f>IF(E262=0, "-", IF(H262/E262&lt;10, H262/E262, "&gt;999%"))</f>
        <v>-1</v>
      </c>
    </row>
    <row r="263" spans="1:10" s="160" customFormat="1" x14ac:dyDescent="0.2">
      <c r="A263" s="178" t="s">
        <v>464</v>
      </c>
      <c r="B263" s="71">
        <v>1</v>
      </c>
      <c r="C263" s="72">
        <v>0</v>
      </c>
      <c r="D263" s="71">
        <v>1</v>
      </c>
      <c r="E263" s="72">
        <v>1</v>
      </c>
      <c r="F263" s="73"/>
      <c r="G263" s="71">
        <f>B263-C263</f>
        <v>1</v>
      </c>
      <c r="H263" s="72">
        <f>D263-E263</f>
        <v>0</v>
      </c>
      <c r="I263" s="37" t="str">
        <f>IF(C263=0, "-", IF(G263/C263&lt;10, G263/C263, "&gt;999%"))</f>
        <v>-</v>
      </c>
      <c r="J263" s="38">
        <f>IF(E263=0, "-", IF(H263/E263&lt;10, H263/E263, "&gt;999%"))</f>
        <v>0</v>
      </c>
    </row>
    <row r="264" spans="1:10" x14ac:dyDescent="0.2">
      <c r="A264" s="177"/>
      <c r="B264" s="143"/>
      <c r="C264" s="144"/>
      <c r="D264" s="143"/>
      <c r="E264" s="144"/>
      <c r="F264" s="145"/>
      <c r="G264" s="143"/>
      <c r="H264" s="144"/>
      <c r="I264" s="151"/>
      <c r="J264" s="152"/>
    </row>
    <row r="265" spans="1:10" s="139" customFormat="1" x14ac:dyDescent="0.2">
      <c r="A265" s="159" t="s">
        <v>64</v>
      </c>
      <c r="B265" s="65"/>
      <c r="C265" s="66"/>
      <c r="D265" s="65"/>
      <c r="E265" s="66"/>
      <c r="F265" s="67"/>
      <c r="G265" s="65"/>
      <c r="H265" s="66"/>
      <c r="I265" s="20"/>
      <c r="J265" s="21"/>
    </row>
    <row r="266" spans="1:10" x14ac:dyDescent="0.2">
      <c r="A266" s="158" t="s">
        <v>376</v>
      </c>
      <c r="B266" s="65">
        <v>0</v>
      </c>
      <c r="C266" s="66">
        <v>0</v>
      </c>
      <c r="D266" s="65">
        <v>1</v>
      </c>
      <c r="E266" s="66">
        <v>0</v>
      </c>
      <c r="F266" s="67"/>
      <c r="G266" s="65">
        <f>B266-C266</f>
        <v>0</v>
      </c>
      <c r="H266" s="66">
        <f>D266-E266</f>
        <v>1</v>
      </c>
      <c r="I266" s="20" t="str">
        <f>IF(C266=0, "-", IF(G266/C266&lt;10, G266/C266, "&gt;999%"))</f>
        <v>-</v>
      </c>
      <c r="J266" s="21" t="str">
        <f>IF(E266=0, "-", IF(H266/E266&lt;10, H266/E266, "&gt;999%"))</f>
        <v>-</v>
      </c>
    </row>
    <row r="267" spans="1:10" s="160" customFormat="1" x14ac:dyDescent="0.2">
      <c r="A267" s="178" t="s">
        <v>465</v>
      </c>
      <c r="B267" s="71">
        <v>0</v>
      </c>
      <c r="C267" s="72">
        <v>0</v>
      </c>
      <c r="D267" s="71">
        <v>1</v>
      </c>
      <c r="E267" s="72">
        <v>0</v>
      </c>
      <c r="F267" s="73"/>
      <c r="G267" s="71">
        <f>B267-C267</f>
        <v>0</v>
      </c>
      <c r="H267" s="72">
        <f>D267-E267</f>
        <v>1</v>
      </c>
      <c r="I267" s="37" t="str">
        <f>IF(C267=0, "-", IF(G267/C267&lt;10, G267/C267, "&gt;999%"))</f>
        <v>-</v>
      </c>
      <c r="J267" s="38" t="str">
        <f>IF(E267=0, "-", IF(H267/E267&lt;10, H267/E267, "&gt;999%"))</f>
        <v>-</v>
      </c>
    </row>
    <row r="268" spans="1:10" x14ac:dyDescent="0.2">
      <c r="A268" s="177"/>
      <c r="B268" s="143"/>
      <c r="C268" s="144"/>
      <c r="D268" s="143"/>
      <c r="E268" s="144"/>
      <c r="F268" s="145"/>
      <c r="G268" s="143"/>
      <c r="H268" s="144"/>
      <c r="I268" s="151"/>
      <c r="J268" s="152"/>
    </row>
    <row r="269" spans="1:10" s="139" customFormat="1" x14ac:dyDescent="0.2">
      <c r="A269" s="159" t="s">
        <v>65</v>
      </c>
      <c r="B269" s="65"/>
      <c r="C269" s="66"/>
      <c r="D269" s="65"/>
      <c r="E269" s="66"/>
      <c r="F269" s="67"/>
      <c r="G269" s="65"/>
      <c r="H269" s="66"/>
      <c r="I269" s="20"/>
      <c r="J269" s="21"/>
    </row>
    <row r="270" spans="1:10" x14ac:dyDescent="0.2">
      <c r="A270" s="158" t="s">
        <v>250</v>
      </c>
      <c r="B270" s="65">
        <v>0</v>
      </c>
      <c r="C270" s="66">
        <v>0</v>
      </c>
      <c r="D270" s="65">
        <v>1</v>
      </c>
      <c r="E270" s="66">
        <v>0</v>
      </c>
      <c r="F270" s="67"/>
      <c r="G270" s="65">
        <f>B270-C270</f>
        <v>0</v>
      </c>
      <c r="H270" s="66">
        <f>D270-E270</f>
        <v>1</v>
      </c>
      <c r="I270" s="20" t="str">
        <f>IF(C270=0, "-", IF(G270/C270&lt;10, G270/C270, "&gt;999%"))</f>
        <v>-</v>
      </c>
      <c r="J270" s="21" t="str">
        <f>IF(E270=0, "-", IF(H270/E270&lt;10, H270/E270, "&gt;999%"))</f>
        <v>-</v>
      </c>
    </row>
    <row r="271" spans="1:10" x14ac:dyDescent="0.2">
      <c r="A271" s="158" t="s">
        <v>302</v>
      </c>
      <c r="B271" s="65">
        <v>1</v>
      </c>
      <c r="C271" s="66">
        <v>0</v>
      </c>
      <c r="D271" s="65">
        <v>3</v>
      </c>
      <c r="E271" s="66">
        <v>0</v>
      </c>
      <c r="F271" s="67"/>
      <c r="G271" s="65">
        <f>B271-C271</f>
        <v>1</v>
      </c>
      <c r="H271" s="66">
        <f>D271-E271</f>
        <v>3</v>
      </c>
      <c r="I271" s="20" t="str">
        <f>IF(C271=0, "-", IF(G271/C271&lt;10, G271/C271, "&gt;999%"))</f>
        <v>-</v>
      </c>
      <c r="J271" s="21" t="str">
        <f>IF(E271=0, "-", IF(H271/E271&lt;10, H271/E271, "&gt;999%"))</f>
        <v>-</v>
      </c>
    </row>
    <row r="272" spans="1:10" s="160" customFormat="1" x14ac:dyDescent="0.2">
      <c r="A272" s="178" t="s">
        <v>466</v>
      </c>
      <c r="B272" s="71">
        <v>1</v>
      </c>
      <c r="C272" s="72">
        <v>0</v>
      </c>
      <c r="D272" s="71">
        <v>4</v>
      </c>
      <c r="E272" s="72">
        <v>0</v>
      </c>
      <c r="F272" s="73"/>
      <c r="G272" s="71">
        <f>B272-C272</f>
        <v>1</v>
      </c>
      <c r="H272" s="72">
        <f>D272-E272</f>
        <v>4</v>
      </c>
      <c r="I272" s="37" t="str">
        <f>IF(C272=0, "-", IF(G272/C272&lt;10, G272/C272, "&gt;999%"))</f>
        <v>-</v>
      </c>
      <c r="J272" s="38" t="str">
        <f>IF(E272=0, "-", IF(H272/E272&lt;10, H272/E272, "&gt;999%"))</f>
        <v>-</v>
      </c>
    </row>
    <row r="273" spans="1:10" x14ac:dyDescent="0.2">
      <c r="A273" s="177"/>
      <c r="B273" s="143"/>
      <c r="C273" s="144"/>
      <c r="D273" s="143"/>
      <c r="E273" s="144"/>
      <c r="F273" s="145"/>
      <c r="G273" s="143"/>
      <c r="H273" s="144"/>
      <c r="I273" s="151"/>
      <c r="J273" s="152"/>
    </row>
    <row r="274" spans="1:10" s="139" customFormat="1" x14ac:dyDescent="0.2">
      <c r="A274" s="159" t="s">
        <v>66</v>
      </c>
      <c r="B274" s="65"/>
      <c r="C274" s="66"/>
      <c r="D274" s="65"/>
      <c r="E274" s="66"/>
      <c r="F274" s="67"/>
      <c r="G274" s="65"/>
      <c r="H274" s="66"/>
      <c r="I274" s="20"/>
      <c r="J274" s="21"/>
    </row>
    <row r="275" spans="1:10" x14ac:dyDescent="0.2">
      <c r="A275" s="158" t="s">
        <v>355</v>
      </c>
      <c r="B275" s="65">
        <v>0</v>
      </c>
      <c r="C275" s="66">
        <v>1</v>
      </c>
      <c r="D275" s="65">
        <v>7</v>
      </c>
      <c r="E275" s="66">
        <v>1</v>
      </c>
      <c r="F275" s="67"/>
      <c r="G275" s="65">
        <f>B275-C275</f>
        <v>-1</v>
      </c>
      <c r="H275" s="66">
        <f>D275-E275</f>
        <v>6</v>
      </c>
      <c r="I275" s="20">
        <f>IF(C275=0, "-", IF(G275/C275&lt;10, G275/C275, "&gt;999%"))</f>
        <v>-1</v>
      </c>
      <c r="J275" s="21">
        <f>IF(E275=0, "-", IF(H275/E275&lt;10, H275/E275, "&gt;999%"))</f>
        <v>6</v>
      </c>
    </row>
    <row r="276" spans="1:10" x14ac:dyDescent="0.2">
      <c r="A276" s="158" t="s">
        <v>303</v>
      </c>
      <c r="B276" s="65">
        <v>0</v>
      </c>
      <c r="C276" s="66">
        <v>0</v>
      </c>
      <c r="D276" s="65">
        <v>1</v>
      </c>
      <c r="E276" s="66">
        <v>0</v>
      </c>
      <c r="F276" s="67"/>
      <c r="G276" s="65">
        <f>B276-C276</f>
        <v>0</v>
      </c>
      <c r="H276" s="66">
        <f>D276-E276</f>
        <v>1</v>
      </c>
      <c r="I276" s="20" t="str">
        <f>IF(C276=0, "-", IF(G276/C276&lt;10, G276/C276, "&gt;999%"))</f>
        <v>-</v>
      </c>
      <c r="J276" s="21" t="str">
        <f>IF(E276=0, "-", IF(H276/E276&lt;10, H276/E276, "&gt;999%"))</f>
        <v>-</v>
      </c>
    </row>
    <row r="277" spans="1:10" s="160" customFormat="1" x14ac:dyDescent="0.2">
      <c r="A277" s="178" t="s">
        <v>467</v>
      </c>
      <c r="B277" s="71">
        <v>0</v>
      </c>
      <c r="C277" s="72">
        <v>1</v>
      </c>
      <c r="D277" s="71">
        <v>8</v>
      </c>
      <c r="E277" s="72">
        <v>1</v>
      </c>
      <c r="F277" s="73"/>
      <c r="G277" s="71">
        <f>B277-C277</f>
        <v>-1</v>
      </c>
      <c r="H277" s="72">
        <f>D277-E277</f>
        <v>7</v>
      </c>
      <c r="I277" s="37">
        <f>IF(C277=0, "-", IF(G277/C277&lt;10, G277/C277, "&gt;999%"))</f>
        <v>-1</v>
      </c>
      <c r="J277" s="38">
        <f>IF(E277=0, "-", IF(H277/E277&lt;10, H277/E277, "&gt;999%"))</f>
        <v>7</v>
      </c>
    </row>
    <row r="278" spans="1:10" x14ac:dyDescent="0.2">
      <c r="A278" s="177"/>
      <c r="B278" s="143"/>
      <c r="C278" s="144"/>
      <c r="D278" s="143"/>
      <c r="E278" s="144"/>
      <c r="F278" s="145"/>
      <c r="G278" s="143"/>
      <c r="H278" s="144"/>
      <c r="I278" s="151"/>
      <c r="J278" s="152"/>
    </row>
    <row r="279" spans="1:10" s="139" customFormat="1" x14ac:dyDescent="0.2">
      <c r="A279" s="159" t="s">
        <v>67</v>
      </c>
      <c r="B279" s="65"/>
      <c r="C279" s="66"/>
      <c r="D279" s="65"/>
      <c r="E279" s="66"/>
      <c r="F279" s="67"/>
      <c r="G279" s="65"/>
      <c r="H279" s="66"/>
      <c r="I279" s="20"/>
      <c r="J279" s="21"/>
    </row>
    <row r="280" spans="1:10" x14ac:dyDescent="0.2">
      <c r="A280" s="158" t="s">
        <v>273</v>
      </c>
      <c r="B280" s="65">
        <v>16</v>
      </c>
      <c r="C280" s="66">
        <v>6</v>
      </c>
      <c r="D280" s="65">
        <v>48</v>
      </c>
      <c r="E280" s="66">
        <v>40</v>
      </c>
      <c r="F280" s="67"/>
      <c r="G280" s="65">
        <f t="shared" ref="G280:G286" si="56">B280-C280</f>
        <v>10</v>
      </c>
      <c r="H280" s="66">
        <f t="shared" ref="H280:H286" si="57">D280-E280</f>
        <v>8</v>
      </c>
      <c r="I280" s="20">
        <f t="shared" ref="I280:I286" si="58">IF(C280=0, "-", IF(G280/C280&lt;10, G280/C280, "&gt;999%"))</f>
        <v>1.6666666666666667</v>
      </c>
      <c r="J280" s="21">
        <f t="shared" ref="J280:J286" si="59">IF(E280=0, "-", IF(H280/E280&lt;10, H280/E280, "&gt;999%"))</f>
        <v>0.2</v>
      </c>
    </row>
    <row r="281" spans="1:10" x14ac:dyDescent="0.2">
      <c r="A281" s="158" t="s">
        <v>186</v>
      </c>
      <c r="B281" s="65">
        <v>1</v>
      </c>
      <c r="C281" s="66">
        <v>2</v>
      </c>
      <c r="D281" s="65">
        <v>5</v>
      </c>
      <c r="E281" s="66">
        <v>6</v>
      </c>
      <c r="F281" s="67"/>
      <c r="G281" s="65">
        <f t="shared" si="56"/>
        <v>-1</v>
      </c>
      <c r="H281" s="66">
        <f t="shared" si="57"/>
        <v>-1</v>
      </c>
      <c r="I281" s="20">
        <f t="shared" si="58"/>
        <v>-0.5</v>
      </c>
      <c r="J281" s="21">
        <f t="shared" si="59"/>
        <v>-0.16666666666666666</v>
      </c>
    </row>
    <row r="282" spans="1:10" x14ac:dyDescent="0.2">
      <c r="A282" s="158" t="s">
        <v>199</v>
      </c>
      <c r="B282" s="65">
        <v>0</v>
      </c>
      <c r="C282" s="66">
        <v>0</v>
      </c>
      <c r="D282" s="65">
        <v>0</v>
      </c>
      <c r="E282" s="66">
        <v>2</v>
      </c>
      <c r="F282" s="67"/>
      <c r="G282" s="65">
        <f t="shared" si="56"/>
        <v>0</v>
      </c>
      <c r="H282" s="66">
        <f t="shared" si="57"/>
        <v>-2</v>
      </c>
      <c r="I282" s="20" t="str">
        <f t="shared" si="58"/>
        <v>-</v>
      </c>
      <c r="J282" s="21">
        <f t="shared" si="59"/>
        <v>-1</v>
      </c>
    </row>
    <row r="283" spans="1:10" x14ac:dyDescent="0.2">
      <c r="A283" s="158" t="s">
        <v>304</v>
      </c>
      <c r="B283" s="65">
        <v>6</v>
      </c>
      <c r="C283" s="66">
        <v>3</v>
      </c>
      <c r="D283" s="65">
        <v>33</v>
      </c>
      <c r="E283" s="66">
        <v>9</v>
      </c>
      <c r="F283" s="67"/>
      <c r="G283" s="65">
        <f t="shared" si="56"/>
        <v>3</v>
      </c>
      <c r="H283" s="66">
        <f t="shared" si="57"/>
        <v>24</v>
      </c>
      <c r="I283" s="20">
        <f t="shared" si="58"/>
        <v>1</v>
      </c>
      <c r="J283" s="21">
        <f t="shared" si="59"/>
        <v>2.6666666666666665</v>
      </c>
    </row>
    <row r="284" spans="1:10" x14ac:dyDescent="0.2">
      <c r="A284" s="158" t="s">
        <v>187</v>
      </c>
      <c r="B284" s="65">
        <v>0</v>
      </c>
      <c r="C284" s="66">
        <v>0</v>
      </c>
      <c r="D284" s="65">
        <v>4</v>
      </c>
      <c r="E284" s="66">
        <v>3</v>
      </c>
      <c r="F284" s="67"/>
      <c r="G284" s="65">
        <f t="shared" si="56"/>
        <v>0</v>
      </c>
      <c r="H284" s="66">
        <f t="shared" si="57"/>
        <v>1</v>
      </c>
      <c r="I284" s="20" t="str">
        <f t="shared" si="58"/>
        <v>-</v>
      </c>
      <c r="J284" s="21">
        <f t="shared" si="59"/>
        <v>0.33333333333333331</v>
      </c>
    </row>
    <row r="285" spans="1:10" x14ac:dyDescent="0.2">
      <c r="A285" s="158" t="s">
        <v>251</v>
      </c>
      <c r="B285" s="65">
        <v>6</v>
      </c>
      <c r="C285" s="66">
        <v>4</v>
      </c>
      <c r="D285" s="65">
        <v>28</v>
      </c>
      <c r="E285" s="66">
        <v>22</v>
      </c>
      <c r="F285" s="67"/>
      <c r="G285" s="65">
        <f t="shared" si="56"/>
        <v>2</v>
      </c>
      <c r="H285" s="66">
        <f t="shared" si="57"/>
        <v>6</v>
      </c>
      <c r="I285" s="20">
        <f t="shared" si="58"/>
        <v>0.5</v>
      </c>
      <c r="J285" s="21">
        <f t="shared" si="59"/>
        <v>0.27272727272727271</v>
      </c>
    </row>
    <row r="286" spans="1:10" s="160" customFormat="1" x14ac:dyDescent="0.2">
      <c r="A286" s="178" t="s">
        <v>468</v>
      </c>
      <c r="B286" s="71">
        <v>29</v>
      </c>
      <c r="C286" s="72">
        <v>15</v>
      </c>
      <c r="D286" s="71">
        <v>118</v>
      </c>
      <c r="E286" s="72">
        <v>82</v>
      </c>
      <c r="F286" s="73"/>
      <c r="G286" s="71">
        <f t="shared" si="56"/>
        <v>14</v>
      </c>
      <c r="H286" s="72">
        <f t="shared" si="57"/>
        <v>36</v>
      </c>
      <c r="I286" s="37">
        <f t="shared" si="58"/>
        <v>0.93333333333333335</v>
      </c>
      <c r="J286" s="38">
        <f t="shared" si="59"/>
        <v>0.43902439024390244</v>
      </c>
    </row>
    <row r="287" spans="1:10" x14ac:dyDescent="0.2">
      <c r="A287" s="177"/>
      <c r="B287" s="143"/>
      <c r="C287" s="144"/>
      <c r="D287" s="143"/>
      <c r="E287" s="144"/>
      <c r="F287" s="145"/>
      <c r="G287" s="143"/>
      <c r="H287" s="144"/>
      <c r="I287" s="151"/>
      <c r="J287" s="152"/>
    </row>
    <row r="288" spans="1:10" s="139" customFormat="1" x14ac:dyDescent="0.2">
      <c r="A288" s="159" t="s">
        <v>68</v>
      </c>
      <c r="B288" s="65"/>
      <c r="C288" s="66"/>
      <c r="D288" s="65"/>
      <c r="E288" s="66"/>
      <c r="F288" s="67"/>
      <c r="G288" s="65"/>
      <c r="H288" s="66"/>
      <c r="I288" s="20"/>
      <c r="J288" s="21"/>
    </row>
    <row r="289" spans="1:10" x14ac:dyDescent="0.2">
      <c r="A289" s="158" t="s">
        <v>175</v>
      </c>
      <c r="B289" s="65">
        <v>3</v>
      </c>
      <c r="C289" s="66">
        <v>18</v>
      </c>
      <c r="D289" s="65">
        <v>33</v>
      </c>
      <c r="E289" s="66">
        <v>45</v>
      </c>
      <c r="F289" s="67"/>
      <c r="G289" s="65">
        <f t="shared" ref="G289:G295" si="60">B289-C289</f>
        <v>-15</v>
      </c>
      <c r="H289" s="66">
        <f t="shared" ref="H289:H295" si="61">D289-E289</f>
        <v>-12</v>
      </c>
      <c r="I289" s="20">
        <f t="shared" ref="I289:I295" si="62">IF(C289=0, "-", IF(G289/C289&lt;10, G289/C289, "&gt;999%"))</f>
        <v>-0.83333333333333337</v>
      </c>
      <c r="J289" s="21">
        <f t="shared" ref="J289:J295" si="63">IF(E289=0, "-", IF(H289/E289&lt;10, H289/E289, "&gt;999%"))</f>
        <v>-0.26666666666666666</v>
      </c>
    </row>
    <row r="290" spans="1:10" x14ac:dyDescent="0.2">
      <c r="A290" s="158" t="s">
        <v>233</v>
      </c>
      <c r="B290" s="65">
        <v>1</v>
      </c>
      <c r="C290" s="66">
        <v>0</v>
      </c>
      <c r="D290" s="65">
        <v>11</v>
      </c>
      <c r="E290" s="66">
        <v>2</v>
      </c>
      <c r="F290" s="67"/>
      <c r="G290" s="65">
        <f t="shared" si="60"/>
        <v>1</v>
      </c>
      <c r="H290" s="66">
        <f t="shared" si="61"/>
        <v>9</v>
      </c>
      <c r="I290" s="20" t="str">
        <f t="shared" si="62"/>
        <v>-</v>
      </c>
      <c r="J290" s="21">
        <f t="shared" si="63"/>
        <v>4.5</v>
      </c>
    </row>
    <row r="291" spans="1:10" x14ac:dyDescent="0.2">
      <c r="A291" s="158" t="s">
        <v>234</v>
      </c>
      <c r="B291" s="65">
        <v>3</v>
      </c>
      <c r="C291" s="66">
        <v>0</v>
      </c>
      <c r="D291" s="65">
        <v>15</v>
      </c>
      <c r="E291" s="66">
        <v>10</v>
      </c>
      <c r="F291" s="67"/>
      <c r="G291" s="65">
        <f t="shared" si="60"/>
        <v>3</v>
      </c>
      <c r="H291" s="66">
        <f t="shared" si="61"/>
        <v>5</v>
      </c>
      <c r="I291" s="20" t="str">
        <f t="shared" si="62"/>
        <v>-</v>
      </c>
      <c r="J291" s="21">
        <f t="shared" si="63"/>
        <v>0.5</v>
      </c>
    </row>
    <row r="292" spans="1:10" x14ac:dyDescent="0.2">
      <c r="A292" s="158" t="s">
        <v>252</v>
      </c>
      <c r="B292" s="65">
        <v>1</v>
      </c>
      <c r="C292" s="66">
        <v>0</v>
      </c>
      <c r="D292" s="65">
        <v>4</v>
      </c>
      <c r="E292" s="66">
        <v>1</v>
      </c>
      <c r="F292" s="67"/>
      <c r="G292" s="65">
        <f t="shared" si="60"/>
        <v>1</v>
      </c>
      <c r="H292" s="66">
        <f t="shared" si="61"/>
        <v>3</v>
      </c>
      <c r="I292" s="20" t="str">
        <f t="shared" si="62"/>
        <v>-</v>
      </c>
      <c r="J292" s="21">
        <f t="shared" si="63"/>
        <v>3</v>
      </c>
    </row>
    <row r="293" spans="1:10" x14ac:dyDescent="0.2">
      <c r="A293" s="158" t="s">
        <v>176</v>
      </c>
      <c r="B293" s="65">
        <v>5</v>
      </c>
      <c r="C293" s="66">
        <v>6</v>
      </c>
      <c r="D293" s="65">
        <v>27</v>
      </c>
      <c r="E293" s="66">
        <v>18</v>
      </c>
      <c r="F293" s="67"/>
      <c r="G293" s="65">
        <f t="shared" si="60"/>
        <v>-1</v>
      </c>
      <c r="H293" s="66">
        <f t="shared" si="61"/>
        <v>9</v>
      </c>
      <c r="I293" s="20">
        <f t="shared" si="62"/>
        <v>-0.16666666666666666</v>
      </c>
      <c r="J293" s="21">
        <f t="shared" si="63"/>
        <v>0.5</v>
      </c>
    </row>
    <row r="294" spans="1:10" x14ac:dyDescent="0.2">
      <c r="A294" s="158" t="s">
        <v>253</v>
      </c>
      <c r="B294" s="65">
        <v>3</v>
      </c>
      <c r="C294" s="66">
        <v>12</v>
      </c>
      <c r="D294" s="65">
        <v>22</v>
      </c>
      <c r="E294" s="66">
        <v>23</v>
      </c>
      <c r="F294" s="67"/>
      <c r="G294" s="65">
        <f t="shared" si="60"/>
        <v>-9</v>
      </c>
      <c r="H294" s="66">
        <f t="shared" si="61"/>
        <v>-1</v>
      </c>
      <c r="I294" s="20">
        <f t="shared" si="62"/>
        <v>-0.75</v>
      </c>
      <c r="J294" s="21">
        <f t="shared" si="63"/>
        <v>-4.3478260869565216E-2</v>
      </c>
    </row>
    <row r="295" spans="1:10" s="160" customFormat="1" x14ac:dyDescent="0.2">
      <c r="A295" s="178" t="s">
        <v>469</v>
      </c>
      <c r="B295" s="71">
        <v>16</v>
      </c>
      <c r="C295" s="72">
        <v>36</v>
      </c>
      <c r="D295" s="71">
        <v>112</v>
      </c>
      <c r="E295" s="72">
        <v>99</v>
      </c>
      <c r="F295" s="73"/>
      <c r="G295" s="71">
        <f t="shared" si="60"/>
        <v>-20</v>
      </c>
      <c r="H295" s="72">
        <f t="shared" si="61"/>
        <v>13</v>
      </c>
      <c r="I295" s="37">
        <f t="shared" si="62"/>
        <v>-0.55555555555555558</v>
      </c>
      <c r="J295" s="38">
        <f t="shared" si="63"/>
        <v>0.13131313131313133</v>
      </c>
    </row>
    <row r="296" spans="1:10" x14ac:dyDescent="0.2">
      <c r="A296" s="177"/>
      <c r="B296" s="143"/>
      <c r="C296" s="144"/>
      <c r="D296" s="143"/>
      <c r="E296" s="144"/>
      <c r="F296" s="145"/>
      <c r="G296" s="143"/>
      <c r="H296" s="144"/>
      <c r="I296" s="151"/>
      <c r="J296" s="152"/>
    </row>
    <row r="297" spans="1:10" s="139" customFormat="1" x14ac:dyDescent="0.2">
      <c r="A297" s="159" t="s">
        <v>69</v>
      </c>
      <c r="B297" s="65"/>
      <c r="C297" s="66"/>
      <c r="D297" s="65"/>
      <c r="E297" s="66"/>
      <c r="F297" s="67"/>
      <c r="G297" s="65"/>
      <c r="H297" s="66"/>
      <c r="I297" s="20"/>
      <c r="J297" s="21"/>
    </row>
    <row r="298" spans="1:10" x14ac:dyDescent="0.2">
      <c r="A298" s="158" t="s">
        <v>222</v>
      </c>
      <c r="B298" s="65">
        <v>0</v>
      </c>
      <c r="C298" s="66">
        <v>0</v>
      </c>
      <c r="D298" s="65">
        <v>5</v>
      </c>
      <c r="E298" s="66">
        <v>3</v>
      </c>
      <c r="F298" s="67"/>
      <c r="G298" s="65">
        <f t="shared" ref="G298:G319" si="64">B298-C298</f>
        <v>0</v>
      </c>
      <c r="H298" s="66">
        <f t="shared" ref="H298:H319" si="65">D298-E298</f>
        <v>2</v>
      </c>
      <c r="I298" s="20" t="str">
        <f t="shared" ref="I298:I319" si="66">IF(C298=0, "-", IF(G298/C298&lt;10, G298/C298, "&gt;999%"))</f>
        <v>-</v>
      </c>
      <c r="J298" s="21">
        <f t="shared" ref="J298:J319" si="67">IF(E298=0, "-", IF(H298/E298&lt;10, H298/E298, "&gt;999%"))</f>
        <v>0.66666666666666663</v>
      </c>
    </row>
    <row r="299" spans="1:10" x14ac:dyDescent="0.2">
      <c r="A299" s="158" t="s">
        <v>200</v>
      </c>
      <c r="B299" s="65">
        <v>11</v>
      </c>
      <c r="C299" s="66">
        <v>19</v>
      </c>
      <c r="D299" s="65">
        <v>63</v>
      </c>
      <c r="E299" s="66">
        <v>76</v>
      </c>
      <c r="F299" s="67"/>
      <c r="G299" s="65">
        <f t="shared" si="64"/>
        <v>-8</v>
      </c>
      <c r="H299" s="66">
        <f t="shared" si="65"/>
        <v>-13</v>
      </c>
      <c r="I299" s="20">
        <f t="shared" si="66"/>
        <v>-0.42105263157894735</v>
      </c>
      <c r="J299" s="21">
        <f t="shared" si="67"/>
        <v>-0.17105263157894737</v>
      </c>
    </row>
    <row r="300" spans="1:10" x14ac:dyDescent="0.2">
      <c r="A300" s="158" t="s">
        <v>254</v>
      </c>
      <c r="B300" s="65">
        <v>6</v>
      </c>
      <c r="C300" s="66">
        <v>17</v>
      </c>
      <c r="D300" s="65">
        <v>46</v>
      </c>
      <c r="E300" s="66">
        <v>46</v>
      </c>
      <c r="F300" s="67"/>
      <c r="G300" s="65">
        <f t="shared" si="64"/>
        <v>-11</v>
      </c>
      <c r="H300" s="66">
        <f t="shared" si="65"/>
        <v>0</v>
      </c>
      <c r="I300" s="20">
        <f t="shared" si="66"/>
        <v>-0.6470588235294118</v>
      </c>
      <c r="J300" s="21">
        <f t="shared" si="67"/>
        <v>0</v>
      </c>
    </row>
    <row r="301" spans="1:10" x14ac:dyDescent="0.2">
      <c r="A301" s="158" t="s">
        <v>322</v>
      </c>
      <c r="B301" s="65">
        <v>2</v>
      </c>
      <c r="C301" s="66">
        <v>1</v>
      </c>
      <c r="D301" s="65">
        <v>6</v>
      </c>
      <c r="E301" s="66">
        <v>8</v>
      </c>
      <c r="F301" s="67"/>
      <c r="G301" s="65">
        <f t="shared" si="64"/>
        <v>1</v>
      </c>
      <c r="H301" s="66">
        <f t="shared" si="65"/>
        <v>-2</v>
      </c>
      <c r="I301" s="20">
        <f t="shared" si="66"/>
        <v>1</v>
      </c>
      <c r="J301" s="21">
        <f t="shared" si="67"/>
        <v>-0.25</v>
      </c>
    </row>
    <row r="302" spans="1:10" x14ac:dyDescent="0.2">
      <c r="A302" s="158" t="s">
        <v>188</v>
      </c>
      <c r="B302" s="65">
        <v>51</v>
      </c>
      <c r="C302" s="66">
        <v>32</v>
      </c>
      <c r="D302" s="65">
        <v>224</v>
      </c>
      <c r="E302" s="66">
        <v>127</v>
      </c>
      <c r="F302" s="67"/>
      <c r="G302" s="65">
        <f t="shared" si="64"/>
        <v>19</v>
      </c>
      <c r="H302" s="66">
        <f t="shared" si="65"/>
        <v>97</v>
      </c>
      <c r="I302" s="20">
        <f t="shared" si="66"/>
        <v>0.59375</v>
      </c>
      <c r="J302" s="21">
        <f t="shared" si="67"/>
        <v>0.76377952755905509</v>
      </c>
    </row>
    <row r="303" spans="1:10" x14ac:dyDescent="0.2">
      <c r="A303" s="158" t="s">
        <v>305</v>
      </c>
      <c r="B303" s="65">
        <v>11</v>
      </c>
      <c r="C303" s="66">
        <v>11</v>
      </c>
      <c r="D303" s="65">
        <v>61</v>
      </c>
      <c r="E303" s="66">
        <v>48</v>
      </c>
      <c r="F303" s="67"/>
      <c r="G303" s="65">
        <f t="shared" si="64"/>
        <v>0</v>
      </c>
      <c r="H303" s="66">
        <f t="shared" si="65"/>
        <v>13</v>
      </c>
      <c r="I303" s="20">
        <f t="shared" si="66"/>
        <v>0</v>
      </c>
      <c r="J303" s="21">
        <f t="shared" si="67"/>
        <v>0.27083333333333331</v>
      </c>
    </row>
    <row r="304" spans="1:10" x14ac:dyDescent="0.2">
      <c r="A304" s="158" t="s">
        <v>218</v>
      </c>
      <c r="B304" s="65">
        <v>0</v>
      </c>
      <c r="C304" s="66">
        <v>0</v>
      </c>
      <c r="D304" s="65">
        <v>2</v>
      </c>
      <c r="E304" s="66">
        <v>3</v>
      </c>
      <c r="F304" s="67"/>
      <c r="G304" s="65">
        <f t="shared" si="64"/>
        <v>0</v>
      </c>
      <c r="H304" s="66">
        <f t="shared" si="65"/>
        <v>-1</v>
      </c>
      <c r="I304" s="20" t="str">
        <f t="shared" si="66"/>
        <v>-</v>
      </c>
      <c r="J304" s="21">
        <f t="shared" si="67"/>
        <v>-0.33333333333333331</v>
      </c>
    </row>
    <row r="305" spans="1:10" x14ac:dyDescent="0.2">
      <c r="A305" s="158" t="s">
        <v>321</v>
      </c>
      <c r="B305" s="65">
        <v>19</v>
      </c>
      <c r="C305" s="66">
        <v>14</v>
      </c>
      <c r="D305" s="65">
        <v>79</v>
      </c>
      <c r="E305" s="66">
        <v>44</v>
      </c>
      <c r="F305" s="67"/>
      <c r="G305" s="65">
        <f t="shared" si="64"/>
        <v>5</v>
      </c>
      <c r="H305" s="66">
        <f t="shared" si="65"/>
        <v>35</v>
      </c>
      <c r="I305" s="20">
        <f t="shared" si="66"/>
        <v>0.35714285714285715</v>
      </c>
      <c r="J305" s="21">
        <f t="shared" si="67"/>
        <v>0.79545454545454541</v>
      </c>
    </row>
    <row r="306" spans="1:10" x14ac:dyDescent="0.2">
      <c r="A306" s="158" t="s">
        <v>332</v>
      </c>
      <c r="B306" s="65">
        <v>5</v>
      </c>
      <c r="C306" s="66">
        <v>10</v>
      </c>
      <c r="D306" s="65">
        <v>31</v>
      </c>
      <c r="E306" s="66">
        <v>25</v>
      </c>
      <c r="F306" s="67"/>
      <c r="G306" s="65">
        <f t="shared" si="64"/>
        <v>-5</v>
      </c>
      <c r="H306" s="66">
        <f t="shared" si="65"/>
        <v>6</v>
      </c>
      <c r="I306" s="20">
        <f t="shared" si="66"/>
        <v>-0.5</v>
      </c>
      <c r="J306" s="21">
        <f t="shared" si="67"/>
        <v>0.24</v>
      </c>
    </row>
    <row r="307" spans="1:10" x14ac:dyDescent="0.2">
      <c r="A307" s="158" t="s">
        <v>341</v>
      </c>
      <c r="B307" s="65">
        <v>28</v>
      </c>
      <c r="C307" s="66">
        <v>40</v>
      </c>
      <c r="D307" s="65">
        <v>180</v>
      </c>
      <c r="E307" s="66">
        <v>122</v>
      </c>
      <c r="F307" s="67"/>
      <c r="G307" s="65">
        <f t="shared" si="64"/>
        <v>-12</v>
      </c>
      <c r="H307" s="66">
        <f t="shared" si="65"/>
        <v>58</v>
      </c>
      <c r="I307" s="20">
        <f t="shared" si="66"/>
        <v>-0.3</v>
      </c>
      <c r="J307" s="21">
        <f t="shared" si="67"/>
        <v>0.47540983606557374</v>
      </c>
    </row>
    <row r="308" spans="1:10" x14ac:dyDescent="0.2">
      <c r="A308" s="158" t="s">
        <v>356</v>
      </c>
      <c r="B308" s="65">
        <v>71</v>
      </c>
      <c r="C308" s="66">
        <v>91</v>
      </c>
      <c r="D308" s="65">
        <v>509</v>
      </c>
      <c r="E308" s="66">
        <v>369</v>
      </c>
      <c r="F308" s="67"/>
      <c r="G308" s="65">
        <f t="shared" si="64"/>
        <v>-20</v>
      </c>
      <c r="H308" s="66">
        <f t="shared" si="65"/>
        <v>140</v>
      </c>
      <c r="I308" s="20">
        <f t="shared" si="66"/>
        <v>-0.21978021978021978</v>
      </c>
      <c r="J308" s="21">
        <f t="shared" si="67"/>
        <v>0.37940379403794039</v>
      </c>
    </row>
    <row r="309" spans="1:10" x14ac:dyDescent="0.2">
      <c r="A309" s="158" t="s">
        <v>306</v>
      </c>
      <c r="B309" s="65">
        <v>5</v>
      </c>
      <c r="C309" s="66">
        <v>11</v>
      </c>
      <c r="D309" s="65">
        <v>8</v>
      </c>
      <c r="E309" s="66">
        <v>49</v>
      </c>
      <c r="F309" s="67"/>
      <c r="G309" s="65">
        <f t="shared" si="64"/>
        <v>-6</v>
      </c>
      <c r="H309" s="66">
        <f t="shared" si="65"/>
        <v>-41</v>
      </c>
      <c r="I309" s="20">
        <f t="shared" si="66"/>
        <v>-0.54545454545454541</v>
      </c>
      <c r="J309" s="21">
        <f t="shared" si="67"/>
        <v>-0.83673469387755106</v>
      </c>
    </row>
    <row r="310" spans="1:10" x14ac:dyDescent="0.2">
      <c r="A310" s="158" t="s">
        <v>357</v>
      </c>
      <c r="B310" s="65">
        <v>16</v>
      </c>
      <c r="C310" s="66">
        <v>36</v>
      </c>
      <c r="D310" s="65">
        <v>150</v>
      </c>
      <c r="E310" s="66">
        <v>116</v>
      </c>
      <c r="F310" s="67"/>
      <c r="G310" s="65">
        <f t="shared" si="64"/>
        <v>-20</v>
      </c>
      <c r="H310" s="66">
        <f t="shared" si="65"/>
        <v>34</v>
      </c>
      <c r="I310" s="20">
        <f t="shared" si="66"/>
        <v>-0.55555555555555558</v>
      </c>
      <c r="J310" s="21">
        <f t="shared" si="67"/>
        <v>0.29310344827586204</v>
      </c>
    </row>
    <row r="311" spans="1:10" x14ac:dyDescent="0.2">
      <c r="A311" s="158" t="s">
        <v>315</v>
      </c>
      <c r="B311" s="65">
        <v>51</v>
      </c>
      <c r="C311" s="66">
        <v>43</v>
      </c>
      <c r="D311" s="65">
        <v>224</v>
      </c>
      <c r="E311" s="66">
        <v>144</v>
      </c>
      <c r="F311" s="67"/>
      <c r="G311" s="65">
        <f t="shared" si="64"/>
        <v>8</v>
      </c>
      <c r="H311" s="66">
        <f t="shared" si="65"/>
        <v>80</v>
      </c>
      <c r="I311" s="20">
        <f t="shared" si="66"/>
        <v>0.18604651162790697</v>
      </c>
      <c r="J311" s="21">
        <f t="shared" si="67"/>
        <v>0.55555555555555558</v>
      </c>
    </row>
    <row r="312" spans="1:10" x14ac:dyDescent="0.2">
      <c r="A312" s="158" t="s">
        <v>307</v>
      </c>
      <c r="B312" s="65">
        <v>87</v>
      </c>
      <c r="C312" s="66">
        <v>41</v>
      </c>
      <c r="D312" s="65">
        <v>240</v>
      </c>
      <c r="E312" s="66">
        <v>203</v>
      </c>
      <c r="F312" s="67"/>
      <c r="G312" s="65">
        <f t="shared" si="64"/>
        <v>46</v>
      </c>
      <c r="H312" s="66">
        <f t="shared" si="65"/>
        <v>37</v>
      </c>
      <c r="I312" s="20">
        <f t="shared" si="66"/>
        <v>1.1219512195121952</v>
      </c>
      <c r="J312" s="21">
        <f t="shared" si="67"/>
        <v>0.18226600985221675</v>
      </c>
    </row>
    <row r="313" spans="1:10" x14ac:dyDescent="0.2">
      <c r="A313" s="158" t="s">
        <v>189</v>
      </c>
      <c r="B313" s="65">
        <v>0</v>
      </c>
      <c r="C313" s="66">
        <v>0</v>
      </c>
      <c r="D313" s="65">
        <v>1</v>
      </c>
      <c r="E313" s="66">
        <v>0</v>
      </c>
      <c r="F313" s="67"/>
      <c r="G313" s="65">
        <f t="shared" si="64"/>
        <v>0</v>
      </c>
      <c r="H313" s="66">
        <f t="shared" si="65"/>
        <v>1</v>
      </c>
      <c r="I313" s="20" t="str">
        <f t="shared" si="66"/>
        <v>-</v>
      </c>
      <c r="J313" s="21" t="str">
        <f t="shared" si="67"/>
        <v>-</v>
      </c>
    </row>
    <row r="314" spans="1:10" x14ac:dyDescent="0.2">
      <c r="A314" s="158" t="s">
        <v>274</v>
      </c>
      <c r="B314" s="65">
        <v>58</v>
      </c>
      <c r="C314" s="66">
        <v>46</v>
      </c>
      <c r="D314" s="65">
        <v>323</v>
      </c>
      <c r="E314" s="66">
        <v>164</v>
      </c>
      <c r="F314" s="67"/>
      <c r="G314" s="65">
        <f t="shared" si="64"/>
        <v>12</v>
      </c>
      <c r="H314" s="66">
        <f t="shared" si="65"/>
        <v>159</v>
      </c>
      <c r="I314" s="20">
        <f t="shared" si="66"/>
        <v>0.2608695652173913</v>
      </c>
      <c r="J314" s="21">
        <f t="shared" si="67"/>
        <v>0.96951219512195119</v>
      </c>
    </row>
    <row r="315" spans="1:10" x14ac:dyDescent="0.2">
      <c r="A315" s="158" t="s">
        <v>226</v>
      </c>
      <c r="B315" s="65">
        <v>0</v>
      </c>
      <c r="C315" s="66">
        <v>0</v>
      </c>
      <c r="D315" s="65">
        <v>2</v>
      </c>
      <c r="E315" s="66">
        <v>0</v>
      </c>
      <c r="F315" s="67"/>
      <c r="G315" s="65">
        <f t="shared" si="64"/>
        <v>0</v>
      </c>
      <c r="H315" s="66">
        <f t="shared" si="65"/>
        <v>2</v>
      </c>
      <c r="I315" s="20" t="str">
        <f t="shared" si="66"/>
        <v>-</v>
      </c>
      <c r="J315" s="21" t="str">
        <f t="shared" si="67"/>
        <v>-</v>
      </c>
    </row>
    <row r="316" spans="1:10" x14ac:dyDescent="0.2">
      <c r="A316" s="158" t="s">
        <v>216</v>
      </c>
      <c r="B316" s="65">
        <v>0</v>
      </c>
      <c r="C316" s="66">
        <v>0</v>
      </c>
      <c r="D316" s="65">
        <v>0</v>
      </c>
      <c r="E316" s="66">
        <v>1</v>
      </c>
      <c r="F316" s="67"/>
      <c r="G316" s="65">
        <f t="shared" si="64"/>
        <v>0</v>
      </c>
      <c r="H316" s="66">
        <f t="shared" si="65"/>
        <v>-1</v>
      </c>
      <c r="I316" s="20" t="str">
        <f t="shared" si="66"/>
        <v>-</v>
      </c>
      <c r="J316" s="21">
        <f t="shared" si="67"/>
        <v>-1</v>
      </c>
    </row>
    <row r="317" spans="1:10" x14ac:dyDescent="0.2">
      <c r="A317" s="158" t="s">
        <v>177</v>
      </c>
      <c r="B317" s="65">
        <v>7</v>
      </c>
      <c r="C317" s="66">
        <v>1</v>
      </c>
      <c r="D317" s="65">
        <v>43</v>
      </c>
      <c r="E317" s="66">
        <v>47</v>
      </c>
      <c r="F317" s="67"/>
      <c r="G317" s="65">
        <f t="shared" si="64"/>
        <v>6</v>
      </c>
      <c r="H317" s="66">
        <f t="shared" si="65"/>
        <v>-4</v>
      </c>
      <c r="I317" s="20">
        <f t="shared" si="66"/>
        <v>6</v>
      </c>
      <c r="J317" s="21">
        <f t="shared" si="67"/>
        <v>-8.5106382978723402E-2</v>
      </c>
    </row>
    <row r="318" spans="1:10" x14ac:dyDescent="0.2">
      <c r="A318" s="158" t="s">
        <v>235</v>
      </c>
      <c r="B318" s="65">
        <v>5</v>
      </c>
      <c r="C318" s="66">
        <v>0</v>
      </c>
      <c r="D318" s="65">
        <v>52</v>
      </c>
      <c r="E318" s="66">
        <v>0</v>
      </c>
      <c r="F318" s="67"/>
      <c r="G318" s="65">
        <f t="shared" si="64"/>
        <v>5</v>
      </c>
      <c r="H318" s="66">
        <f t="shared" si="65"/>
        <v>52</v>
      </c>
      <c r="I318" s="20" t="str">
        <f t="shared" si="66"/>
        <v>-</v>
      </c>
      <c r="J318" s="21" t="str">
        <f t="shared" si="67"/>
        <v>-</v>
      </c>
    </row>
    <row r="319" spans="1:10" s="160" customFormat="1" x14ac:dyDescent="0.2">
      <c r="A319" s="178" t="s">
        <v>470</v>
      </c>
      <c r="B319" s="71">
        <v>433</v>
      </c>
      <c r="C319" s="72">
        <v>413</v>
      </c>
      <c r="D319" s="71">
        <v>2249</v>
      </c>
      <c r="E319" s="72">
        <v>1595</v>
      </c>
      <c r="F319" s="73"/>
      <c r="G319" s="71">
        <f t="shared" si="64"/>
        <v>20</v>
      </c>
      <c r="H319" s="72">
        <f t="shared" si="65"/>
        <v>654</v>
      </c>
      <c r="I319" s="37">
        <f t="shared" si="66"/>
        <v>4.8426150121065374E-2</v>
      </c>
      <c r="J319" s="38">
        <f t="shared" si="67"/>
        <v>0.41003134796238244</v>
      </c>
    </row>
    <row r="320" spans="1:10" x14ac:dyDescent="0.2">
      <c r="A320" s="177"/>
      <c r="B320" s="143"/>
      <c r="C320" s="144"/>
      <c r="D320" s="143"/>
      <c r="E320" s="144"/>
      <c r="F320" s="145"/>
      <c r="G320" s="143"/>
      <c r="H320" s="144"/>
      <c r="I320" s="151"/>
      <c r="J320" s="152"/>
    </row>
    <row r="321" spans="1:10" s="139" customFormat="1" x14ac:dyDescent="0.2">
      <c r="A321" s="159" t="s">
        <v>70</v>
      </c>
      <c r="B321" s="65"/>
      <c r="C321" s="66"/>
      <c r="D321" s="65"/>
      <c r="E321" s="66"/>
      <c r="F321" s="67"/>
      <c r="G321" s="65"/>
      <c r="H321" s="66"/>
      <c r="I321" s="20"/>
      <c r="J321" s="21"/>
    </row>
    <row r="322" spans="1:10" x14ac:dyDescent="0.2">
      <c r="A322" s="158" t="s">
        <v>377</v>
      </c>
      <c r="B322" s="65">
        <v>1</v>
      </c>
      <c r="C322" s="66">
        <v>0</v>
      </c>
      <c r="D322" s="65">
        <v>2</v>
      </c>
      <c r="E322" s="66">
        <v>1</v>
      </c>
      <c r="F322" s="67"/>
      <c r="G322" s="65">
        <f>B322-C322</f>
        <v>1</v>
      </c>
      <c r="H322" s="66">
        <f>D322-E322</f>
        <v>1</v>
      </c>
      <c r="I322" s="20" t="str">
        <f>IF(C322=0, "-", IF(G322/C322&lt;10, G322/C322, "&gt;999%"))</f>
        <v>-</v>
      </c>
      <c r="J322" s="21">
        <f>IF(E322=0, "-", IF(H322/E322&lt;10, H322/E322, "&gt;999%"))</f>
        <v>1</v>
      </c>
    </row>
    <row r="323" spans="1:10" s="160" customFormat="1" x14ac:dyDescent="0.2">
      <c r="A323" s="178" t="s">
        <v>471</v>
      </c>
      <c r="B323" s="71">
        <v>1</v>
      </c>
      <c r="C323" s="72">
        <v>0</v>
      </c>
      <c r="D323" s="71">
        <v>2</v>
      </c>
      <c r="E323" s="72">
        <v>1</v>
      </c>
      <c r="F323" s="73"/>
      <c r="G323" s="71">
        <f>B323-C323</f>
        <v>1</v>
      </c>
      <c r="H323" s="72">
        <f>D323-E323</f>
        <v>1</v>
      </c>
      <c r="I323" s="37" t="str">
        <f>IF(C323=0, "-", IF(G323/C323&lt;10, G323/C323, "&gt;999%"))</f>
        <v>-</v>
      </c>
      <c r="J323" s="38">
        <f>IF(E323=0, "-", IF(H323/E323&lt;10, H323/E323, "&gt;999%"))</f>
        <v>1</v>
      </c>
    </row>
    <row r="324" spans="1:10" x14ac:dyDescent="0.2">
      <c r="A324" s="177"/>
      <c r="B324" s="143"/>
      <c r="C324" s="144"/>
      <c r="D324" s="143"/>
      <c r="E324" s="144"/>
      <c r="F324" s="145"/>
      <c r="G324" s="143"/>
      <c r="H324" s="144"/>
      <c r="I324" s="151"/>
      <c r="J324" s="152"/>
    </row>
    <row r="325" spans="1:10" s="139" customFormat="1" x14ac:dyDescent="0.2">
      <c r="A325" s="159" t="s">
        <v>71</v>
      </c>
      <c r="B325" s="65"/>
      <c r="C325" s="66"/>
      <c r="D325" s="65"/>
      <c r="E325" s="66"/>
      <c r="F325" s="67"/>
      <c r="G325" s="65"/>
      <c r="H325" s="66"/>
      <c r="I325" s="20"/>
      <c r="J325" s="21"/>
    </row>
    <row r="326" spans="1:10" x14ac:dyDescent="0.2">
      <c r="A326" s="158" t="s">
        <v>358</v>
      </c>
      <c r="B326" s="65">
        <v>1</v>
      </c>
      <c r="C326" s="66">
        <v>2</v>
      </c>
      <c r="D326" s="65">
        <v>16</v>
      </c>
      <c r="E326" s="66">
        <v>8</v>
      </c>
      <c r="F326" s="67"/>
      <c r="G326" s="65">
        <f t="shared" ref="G326:G339" si="68">B326-C326</f>
        <v>-1</v>
      </c>
      <c r="H326" s="66">
        <f t="shared" ref="H326:H339" si="69">D326-E326</f>
        <v>8</v>
      </c>
      <c r="I326" s="20">
        <f t="shared" ref="I326:I339" si="70">IF(C326=0, "-", IF(G326/C326&lt;10, G326/C326, "&gt;999%"))</f>
        <v>-0.5</v>
      </c>
      <c r="J326" s="21">
        <f t="shared" ref="J326:J339" si="71">IF(E326=0, "-", IF(H326/E326&lt;10, H326/E326, "&gt;999%"))</f>
        <v>1</v>
      </c>
    </row>
    <row r="327" spans="1:10" x14ac:dyDescent="0.2">
      <c r="A327" s="158" t="s">
        <v>217</v>
      </c>
      <c r="B327" s="65">
        <v>0</v>
      </c>
      <c r="C327" s="66">
        <v>0</v>
      </c>
      <c r="D327" s="65">
        <v>0</v>
      </c>
      <c r="E327" s="66">
        <v>2</v>
      </c>
      <c r="F327" s="67"/>
      <c r="G327" s="65">
        <f t="shared" si="68"/>
        <v>0</v>
      </c>
      <c r="H327" s="66">
        <f t="shared" si="69"/>
        <v>-2</v>
      </c>
      <c r="I327" s="20" t="str">
        <f t="shared" si="70"/>
        <v>-</v>
      </c>
      <c r="J327" s="21">
        <f t="shared" si="71"/>
        <v>-1</v>
      </c>
    </row>
    <row r="328" spans="1:10" x14ac:dyDescent="0.2">
      <c r="A328" s="158" t="s">
        <v>324</v>
      </c>
      <c r="B328" s="65">
        <v>0</v>
      </c>
      <c r="C328" s="66">
        <v>0</v>
      </c>
      <c r="D328" s="65">
        <v>1</v>
      </c>
      <c r="E328" s="66">
        <v>5</v>
      </c>
      <c r="F328" s="67"/>
      <c r="G328" s="65">
        <f t="shared" si="68"/>
        <v>0</v>
      </c>
      <c r="H328" s="66">
        <f t="shared" si="69"/>
        <v>-4</v>
      </c>
      <c r="I328" s="20" t="str">
        <f t="shared" si="70"/>
        <v>-</v>
      </c>
      <c r="J328" s="21">
        <f t="shared" si="71"/>
        <v>-0.8</v>
      </c>
    </row>
    <row r="329" spans="1:10" x14ac:dyDescent="0.2">
      <c r="A329" s="158" t="s">
        <v>367</v>
      </c>
      <c r="B329" s="65">
        <v>0</v>
      </c>
      <c r="C329" s="66">
        <v>0</v>
      </c>
      <c r="D329" s="65">
        <v>2</v>
      </c>
      <c r="E329" s="66">
        <v>1</v>
      </c>
      <c r="F329" s="67"/>
      <c r="G329" s="65">
        <f t="shared" si="68"/>
        <v>0</v>
      </c>
      <c r="H329" s="66">
        <f t="shared" si="69"/>
        <v>1</v>
      </c>
      <c r="I329" s="20" t="str">
        <f t="shared" si="70"/>
        <v>-</v>
      </c>
      <c r="J329" s="21">
        <f t="shared" si="71"/>
        <v>1</v>
      </c>
    </row>
    <row r="330" spans="1:10" x14ac:dyDescent="0.2">
      <c r="A330" s="158" t="s">
        <v>190</v>
      </c>
      <c r="B330" s="65">
        <v>0</v>
      </c>
      <c r="C330" s="66">
        <v>3</v>
      </c>
      <c r="D330" s="65">
        <v>0</v>
      </c>
      <c r="E330" s="66">
        <v>10</v>
      </c>
      <c r="F330" s="67"/>
      <c r="G330" s="65">
        <f t="shared" si="68"/>
        <v>-3</v>
      </c>
      <c r="H330" s="66">
        <f t="shared" si="69"/>
        <v>-10</v>
      </c>
      <c r="I330" s="20">
        <f t="shared" si="70"/>
        <v>-1</v>
      </c>
      <c r="J330" s="21">
        <f t="shared" si="71"/>
        <v>-1</v>
      </c>
    </row>
    <row r="331" spans="1:10" x14ac:dyDescent="0.2">
      <c r="A331" s="158" t="s">
        <v>201</v>
      </c>
      <c r="B331" s="65">
        <v>0</v>
      </c>
      <c r="C331" s="66">
        <v>1</v>
      </c>
      <c r="D331" s="65">
        <v>0</v>
      </c>
      <c r="E331" s="66">
        <v>1</v>
      </c>
      <c r="F331" s="67"/>
      <c r="G331" s="65">
        <f t="shared" si="68"/>
        <v>-1</v>
      </c>
      <c r="H331" s="66">
        <f t="shared" si="69"/>
        <v>-1</v>
      </c>
      <c r="I331" s="20">
        <f t="shared" si="70"/>
        <v>-1</v>
      </c>
      <c r="J331" s="21">
        <f t="shared" si="71"/>
        <v>-1</v>
      </c>
    </row>
    <row r="332" spans="1:10" x14ac:dyDescent="0.2">
      <c r="A332" s="158" t="s">
        <v>178</v>
      </c>
      <c r="B332" s="65">
        <v>1</v>
      </c>
      <c r="C332" s="66">
        <v>1</v>
      </c>
      <c r="D332" s="65">
        <v>6</v>
      </c>
      <c r="E332" s="66">
        <v>8</v>
      </c>
      <c r="F332" s="67"/>
      <c r="G332" s="65">
        <f t="shared" si="68"/>
        <v>0</v>
      </c>
      <c r="H332" s="66">
        <f t="shared" si="69"/>
        <v>-2</v>
      </c>
      <c r="I332" s="20">
        <f t="shared" si="70"/>
        <v>0</v>
      </c>
      <c r="J332" s="21">
        <f t="shared" si="71"/>
        <v>-0.25</v>
      </c>
    </row>
    <row r="333" spans="1:10" x14ac:dyDescent="0.2">
      <c r="A333" s="158" t="s">
        <v>236</v>
      </c>
      <c r="B333" s="65">
        <v>2</v>
      </c>
      <c r="C333" s="66">
        <v>1</v>
      </c>
      <c r="D333" s="65">
        <v>16</v>
      </c>
      <c r="E333" s="66">
        <v>3</v>
      </c>
      <c r="F333" s="67"/>
      <c r="G333" s="65">
        <f t="shared" si="68"/>
        <v>1</v>
      </c>
      <c r="H333" s="66">
        <f t="shared" si="69"/>
        <v>13</v>
      </c>
      <c r="I333" s="20">
        <f t="shared" si="70"/>
        <v>1</v>
      </c>
      <c r="J333" s="21">
        <f t="shared" si="71"/>
        <v>4.333333333333333</v>
      </c>
    </row>
    <row r="334" spans="1:10" x14ac:dyDescent="0.2">
      <c r="A334" s="158" t="s">
        <v>275</v>
      </c>
      <c r="B334" s="65">
        <v>0</v>
      </c>
      <c r="C334" s="66">
        <v>3</v>
      </c>
      <c r="D334" s="65">
        <v>4</v>
      </c>
      <c r="E334" s="66">
        <v>9</v>
      </c>
      <c r="F334" s="67"/>
      <c r="G334" s="65">
        <f t="shared" si="68"/>
        <v>-3</v>
      </c>
      <c r="H334" s="66">
        <f t="shared" si="69"/>
        <v>-5</v>
      </c>
      <c r="I334" s="20">
        <f t="shared" si="70"/>
        <v>-1</v>
      </c>
      <c r="J334" s="21">
        <f t="shared" si="71"/>
        <v>-0.55555555555555558</v>
      </c>
    </row>
    <row r="335" spans="1:10" x14ac:dyDescent="0.2">
      <c r="A335" s="158" t="s">
        <v>308</v>
      </c>
      <c r="B335" s="65">
        <v>2</v>
      </c>
      <c r="C335" s="66">
        <v>4</v>
      </c>
      <c r="D335" s="65">
        <v>9</v>
      </c>
      <c r="E335" s="66">
        <v>9</v>
      </c>
      <c r="F335" s="67"/>
      <c r="G335" s="65">
        <f t="shared" si="68"/>
        <v>-2</v>
      </c>
      <c r="H335" s="66">
        <f t="shared" si="69"/>
        <v>0</v>
      </c>
      <c r="I335" s="20">
        <f t="shared" si="70"/>
        <v>-0.5</v>
      </c>
      <c r="J335" s="21">
        <f t="shared" si="71"/>
        <v>0</v>
      </c>
    </row>
    <row r="336" spans="1:10" x14ac:dyDescent="0.2">
      <c r="A336" s="158" t="s">
        <v>313</v>
      </c>
      <c r="B336" s="65">
        <v>0</v>
      </c>
      <c r="C336" s="66">
        <v>1</v>
      </c>
      <c r="D336" s="65">
        <v>2</v>
      </c>
      <c r="E336" s="66">
        <v>2</v>
      </c>
      <c r="F336" s="67"/>
      <c r="G336" s="65">
        <f t="shared" si="68"/>
        <v>-1</v>
      </c>
      <c r="H336" s="66">
        <f t="shared" si="69"/>
        <v>0</v>
      </c>
      <c r="I336" s="20">
        <f t="shared" si="70"/>
        <v>-1</v>
      </c>
      <c r="J336" s="21">
        <f t="shared" si="71"/>
        <v>0</v>
      </c>
    </row>
    <row r="337" spans="1:10" x14ac:dyDescent="0.2">
      <c r="A337" s="158" t="s">
        <v>333</v>
      </c>
      <c r="B337" s="65">
        <v>2</v>
      </c>
      <c r="C337" s="66">
        <v>0</v>
      </c>
      <c r="D337" s="65">
        <v>3</v>
      </c>
      <c r="E337" s="66">
        <v>0</v>
      </c>
      <c r="F337" s="67"/>
      <c r="G337" s="65">
        <f t="shared" si="68"/>
        <v>2</v>
      </c>
      <c r="H337" s="66">
        <f t="shared" si="69"/>
        <v>3</v>
      </c>
      <c r="I337" s="20" t="str">
        <f t="shared" si="70"/>
        <v>-</v>
      </c>
      <c r="J337" s="21" t="str">
        <f t="shared" si="71"/>
        <v>-</v>
      </c>
    </row>
    <row r="338" spans="1:10" x14ac:dyDescent="0.2">
      <c r="A338" s="158" t="s">
        <v>255</v>
      </c>
      <c r="B338" s="65">
        <v>1</v>
      </c>
      <c r="C338" s="66">
        <v>0</v>
      </c>
      <c r="D338" s="65">
        <v>7</v>
      </c>
      <c r="E338" s="66">
        <v>0</v>
      </c>
      <c r="F338" s="67"/>
      <c r="G338" s="65">
        <f t="shared" si="68"/>
        <v>1</v>
      </c>
      <c r="H338" s="66">
        <f t="shared" si="69"/>
        <v>7</v>
      </c>
      <c r="I338" s="20" t="str">
        <f t="shared" si="70"/>
        <v>-</v>
      </c>
      <c r="J338" s="21" t="str">
        <f t="shared" si="71"/>
        <v>-</v>
      </c>
    </row>
    <row r="339" spans="1:10" s="160" customFormat="1" x14ac:dyDescent="0.2">
      <c r="A339" s="178" t="s">
        <v>472</v>
      </c>
      <c r="B339" s="71">
        <v>9</v>
      </c>
      <c r="C339" s="72">
        <v>16</v>
      </c>
      <c r="D339" s="71">
        <v>66</v>
      </c>
      <c r="E339" s="72">
        <v>58</v>
      </c>
      <c r="F339" s="73"/>
      <c r="G339" s="71">
        <f t="shared" si="68"/>
        <v>-7</v>
      </c>
      <c r="H339" s="72">
        <f t="shared" si="69"/>
        <v>8</v>
      </c>
      <c r="I339" s="37">
        <f t="shared" si="70"/>
        <v>-0.4375</v>
      </c>
      <c r="J339" s="38">
        <f t="shared" si="71"/>
        <v>0.13793103448275862</v>
      </c>
    </row>
    <row r="340" spans="1:10" x14ac:dyDescent="0.2">
      <c r="A340" s="177"/>
      <c r="B340" s="143"/>
      <c r="C340" s="144"/>
      <c r="D340" s="143"/>
      <c r="E340" s="144"/>
      <c r="F340" s="145"/>
      <c r="G340" s="143"/>
      <c r="H340" s="144"/>
      <c r="I340" s="151"/>
      <c r="J340" s="152"/>
    </row>
    <row r="341" spans="1:10" s="139" customFormat="1" x14ac:dyDescent="0.2">
      <c r="A341" s="159" t="s">
        <v>72</v>
      </c>
      <c r="B341" s="65"/>
      <c r="C341" s="66"/>
      <c r="D341" s="65"/>
      <c r="E341" s="66"/>
      <c r="F341" s="67"/>
      <c r="G341" s="65"/>
      <c r="H341" s="66"/>
      <c r="I341" s="20"/>
      <c r="J341" s="21"/>
    </row>
    <row r="342" spans="1:10" x14ac:dyDescent="0.2">
      <c r="A342" s="158" t="s">
        <v>284</v>
      </c>
      <c r="B342" s="65">
        <v>0</v>
      </c>
      <c r="C342" s="66">
        <v>1</v>
      </c>
      <c r="D342" s="65">
        <v>0</v>
      </c>
      <c r="E342" s="66">
        <v>1</v>
      </c>
      <c r="F342" s="67"/>
      <c r="G342" s="65">
        <f>B342-C342</f>
        <v>-1</v>
      </c>
      <c r="H342" s="66">
        <f>D342-E342</f>
        <v>-1</v>
      </c>
      <c r="I342" s="20">
        <f>IF(C342=0, "-", IF(G342/C342&lt;10, G342/C342, "&gt;999%"))</f>
        <v>-1</v>
      </c>
      <c r="J342" s="21">
        <f>IF(E342=0, "-", IF(H342/E342&lt;10, H342/E342, "&gt;999%"))</f>
        <v>-1</v>
      </c>
    </row>
    <row r="343" spans="1:10" s="160" customFormat="1" x14ac:dyDescent="0.2">
      <c r="A343" s="178" t="s">
        <v>473</v>
      </c>
      <c r="B343" s="71">
        <v>0</v>
      </c>
      <c r="C343" s="72">
        <v>1</v>
      </c>
      <c r="D343" s="71">
        <v>0</v>
      </c>
      <c r="E343" s="72">
        <v>1</v>
      </c>
      <c r="F343" s="73"/>
      <c r="G343" s="71">
        <f>B343-C343</f>
        <v>-1</v>
      </c>
      <c r="H343" s="72">
        <f>D343-E343</f>
        <v>-1</v>
      </c>
      <c r="I343" s="37">
        <f>IF(C343=0, "-", IF(G343/C343&lt;10, G343/C343, "&gt;999%"))</f>
        <v>-1</v>
      </c>
      <c r="J343" s="38">
        <f>IF(E343=0, "-", IF(H343/E343&lt;10, H343/E343, "&gt;999%"))</f>
        <v>-1</v>
      </c>
    </row>
    <row r="344" spans="1:10" x14ac:dyDescent="0.2">
      <c r="A344" s="177"/>
      <c r="B344" s="143"/>
      <c r="C344" s="144"/>
      <c r="D344" s="143"/>
      <c r="E344" s="144"/>
      <c r="F344" s="145"/>
      <c r="G344" s="143"/>
      <c r="H344" s="144"/>
      <c r="I344" s="151"/>
      <c r="J344" s="152"/>
    </row>
    <row r="345" spans="1:10" s="139" customFormat="1" x14ac:dyDescent="0.2">
      <c r="A345" s="159" t="s">
        <v>73</v>
      </c>
      <c r="B345" s="65"/>
      <c r="C345" s="66"/>
      <c r="D345" s="65"/>
      <c r="E345" s="66"/>
      <c r="F345" s="67"/>
      <c r="G345" s="65"/>
      <c r="H345" s="66"/>
      <c r="I345" s="20"/>
      <c r="J345" s="21"/>
    </row>
    <row r="346" spans="1:10" x14ac:dyDescent="0.2">
      <c r="A346" s="158" t="s">
        <v>378</v>
      </c>
      <c r="B346" s="65">
        <v>0</v>
      </c>
      <c r="C346" s="66">
        <v>2</v>
      </c>
      <c r="D346" s="65">
        <v>1</v>
      </c>
      <c r="E346" s="66">
        <v>4</v>
      </c>
      <c r="F346" s="67"/>
      <c r="G346" s="65">
        <f>B346-C346</f>
        <v>-2</v>
      </c>
      <c r="H346" s="66">
        <f>D346-E346</f>
        <v>-3</v>
      </c>
      <c r="I346" s="20">
        <f>IF(C346=0, "-", IF(G346/C346&lt;10, G346/C346, "&gt;999%"))</f>
        <v>-1</v>
      </c>
      <c r="J346" s="21">
        <f>IF(E346=0, "-", IF(H346/E346&lt;10, H346/E346, "&gt;999%"))</f>
        <v>-0.75</v>
      </c>
    </row>
    <row r="347" spans="1:10" s="160" customFormat="1" x14ac:dyDescent="0.2">
      <c r="A347" s="178" t="s">
        <v>474</v>
      </c>
      <c r="B347" s="71">
        <v>0</v>
      </c>
      <c r="C347" s="72">
        <v>2</v>
      </c>
      <c r="D347" s="71">
        <v>1</v>
      </c>
      <c r="E347" s="72">
        <v>4</v>
      </c>
      <c r="F347" s="73"/>
      <c r="G347" s="71">
        <f>B347-C347</f>
        <v>-2</v>
      </c>
      <c r="H347" s="72">
        <f>D347-E347</f>
        <v>-3</v>
      </c>
      <c r="I347" s="37">
        <f>IF(C347=0, "-", IF(G347/C347&lt;10, G347/C347, "&gt;999%"))</f>
        <v>-1</v>
      </c>
      <c r="J347" s="38">
        <f>IF(E347=0, "-", IF(H347/E347&lt;10, H347/E347, "&gt;999%"))</f>
        <v>-0.75</v>
      </c>
    </row>
    <row r="348" spans="1:10" x14ac:dyDescent="0.2">
      <c r="A348" s="177"/>
      <c r="B348" s="143"/>
      <c r="C348" s="144"/>
      <c r="D348" s="143"/>
      <c r="E348" s="144"/>
      <c r="F348" s="145"/>
      <c r="G348" s="143"/>
      <c r="H348" s="144"/>
      <c r="I348" s="151"/>
      <c r="J348" s="152"/>
    </row>
    <row r="349" spans="1:10" s="139" customFormat="1" x14ac:dyDescent="0.2">
      <c r="A349" s="159" t="s">
        <v>74</v>
      </c>
      <c r="B349" s="65"/>
      <c r="C349" s="66"/>
      <c r="D349" s="65"/>
      <c r="E349" s="66"/>
      <c r="F349" s="67"/>
      <c r="G349" s="65"/>
      <c r="H349" s="66"/>
      <c r="I349" s="20"/>
      <c r="J349" s="21"/>
    </row>
    <row r="350" spans="1:10" x14ac:dyDescent="0.2">
      <c r="A350" s="158" t="s">
        <v>379</v>
      </c>
      <c r="B350" s="65">
        <v>0</v>
      </c>
      <c r="C350" s="66">
        <v>0</v>
      </c>
      <c r="D350" s="65">
        <v>1</v>
      </c>
      <c r="E350" s="66">
        <v>0</v>
      </c>
      <c r="F350" s="67"/>
      <c r="G350" s="65">
        <f>B350-C350</f>
        <v>0</v>
      </c>
      <c r="H350" s="66">
        <f>D350-E350</f>
        <v>1</v>
      </c>
      <c r="I350" s="20" t="str">
        <f>IF(C350=0, "-", IF(G350/C350&lt;10, G350/C350, "&gt;999%"))</f>
        <v>-</v>
      </c>
      <c r="J350" s="21" t="str">
        <f>IF(E350=0, "-", IF(H350/E350&lt;10, H350/E350, "&gt;999%"))</f>
        <v>-</v>
      </c>
    </row>
    <row r="351" spans="1:10" s="160" customFormat="1" x14ac:dyDescent="0.2">
      <c r="A351" s="165" t="s">
        <v>475</v>
      </c>
      <c r="B351" s="166">
        <v>0</v>
      </c>
      <c r="C351" s="167">
        <v>0</v>
      </c>
      <c r="D351" s="166">
        <v>1</v>
      </c>
      <c r="E351" s="167">
        <v>0</v>
      </c>
      <c r="F351" s="168"/>
      <c r="G351" s="166">
        <f>B351-C351</f>
        <v>0</v>
      </c>
      <c r="H351" s="167">
        <f>D351-E351</f>
        <v>1</v>
      </c>
      <c r="I351" s="169" t="str">
        <f>IF(C351=0, "-", IF(G351/C351&lt;10, G351/C351, "&gt;999%"))</f>
        <v>-</v>
      </c>
      <c r="J351" s="170" t="str">
        <f>IF(E351=0, "-", IF(H351/E351&lt;10, H351/E351, "&gt;999%"))</f>
        <v>-</v>
      </c>
    </row>
    <row r="352" spans="1:10" x14ac:dyDescent="0.2">
      <c r="A352" s="171"/>
      <c r="B352" s="172"/>
      <c r="C352" s="173"/>
      <c r="D352" s="172"/>
      <c r="E352" s="173"/>
      <c r="F352" s="174"/>
      <c r="G352" s="172"/>
      <c r="H352" s="173"/>
      <c r="I352" s="175"/>
      <c r="J352" s="176"/>
    </row>
    <row r="353" spans="1:10" x14ac:dyDescent="0.2">
      <c r="A353" s="27" t="s">
        <v>16</v>
      </c>
      <c r="B353" s="71">
        <f>SUM(B7:B352)/2</f>
        <v>959</v>
      </c>
      <c r="C353" s="77">
        <f>SUM(C7:C352)/2</f>
        <v>841</v>
      </c>
      <c r="D353" s="71">
        <f>SUM(D7:D352)/2</f>
        <v>5197</v>
      </c>
      <c r="E353" s="77">
        <f>SUM(E7:E352)/2</f>
        <v>3518</v>
      </c>
      <c r="F353" s="73"/>
      <c r="G353" s="71">
        <f>B353-C353</f>
        <v>118</v>
      </c>
      <c r="H353" s="72">
        <f>D353-E353</f>
        <v>1679</v>
      </c>
      <c r="I353" s="37">
        <f>IF(C353=0, 0, G353/C353)</f>
        <v>0.14030915576694411</v>
      </c>
      <c r="J353" s="38">
        <f>IF(E353=0, 0, H353/E353)</f>
        <v>0.47725980670835705</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6" manualBreakCount="6">
    <brk id="57" max="16383" man="1"/>
    <brk id="117" max="16383" man="1"/>
    <brk id="176" max="16383" man="1"/>
    <brk id="227" max="16383" man="1"/>
    <brk id="286" max="16383" man="1"/>
    <brk id="347"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J64"/>
  <sheetViews>
    <sheetView tabSelected="1" workbookViewId="0">
      <selection activeCell="M1" sqref="M1"/>
    </sheetView>
  </sheetViews>
  <sheetFormatPr defaultRowHeight="12.75" x14ac:dyDescent="0.2"/>
  <cols>
    <col min="1" max="1" width="19.7109375" customWidth="1"/>
    <col min="6" max="6" width="1.7109375" customWidth="1"/>
  </cols>
  <sheetData>
    <row r="1" spans="1:10" s="52" customFormat="1" ht="20.25" x14ac:dyDescent="0.3">
      <c r="A1" s="4" t="s">
        <v>10</v>
      </c>
      <c r="B1" s="198" t="s">
        <v>11</v>
      </c>
      <c r="C1" s="199"/>
      <c r="D1" s="199"/>
      <c r="E1" s="199"/>
      <c r="F1" s="199"/>
      <c r="G1" s="199"/>
      <c r="H1" s="199"/>
      <c r="I1" s="199"/>
      <c r="J1" s="199"/>
    </row>
    <row r="2" spans="1:10" s="52" customFormat="1" ht="20.25" x14ac:dyDescent="0.3">
      <c r="A2" s="4" t="s">
        <v>86</v>
      </c>
      <c r="B2" s="202" t="s">
        <v>76</v>
      </c>
      <c r="C2" s="203"/>
      <c r="D2" s="203"/>
      <c r="E2" s="203"/>
      <c r="F2" s="203"/>
      <c r="G2" s="203"/>
      <c r="H2" s="203"/>
      <c r="I2" s="203"/>
      <c r="J2" s="203"/>
    </row>
    <row r="3" spans="1:10" ht="12.75" customHeight="1" x14ac:dyDescent="0.3">
      <c r="A3" s="4"/>
      <c r="B3" s="25"/>
      <c r="C3" s="26"/>
      <c r="D3" s="26"/>
      <c r="E3" s="26"/>
      <c r="F3" s="26"/>
      <c r="G3" s="26"/>
      <c r="H3" s="26"/>
      <c r="I3" s="26"/>
      <c r="J3" s="26"/>
    </row>
    <row r="4" spans="1:10" x14ac:dyDescent="0.2">
      <c r="E4" s="201" t="s">
        <v>7</v>
      </c>
      <c r="F4" s="201"/>
      <c r="G4" s="201"/>
    </row>
    <row r="5" spans="1:10" x14ac:dyDescent="0.2">
      <c r="A5" s="3"/>
      <c r="B5" s="196" t="s">
        <v>1</v>
      </c>
      <c r="C5" s="197"/>
      <c r="D5" s="196" t="s">
        <v>2</v>
      </c>
      <c r="E5" s="197"/>
      <c r="F5" s="59"/>
      <c r="G5" s="196" t="s">
        <v>3</v>
      </c>
      <c r="H5" s="200"/>
      <c r="I5" s="200"/>
      <c r="J5" s="197"/>
    </row>
    <row r="6" spans="1:10" x14ac:dyDescent="0.2">
      <c r="A6" s="27"/>
      <c r="B6" s="57">
        <f>VALUE(RIGHT(B2, 4))</f>
        <v>2021</v>
      </c>
      <c r="C6" s="58">
        <f>B6-1</f>
        <v>2020</v>
      </c>
      <c r="D6" s="57">
        <f>B6</f>
        <v>2021</v>
      </c>
      <c r="E6" s="58">
        <f>C6</f>
        <v>2020</v>
      </c>
      <c r="F6" s="64"/>
      <c r="G6" s="57" t="s">
        <v>4</v>
      </c>
      <c r="H6" s="58" t="s">
        <v>2</v>
      </c>
      <c r="I6" s="57" t="s">
        <v>4</v>
      </c>
      <c r="J6" s="58" t="s">
        <v>2</v>
      </c>
    </row>
    <row r="7" spans="1:10" x14ac:dyDescent="0.2">
      <c r="A7" s="7" t="s">
        <v>87</v>
      </c>
      <c r="B7" s="65">
        <v>147</v>
      </c>
      <c r="C7" s="66">
        <v>157</v>
      </c>
      <c r="D7" s="65">
        <v>864</v>
      </c>
      <c r="E7" s="66">
        <v>718</v>
      </c>
      <c r="F7" s="67"/>
      <c r="G7" s="65">
        <f>B7-C7</f>
        <v>-10</v>
      </c>
      <c r="H7" s="66">
        <f>D7-E7</f>
        <v>146</v>
      </c>
      <c r="I7" s="28">
        <f>IF(C7=0, "-", IF(G7/C7&lt;10, G7/C7*100, "&gt;999"))</f>
        <v>-6.369426751592357</v>
      </c>
      <c r="J7" s="29">
        <f>IF(E7=0, "-", IF(H7/E7&lt;10, H7/E7*100, "&gt;999"))</f>
        <v>20.334261838440113</v>
      </c>
    </row>
    <row r="8" spans="1:10" x14ac:dyDescent="0.2">
      <c r="A8" s="7" t="s">
        <v>95</v>
      </c>
      <c r="B8" s="65">
        <v>475</v>
      </c>
      <c r="C8" s="66">
        <v>360</v>
      </c>
      <c r="D8" s="65">
        <v>2497</v>
      </c>
      <c r="E8" s="66">
        <v>1535</v>
      </c>
      <c r="F8" s="67"/>
      <c r="G8" s="65">
        <f>B8-C8</f>
        <v>115</v>
      </c>
      <c r="H8" s="66">
        <f>D8-E8</f>
        <v>962</v>
      </c>
      <c r="I8" s="28">
        <f>IF(C8=0, "-", IF(G8/C8&lt;10, G8/C8*100, "&gt;999"))</f>
        <v>31.944444444444443</v>
      </c>
      <c r="J8" s="29">
        <f>IF(E8=0, "-", IF(H8/E8&lt;10, H8/E8*100, "&gt;999"))</f>
        <v>62.671009771986974</v>
      </c>
    </row>
    <row r="9" spans="1:10" x14ac:dyDescent="0.2">
      <c r="A9" s="7" t="s">
        <v>101</v>
      </c>
      <c r="B9" s="65">
        <v>307</v>
      </c>
      <c r="C9" s="66">
        <v>294</v>
      </c>
      <c r="D9" s="65">
        <v>1701</v>
      </c>
      <c r="E9" s="66">
        <v>1141</v>
      </c>
      <c r="F9" s="67"/>
      <c r="G9" s="65">
        <f>B9-C9</f>
        <v>13</v>
      </c>
      <c r="H9" s="66">
        <f>D9-E9</f>
        <v>560</v>
      </c>
      <c r="I9" s="28">
        <f>IF(C9=0, "-", IF(G9/C9&lt;10, G9/C9*100, "&gt;999"))</f>
        <v>4.4217687074829932</v>
      </c>
      <c r="J9" s="29">
        <f>IF(E9=0, "-", IF(H9/E9&lt;10, H9/E9*100, "&gt;999"))</f>
        <v>49.079754601226995</v>
      </c>
    </row>
    <row r="10" spans="1:10" x14ac:dyDescent="0.2">
      <c r="A10" s="7" t="s">
        <v>102</v>
      </c>
      <c r="B10" s="65">
        <v>30</v>
      </c>
      <c r="C10" s="66">
        <v>30</v>
      </c>
      <c r="D10" s="65">
        <v>135</v>
      </c>
      <c r="E10" s="66">
        <v>124</v>
      </c>
      <c r="F10" s="67"/>
      <c r="G10" s="65">
        <f>B10-C10</f>
        <v>0</v>
      </c>
      <c r="H10" s="66">
        <f>D10-E10</f>
        <v>11</v>
      </c>
      <c r="I10" s="28">
        <f>IF(C10=0, "-", IF(G10/C10&lt;10, G10/C10*100, "&gt;999"))</f>
        <v>0</v>
      </c>
      <c r="J10" s="29">
        <f>IF(E10=0, "-", IF(H10/E10&lt;10, H10/E10*100, "&gt;999"))</f>
        <v>8.870967741935484</v>
      </c>
    </row>
    <row r="11" spans="1:10" s="43" customFormat="1" x14ac:dyDescent="0.2">
      <c r="A11" s="27" t="s">
        <v>0</v>
      </c>
      <c r="B11" s="71">
        <f>SUM(B7:B10)</f>
        <v>959</v>
      </c>
      <c r="C11" s="72">
        <f>SUM(C7:C10)</f>
        <v>841</v>
      </c>
      <c r="D11" s="71">
        <f>SUM(D7:D10)</f>
        <v>5197</v>
      </c>
      <c r="E11" s="72">
        <f>SUM(E7:E10)</f>
        <v>3518</v>
      </c>
      <c r="F11" s="73"/>
      <c r="G11" s="71">
        <f>B11-C11</f>
        <v>118</v>
      </c>
      <c r="H11" s="72">
        <f>D11-E11</f>
        <v>1679</v>
      </c>
      <c r="I11" s="44">
        <f>IF(C11=0, 0, G11/C11*100)</f>
        <v>14.030915576694412</v>
      </c>
      <c r="J11" s="45">
        <f>IF(E11=0, 0, H11/E11*100)</f>
        <v>47.725980670835703</v>
      </c>
    </row>
    <row r="13" spans="1:10" x14ac:dyDescent="0.2">
      <c r="A13" s="3"/>
      <c r="B13" s="196" t="s">
        <v>1</v>
      </c>
      <c r="C13" s="197"/>
      <c r="D13" s="196" t="s">
        <v>2</v>
      </c>
      <c r="E13" s="197"/>
      <c r="F13" s="59"/>
      <c r="G13" s="196" t="s">
        <v>3</v>
      </c>
      <c r="H13" s="200"/>
      <c r="I13" s="200"/>
      <c r="J13" s="197"/>
    </row>
    <row r="14" spans="1:10" x14ac:dyDescent="0.2">
      <c r="A14" s="7" t="s">
        <v>88</v>
      </c>
      <c r="B14" s="65">
        <v>8</v>
      </c>
      <c r="C14" s="66">
        <v>3</v>
      </c>
      <c r="D14" s="65">
        <v>39</v>
      </c>
      <c r="E14" s="66">
        <v>24</v>
      </c>
      <c r="F14" s="67"/>
      <c r="G14" s="65">
        <f t="shared" ref="G14:G33" si="0">B14-C14</f>
        <v>5</v>
      </c>
      <c r="H14" s="66">
        <f t="shared" ref="H14:H33" si="1">D14-E14</f>
        <v>15</v>
      </c>
      <c r="I14" s="28">
        <f t="shared" ref="I14:I32" si="2">IF(C14=0, "-", IF(G14/C14&lt;10, G14/C14*100, "&gt;999"))</f>
        <v>166.66666666666669</v>
      </c>
      <c r="J14" s="29">
        <f t="shared" ref="J14:J32" si="3">IF(E14=0, "-", IF(H14/E14&lt;10, H14/E14*100, "&gt;999"))</f>
        <v>62.5</v>
      </c>
    </row>
    <row r="15" spans="1:10" x14ac:dyDescent="0.2">
      <c r="A15" s="7" t="s">
        <v>89</v>
      </c>
      <c r="B15" s="65">
        <v>33</v>
      </c>
      <c r="C15" s="66">
        <v>41</v>
      </c>
      <c r="D15" s="65">
        <v>231</v>
      </c>
      <c r="E15" s="66">
        <v>183</v>
      </c>
      <c r="F15" s="67"/>
      <c r="G15" s="65">
        <f t="shared" si="0"/>
        <v>-8</v>
      </c>
      <c r="H15" s="66">
        <f t="shared" si="1"/>
        <v>48</v>
      </c>
      <c r="I15" s="28">
        <f t="shared" si="2"/>
        <v>-19.512195121951219</v>
      </c>
      <c r="J15" s="29">
        <f t="shared" si="3"/>
        <v>26.229508196721312</v>
      </c>
    </row>
    <row r="16" spans="1:10" x14ac:dyDescent="0.2">
      <c r="A16" s="7" t="s">
        <v>90</v>
      </c>
      <c r="B16" s="65">
        <v>74</v>
      </c>
      <c r="C16" s="66">
        <v>73</v>
      </c>
      <c r="D16" s="65">
        <v>419</v>
      </c>
      <c r="E16" s="66">
        <v>336</v>
      </c>
      <c r="F16" s="67"/>
      <c r="G16" s="65">
        <f t="shared" si="0"/>
        <v>1</v>
      </c>
      <c r="H16" s="66">
        <f t="shared" si="1"/>
        <v>83</v>
      </c>
      <c r="I16" s="28">
        <f t="shared" si="2"/>
        <v>1.3698630136986301</v>
      </c>
      <c r="J16" s="29">
        <f t="shared" si="3"/>
        <v>24.702380952380953</v>
      </c>
    </row>
    <row r="17" spans="1:10" x14ac:dyDescent="0.2">
      <c r="A17" s="7" t="s">
        <v>91</v>
      </c>
      <c r="B17" s="65">
        <v>15</v>
      </c>
      <c r="C17" s="66">
        <v>24</v>
      </c>
      <c r="D17" s="65">
        <v>77</v>
      </c>
      <c r="E17" s="66">
        <v>94</v>
      </c>
      <c r="F17" s="67"/>
      <c r="G17" s="65">
        <f t="shared" si="0"/>
        <v>-9</v>
      </c>
      <c r="H17" s="66">
        <f t="shared" si="1"/>
        <v>-17</v>
      </c>
      <c r="I17" s="28">
        <f t="shared" si="2"/>
        <v>-37.5</v>
      </c>
      <c r="J17" s="29">
        <f t="shared" si="3"/>
        <v>-18.085106382978726</v>
      </c>
    </row>
    <row r="18" spans="1:10" x14ac:dyDescent="0.2">
      <c r="A18" s="7" t="s">
        <v>92</v>
      </c>
      <c r="B18" s="65">
        <v>1</v>
      </c>
      <c r="C18" s="66">
        <v>11</v>
      </c>
      <c r="D18" s="65">
        <v>8</v>
      </c>
      <c r="E18" s="66">
        <v>39</v>
      </c>
      <c r="F18" s="67"/>
      <c r="G18" s="65">
        <f t="shared" si="0"/>
        <v>-10</v>
      </c>
      <c r="H18" s="66">
        <f t="shared" si="1"/>
        <v>-31</v>
      </c>
      <c r="I18" s="28">
        <f t="shared" si="2"/>
        <v>-90.909090909090907</v>
      </c>
      <c r="J18" s="29">
        <f t="shared" si="3"/>
        <v>-79.487179487179489</v>
      </c>
    </row>
    <row r="19" spans="1:10" x14ac:dyDescent="0.2">
      <c r="A19" s="7" t="s">
        <v>93</v>
      </c>
      <c r="B19" s="65">
        <v>11</v>
      </c>
      <c r="C19" s="66">
        <v>4</v>
      </c>
      <c r="D19" s="65">
        <v>59</v>
      </c>
      <c r="E19" s="66">
        <v>29</v>
      </c>
      <c r="F19" s="67"/>
      <c r="G19" s="65">
        <f t="shared" si="0"/>
        <v>7</v>
      </c>
      <c r="H19" s="66">
        <f t="shared" si="1"/>
        <v>30</v>
      </c>
      <c r="I19" s="28">
        <f t="shared" si="2"/>
        <v>175</v>
      </c>
      <c r="J19" s="29">
        <f t="shared" si="3"/>
        <v>103.44827586206897</v>
      </c>
    </row>
    <row r="20" spans="1:10" x14ac:dyDescent="0.2">
      <c r="A20" s="7" t="s">
        <v>94</v>
      </c>
      <c r="B20" s="65">
        <v>5</v>
      </c>
      <c r="C20" s="66">
        <v>1</v>
      </c>
      <c r="D20" s="65">
        <v>31</v>
      </c>
      <c r="E20" s="66">
        <v>13</v>
      </c>
      <c r="F20" s="67"/>
      <c r="G20" s="65">
        <f t="shared" si="0"/>
        <v>4</v>
      </c>
      <c r="H20" s="66">
        <f t="shared" si="1"/>
        <v>18</v>
      </c>
      <c r="I20" s="28">
        <f t="shared" si="2"/>
        <v>400</v>
      </c>
      <c r="J20" s="29">
        <f t="shared" si="3"/>
        <v>138.46153846153845</v>
      </c>
    </row>
    <row r="21" spans="1:10" x14ac:dyDescent="0.2">
      <c r="A21" s="142" t="s">
        <v>96</v>
      </c>
      <c r="B21" s="143">
        <v>24</v>
      </c>
      <c r="C21" s="144">
        <v>13</v>
      </c>
      <c r="D21" s="143">
        <v>201</v>
      </c>
      <c r="E21" s="144">
        <v>89</v>
      </c>
      <c r="F21" s="145"/>
      <c r="G21" s="143">
        <f t="shared" si="0"/>
        <v>11</v>
      </c>
      <c r="H21" s="144">
        <f t="shared" si="1"/>
        <v>112</v>
      </c>
      <c r="I21" s="146">
        <f t="shared" si="2"/>
        <v>84.615384615384613</v>
      </c>
      <c r="J21" s="147">
        <f t="shared" si="3"/>
        <v>125.84269662921348</v>
      </c>
    </row>
    <row r="22" spans="1:10" x14ac:dyDescent="0.2">
      <c r="A22" s="7" t="s">
        <v>97</v>
      </c>
      <c r="B22" s="65">
        <v>99</v>
      </c>
      <c r="C22" s="66">
        <v>82</v>
      </c>
      <c r="D22" s="65">
        <v>583</v>
      </c>
      <c r="E22" s="66">
        <v>325</v>
      </c>
      <c r="F22" s="67"/>
      <c r="G22" s="65">
        <f t="shared" si="0"/>
        <v>17</v>
      </c>
      <c r="H22" s="66">
        <f t="shared" si="1"/>
        <v>258</v>
      </c>
      <c r="I22" s="28">
        <f t="shared" si="2"/>
        <v>20.73170731707317</v>
      </c>
      <c r="J22" s="29">
        <f t="shared" si="3"/>
        <v>79.384615384615387</v>
      </c>
    </row>
    <row r="23" spans="1:10" x14ac:dyDescent="0.2">
      <c r="A23" s="7" t="s">
        <v>98</v>
      </c>
      <c r="B23" s="65">
        <v>135</v>
      </c>
      <c r="C23" s="66">
        <v>119</v>
      </c>
      <c r="D23" s="65">
        <v>778</v>
      </c>
      <c r="E23" s="66">
        <v>485</v>
      </c>
      <c r="F23" s="67"/>
      <c r="G23" s="65">
        <f t="shared" si="0"/>
        <v>16</v>
      </c>
      <c r="H23" s="66">
        <f t="shared" si="1"/>
        <v>293</v>
      </c>
      <c r="I23" s="28">
        <f t="shared" si="2"/>
        <v>13.445378151260504</v>
      </c>
      <c r="J23" s="29">
        <f t="shared" si="3"/>
        <v>60.412371134020617</v>
      </c>
    </row>
    <row r="24" spans="1:10" x14ac:dyDescent="0.2">
      <c r="A24" s="7" t="s">
        <v>99</v>
      </c>
      <c r="B24" s="65">
        <v>165</v>
      </c>
      <c r="C24" s="66">
        <v>100</v>
      </c>
      <c r="D24" s="65">
        <v>683</v>
      </c>
      <c r="E24" s="66">
        <v>471</v>
      </c>
      <c r="F24" s="67"/>
      <c r="G24" s="65">
        <f t="shared" si="0"/>
        <v>65</v>
      </c>
      <c r="H24" s="66">
        <f t="shared" si="1"/>
        <v>212</v>
      </c>
      <c r="I24" s="28">
        <f t="shared" si="2"/>
        <v>65</v>
      </c>
      <c r="J24" s="29">
        <f t="shared" si="3"/>
        <v>45.010615711252655</v>
      </c>
    </row>
    <row r="25" spans="1:10" x14ac:dyDescent="0.2">
      <c r="A25" s="7" t="s">
        <v>100</v>
      </c>
      <c r="B25" s="65">
        <v>52</v>
      </c>
      <c r="C25" s="66">
        <v>46</v>
      </c>
      <c r="D25" s="65">
        <v>252</v>
      </c>
      <c r="E25" s="66">
        <v>165</v>
      </c>
      <c r="F25" s="67"/>
      <c r="G25" s="65">
        <f t="shared" si="0"/>
        <v>6</v>
      </c>
      <c r="H25" s="66">
        <f t="shared" si="1"/>
        <v>87</v>
      </c>
      <c r="I25" s="28">
        <f t="shared" si="2"/>
        <v>13.043478260869565</v>
      </c>
      <c r="J25" s="29">
        <f t="shared" si="3"/>
        <v>52.72727272727272</v>
      </c>
    </row>
    <row r="26" spans="1:10" x14ac:dyDescent="0.2">
      <c r="A26" s="142" t="s">
        <v>103</v>
      </c>
      <c r="B26" s="143">
        <v>25</v>
      </c>
      <c r="C26" s="144">
        <v>14</v>
      </c>
      <c r="D26" s="143">
        <v>86</v>
      </c>
      <c r="E26" s="144">
        <v>44</v>
      </c>
      <c r="F26" s="145"/>
      <c r="G26" s="143">
        <f t="shared" si="0"/>
        <v>11</v>
      </c>
      <c r="H26" s="144">
        <f t="shared" si="1"/>
        <v>42</v>
      </c>
      <c r="I26" s="146">
        <f t="shared" si="2"/>
        <v>78.571428571428569</v>
      </c>
      <c r="J26" s="147">
        <f t="shared" si="3"/>
        <v>95.454545454545453</v>
      </c>
    </row>
    <row r="27" spans="1:10" x14ac:dyDescent="0.2">
      <c r="A27" s="7" t="s">
        <v>104</v>
      </c>
      <c r="B27" s="65">
        <v>2</v>
      </c>
      <c r="C27" s="66">
        <v>1</v>
      </c>
      <c r="D27" s="65">
        <v>6</v>
      </c>
      <c r="E27" s="66">
        <v>8</v>
      </c>
      <c r="F27" s="67"/>
      <c r="G27" s="65">
        <f t="shared" si="0"/>
        <v>1</v>
      </c>
      <c r="H27" s="66">
        <f t="shared" si="1"/>
        <v>-2</v>
      </c>
      <c r="I27" s="28">
        <f t="shared" si="2"/>
        <v>100</v>
      </c>
      <c r="J27" s="29">
        <f t="shared" si="3"/>
        <v>-25</v>
      </c>
    </row>
    <row r="28" spans="1:10" x14ac:dyDescent="0.2">
      <c r="A28" s="7" t="s">
        <v>105</v>
      </c>
      <c r="B28" s="65">
        <v>1</v>
      </c>
      <c r="C28" s="66">
        <v>0</v>
      </c>
      <c r="D28" s="65">
        <v>2</v>
      </c>
      <c r="E28" s="66">
        <v>5</v>
      </c>
      <c r="F28" s="67"/>
      <c r="G28" s="65">
        <f t="shared" si="0"/>
        <v>1</v>
      </c>
      <c r="H28" s="66">
        <f t="shared" si="1"/>
        <v>-3</v>
      </c>
      <c r="I28" s="28" t="str">
        <f t="shared" si="2"/>
        <v>-</v>
      </c>
      <c r="J28" s="29">
        <f t="shared" si="3"/>
        <v>-60</v>
      </c>
    </row>
    <row r="29" spans="1:10" x14ac:dyDescent="0.2">
      <c r="A29" s="7" t="s">
        <v>106</v>
      </c>
      <c r="B29" s="65">
        <v>13</v>
      </c>
      <c r="C29" s="66">
        <v>13</v>
      </c>
      <c r="D29" s="65">
        <v>58</v>
      </c>
      <c r="E29" s="66">
        <v>41</v>
      </c>
      <c r="F29" s="67"/>
      <c r="G29" s="65">
        <f t="shared" si="0"/>
        <v>0</v>
      </c>
      <c r="H29" s="66">
        <f t="shared" si="1"/>
        <v>17</v>
      </c>
      <c r="I29" s="28">
        <f t="shared" si="2"/>
        <v>0</v>
      </c>
      <c r="J29" s="29">
        <f t="shared" si="3"/>
        <v>41.463414634146339</v>
      </c>
    </row>
    <row r="30" spans="1:10" x14ac:dyDescent="0.2">
      <c r="A30" s="7" t="s">
        <v>107</v>
      </c>
      <c r="B30" s="65">
        <v>48</v>
      </c>
      <c r="C30" s="66">
        <v>46</v>
      </c>
      <c r="D30" s="65">
        <v>248</v>
      </c>
      <c r="E30" s="66">
        <v>174</v>
      </c>
      <c r="F30" s="67"/>
      <c r="G30" s="65">
        <f t="shared" si="0"/>
        <v>2</v>
      </c>
      <c r="H30" s="66">
        <f t="shared" si="1"/>
        <v>74</v>
      </c>
      <c r="I30" s="28">
        <f t="shared" si="2"/>
        <v>4.3478260869565215</v>
      </c>
      <c r="J30" s="29">
        <f t="shared" si="3"/>
        <v>42.528735632183903</v>
      </c>
    </row>
    <row r="31" spans="1:10" x14ac:dyDescent="0.2">
      <c r="A31" s="7" t="s">
        <v>108</v>
      </c>
      <c r="B31" s="65">
        <v>218</v>
      </c>
      <c r="C31" s="66">
        <v>220</v>
      </c>
      <c r="D31" s="65">
        <v>1301</v>
      </c>
      <c r="E31" s="66">
        <v>869</v>
      </c>
      <c r="F31" s="67"/>
      <c r="G31" s="65">
        <f t="shared" si="0"/>
        <v>-2</v>
      </c>
      <c r="H31" s="66">
        <f t="shared" si="1"/>
        <v>432</v>
      </c>
      <c r="I31" s="28">
        <f t="shared" si="2"/>
        <v>-0.90909090909090906</v>
      </c>
      <c r="J31" s="29">
        <f t="shared" si="3"/>
        <v>49.712313003452245</v>
      </c>
    </row>
    <row r="32" spans="1:10" x14ac:dyDescent="0.2">
      <c r="A32" s="142" t="s">
        <v>102</v>
      </c>
      <c r="B32" s="143">
        <v>30</v>
      </c>
      <c r="C32" s="144">
        <v>30</v>
      </c>
      <c r="D32" s="143">
        <v>135</v>
      </c>
      <c r="E32" s="144">
        <v>124</v>
      </c>
      <c r="F32" s="145"/>
      <c r="G32" s="143">
        <f t="shared" si="0"/>
        <v>0</v>
      </c>
      <c r="H32" s="144">
        <f t="shared" si="1"/>
        <v>11</v>
      </c>
      <c r="I32" s="146">
        <f t="shared" si="2"/>
        <v>0</v>
      </c>
      <c r="J32" s="147">
        <f t="shared" si="3"/>
        <v>8.870967741935484</v>
      </c>
    </row>
    <row r="33" spans="1:10" s="43" customFormat="1" x14ac:dyDescent="0.2">
      <c r="A33" s="27" t="s">
        <v>0</v>
      </c>
      <c r="B33" s="71">
        <f>SUM(B14:B32)</f>
        <v>959</v>
      </c>
      <c r="C33" s="72">
        <f>SUM(C14:C32)</f>
        <v>841</v>
      </c>
      <c r="D33" s="71">
        <f>SUM(D14:D32)</f>
        <v>5197</v>
      </c>
      <c r="E33" s="72">
        <f>SUM(E14:E32)</f>
        <v>3518</v>
      </c>
      <c r="F33" s="73"/>
      <c r="G33" s="71">
        <f t="shared" si="0"/>
        <v>118</v>
      </c>
      <c r="H33" s="72">
        <f t="shared" si="1"/>
        <v>1679</v>
      </c>
      <c r="I33" s="44">
        <f>IF(C33=0, 0, G33/C33*100)</f>
        <v>14.030915576694412</v>
      </c>
      <c r="J33" s="45">
        <f>IF(E33=0, 0, H33/E33*100)</f>
        <v>47.725980670835703</v>
      </c>
    </row>
    <row r="35" spans="1:10" x14ac:dyDescent="0.2">
      <c r="E35" s="201" t="s">
        <v>8</v>
      </c>
      <c r="F35" s="201"/>
      <c r="G35" s="201"/>
    </row>
    <row r="36" spans="1:10" x14ac:dyDescent="0.2">
      <c r="A36" s="3"/>
      <c r="B36" s="196" t="s">
        <v>1</v>
      </c>
      <c r="C36" s="197"/>
      <c r="D36" s="196" t="s">
        <v>2</v>
      </c>
      <c r="E36" s="197"/>
      <c r="F36" s="59"/>
      <c r="G36" s="196" t="s">
        <v>9</v>
      </c>
      <c r="H36" s="197"/>
    </row>
    <row r="37" spans="1:10" x14ac:dyDescent="0.2">
      <c r="A37" s="27"/>
      <c r="B37" s="57">
        <f>B6</f>
        <v>2021</v>
      </c>
      <c r="C37" s="58">
        <f>C6</f>
        <v>2020</v>
      </c>
      <c r="D37" s="57">
        <f>D6</f>
        <v>2021</v>
      </c>
      <c r="E37" s="58">
        <f>E6</f>
        <v>2020</v>
      </c>
      <c r="F37" s="64"/>
      <c r="G37" s="57" t="s">
        <v>4</v>
      </c>
      <c r="H37" s="58" t="s">
        <v>2</v>
      </c>
    </row>
    <row r="38" spans="1:10" x14ac:dyDescent="0.2">
      <c r="A38" s="7" t="s">
        <v>87</v>
      </c>
      <c r="B38" s="30">
        <f>$B$7/$B$11*100</f>
        <v>15.328467153284672</v>
      </c>
      <c r="C38" s="31">
        <f>$C$7/$C$11*100</f>
        <v>18.668252080856124</v>
      </c>
      <c r="D38" s="30">
        <f>$D$7/$D$11*100</f>
        <v>16.624975947662112</v>
      </c>
      <c r="E38" s="31">
        <f>$E$7/$E$11*100</f>
        <v>20.409323479249576</v>
      </c>
      <c r="F38" s="32"/>
      <c r="G38" s="30">
        <f>B38-C38</f>
        <v>-3.3397849275714524</v>
      </c>
      <c r="H38" s="31">
        <f>D38-E38</f>
        <v>-3.7843475315874642</v>
      </c>
    </row>
    <row r="39" spans="1:10" x14ac:dyDescent="0.2">
      <c r="A39" s="7" t="s">
        <v>95</v>
      </c>
      <c r="B39" s="30">
        <f>$B$8/$B$11*100</f>
        <v>49.530761209593329</v>
      </c>
      <c r="C39" s="31">
        <f>$C$8/$C$11*100</f>
        <v>42.806183115338882</v>
      </c>
      <c r="D39" s="30">
        <f>$D$8/$D$11*100</f>
        <v>48.046950163555898</v>
      </c>
      <c r="E39" s="31">
        <f>$E$8/$E$11*100</f>
        <v>43.632745878339968</v>
      </c>
      <c r="F39" s="32"/>
      <c r="G39" s="30">
        <f>B39-C39</f>
        <v>6.7245780942544471</v>
      </c>
      <c r="H39" s="31">
        <f>D39-E39</f>
        <v>4.4142042852159307</v>
      </c>
    </row>
    <row r="40" spans="1:10" x14ac:dyDescent="0.2">
      <c r="A40" s="7" t="s">
        <v>101</v>
      </c>
      <c r="B40" s="30">
        <f>$B$9/$B$11*100</f>
        <v>32.012513034410844</v>
      </c>
      <c r="C40" s="31">
        <f>$C$9/$C$11*100</f>
        <v>34.958382877526759</v>
      </c>
      <c r="D40" s="30">
        <f>$D$9/$D$11*100</f>
        <v>32.730421396959784</v>
      </c>
      <c r="E40" s="31">
        <f>$E$9/$E$11*100</f>
        <v>32.433200682205801</v>
      </c>
      <c r="F40" s="32"/>
      <c r="G40" s="30">
        <f>B40-C40</f>
        <v>-2.9458698431159149</v>
      </c>
      <c r="H40" s="31">
        <f>D40-E40</f>
        <v>0.29722071475398337</v>
      </c>
    </row>
    <row r="41" spans="1:10" x14ac:dyDescent="0.2">
      <c r="A41" s="7" t="s">
        <v>102</v>
      </c>
      <c r="B41" s="30">
        <f>$B$10/$B$11*100</f>
        <v>3.1282586027111576</v>
      </c>
      <c r="C41" s="31">
        <f>$C$10/$C$11*100</f>
        <v>3.56718192627824</v>
      </c>
      <c r="D41" s="30">
        <f>$D$10/$D$11*100</f>
        <v>2.5976524918222053</v>
      </c>
      <c r="E41" s="31">
        <f>$E$10/$E$11*100</f>
        <v>3.5247299602046618</v>
      </c>
      <c r="F41" s="32"/>
      <c r="G41" s="30">
        <f>B41-C41</f>
        <v>-0.43892332356708241</v>
      </c>
      <c r="H41" s="31">
        <f>D41-E41</f>
        <v>-0.92707746838245653</v>
      </c>
    </row>
    <row r="42" spans="1:10" s="43" customFormat="1" x14ac:dyDescent="0.2">
      <c r="A42" s="27" t="s">
        <v>0</v>
      </c>
      <c r="B42" s="46">
        <f>SUM(B38:B41)</f>
        <v>100</v>
      </c>
      <c r="C42" s="47">
        <f>SUM(C38:C41)</f>
        <v>100</v>
      </c>
      <c r="D42" s="46">
        <f>SUM(D38:D41)</f>
        <v>100</v>
      </c>
      <c r="E42" s="47">
        <f>SUM(E38:E41)</f>
        <v>100</v>
      </c>
      <c r="F42" s="48"/>
      <c r="G42" s="46">
        <f>B42-C42</f>
        <v>0</v>
      </c>
      <c r="H42" s="47">
        <f>D42-E42</f>
        <v>0</v>
      </c>
    </row>
    <row r="44" spans="1:10" x14ac:dyDescent="0.2">
      <c r="A44" s="3"/>
      <c r="B44" s="196" t="s">
        <v>1</v>
      </c>
      <c r="C44" s="197"/>
      <c r="D44" s="196" t="s">
        <v>2</v>
      </c>
      <c r="E44" s="197"/>
      <c r="F44" s="59"/>
      <c r="G44" s="196" t="s">
        <v>9</v>
      </c>
      <c r="H44" s="197"/>
    </row>
    <row r="45" spans="1:10" x14ac:dyDescent="0.2">
      <c r="A45" s="7" t="s">
        <v>88</v>
      </c>
      <c r="B45" s="30">
        <f>$B$14/$B$33*100</f>
        <v>0.83420229405630864</v>
      </c>
      <c r="C45" s="31">
        <f>$C$14/$C$33*100</f>
        <v>0.356718192627824</v>
      </c>
      <c r="D45" s="30">
        <f>$D$14/$D$33*100</f>
        <v>0.75043294208197031</v>
      </c>
      <c r="E45" s="31">
        <f>$E$14/$E$33*100</f>
        <v>0.68220579874928933</v>
      </c>
      <c r="F45" s="32"/>
      <c r="G45" s="30">
        <f t="shared" ref="G45:G64" si="4">B45-C45</f>
        <v>0.47748410142848463</v>
      </c>
      <c r="H45" s="31">
        <f t="shared" ref="H45:H64" si="5">D45-E45</f>
        <v>6.8227143332680984E-2</v>
      </c>
    </row>
    <row r="46" spans="1:10" x14ac:dyDescent="0.2">
      <c r="A46" s="7" t="s">
        <v>89</v>
      </c>
      <c r="B46" s="30">
        <f>$B$15/$B$33*100</f>
        <v>3.441084462982273</v>
      </c>
      <c r="C46" s="31">
        <f>$C$15/$C$33*100</f>
        <v>4.8751486325802613</v>
      </c>
      <c r="D46" s="30">
        <f>$D$15/$D$33*100</f>
        <v>4.4448720415624399</v>
      </c>
      <c r="E46" s="31">
        <f>$E$15/$E$33*100</f>
        <v>5.2018192154633311</v>
      </c>
      <c r="F46" s="32"/>
      <c r="G46" s="30">
        <f t="shared" si="4"/>
        <v>-1.4340641695979883</v>
      </c>
      <c r="H46" s="31">
        <f t="shared" si="5"/>
        <v>-0.75694717390089128</v>
      </c>
    </row>
    <row r="47" spans="1:10" x14ac:dyDescent="0.2">
      <c r="A47" s="7" t="s">
        <v>90</v>
      </c>
      <c r="B47" s="30">
        <f>$B$16/$B$33*100</f>
        <v>7.7163712200208554</v>
      </c>
      <c r="C47" s="31">
        <f>$C$16/$C$33*100</f>
        <v>8.6801426872770513</v>
      </c>
      <c r="D47" s="30">
        <f>$D$16/$D$33*100</f>
        <v>8.0623436598037337</v>
      </c>
      <c r="E47" s="31">
        <f>$E$16/$E$33*100</f>
        <v>9.5508811824900501</v>
      </c>
      <c r="F47" s="32"/>
      <c r="G47" s="30">
        <f t="shared" si="4"/>
        <v>-0.96377146725619589</v>
      </c>
      <c r="H47" s="31">
        <f t="shared" si="5"/>
        <v>-1.4885375226863164</v>
      </c>
    </row>
    <row r="48" spans="1:10" x14ac:dyDescent="0.2">
      <c r="A48" s="7" t="s">
        <v>91</v>
      </c>
      <c r="B48" s="30">
        <f>$B$17/$B$33*100</f>
        <v>1.5641293013555788</v>
      </c>
      <c r="C48" s="31">
        <f>$C$17/$C$33*100</f>
        <v>2.853745541022592</v>
      </c>
      <c r="D48" s="30">
        <f>$D$17/$D$33*100</f>
        <v>1.4816240138541465</v>
      </c>
      <c r="E48" s="31">
        <f>$E$17/$E$33*100</f>
        <v>2.6719727117680501</v>
      </c>
      <c r="F48" s="32"/>
      <c r="G48" s="30">
        <f t="shared" si="4"/>
        <v>-1.2896162396670132</v>
      </c>
      <c r="H48" s="31">
        <f t="shared" si="5"/>
        <v>-1.1903486979139035</v>
      </c>
    </row>
    <row r="49" spans="1:8" x14ac:dyDescent="0.2">
      <c r="A49" s="7" t="s">
        <v>92</v>
      </c>
      <c r="B49" s="30">
        <f>$B$18/$B$33*100</f>
        <v>0.10427528675703858</v>
      </c>
      <c r="C49" s="31">
        <f>$C$18/$C$33*100</f>
        <v>1.3079667063020213</v>
      </c>
      <c r="D49" s="30">
        <f>$D$18/$D$33*100</f>
        <v>0.15393496247835289</v>
      </c>
      <c r="E49" s="31">
        <f>$E$18/$E$33*100</f>
        <v>1.1085844229675952</v>
      </c>
      <c r="F49" s="32"/>
      <c r="G49" s="30">
        <f t="shared" si="4"/>
        <v>-1.2036914195449826</v>
      </c>
      <c r="H49" s="31">
        <f t="shared" si="5"/>
        <v>-0.95464946048924226</v>
      </c>
    </row>
    <row r="50" spans="1:8" x14ac:dyDescent="0.2">
      <c r="A50" s="7" t="s">
        <v>93</v>
      </c>
      <c r="B50" s="30">
        <f>$B$19/$B$33*100</f>
        <v>1.1470281543274243</v>
      </c>
      <c r="C50" s="31">
        <f>$C$19/$C$33*100</f>
        <v>0.47562425683709864</v>
      </c>
      <c r="D50" s="30">
        <f>$D$19/$D$33*100</f>
        <v>1.1352703482778526</v>
      </c>
      <c r="E50" s="31">
        <f>$E$19/$E$33*100</f>
        <v>0.82433200682205809</v>
      </c>
      <c r="F50" s="32"/>
      <c r="G50" s="30">
        <f t="shared" si="4"/>
        <v>0.6714038974903257</v>
      </c>
      <c r="H50" s="31">
        <f t="shared" si="5"/>
        <v>0.31093834145579446</v>
      </c>
    </row>
    <row r="51" spans="1:8" x14ac:dyDescent="0.2">
      <c r="A51" s="7" t="s">
        <v>94</v>
      </c>
      <c r="B51" s="30">
        <f>$B$20/$B$33*100</f>
        <v>0.52137643378519283</v>
      </c>
      <c r="C51" s="31">
        <f>$C$20/$C$33*100</f>
        <v>0.11890606420927466</v>
      </c>
      <c r="D51" s="30">
        <f>$D$20/$D$33*100</f>
        <v>0.5964979796036175</v>
      </c>
      <c r="E51" s="31">
        <f>$E$20/$E$33*100</f>
        <v>0.36952814098919839</v>
      </c>
      <c r="F51" s="32"/>
      <c r="G51" s="30">
        <f t="shared" si="4"/>
        <v>0.4024703695759182</v>
      </c>
      <c r="H51" s="31">
        <f t="shared" si="5"/>
        <v>0.22696983861441911</v>
      </c>
    </row>
    <row r="52" spans="1:8" x14ac:dyDescent="0.2">
      <c r="A52" s="142" t="s">
        <v>96</v>
      </c>
      <c r="B52" s="148">
        <f>$B$21/$B$33*100</f>
        <v>2.502606882168926</v>
      </c>
      <c r="C52" s="149">
        <f>$C$21/$C$33*100</f>
        <v>1.5457788347205708</v>
      </c>
      <c r="D52" s="148">
        <f>$D$21/$D$33*100</f>
        <v>3.8676159322686163</v>
      </c>
      <c r="E52" s="149">
        <f>$E$21/$E$33*100</f>
        <v>2.5298465036952815</v>
      </c>
      <c r="F52" s="150"/>
      <c r="G52" s="148">
        <f t="shared" si="4"/>
        <v>0.95682804744835526</v>
      </c>
      <c r="H52" s="149">
        <f t="shared" si="5"/>
        <v>1.3377694285733348</v>
      </c>
    </row>
    <row r="53" spans="1:8" x14ac:dyDescent="0.2">
      <c r="A53" s="7" t="s">
        <v>97</v>
      </c>
      <c r="B53" s="30">
        <f>$B$22/$B$33*100</f>
        <v>10.323253388946819</v>
      </c>
      <c r="C53" s="31">
        <f>$C$22/$C$33*100</f>
        <v>9.7502972651605226</v>
      </c>
      <c r="D53" s="30">
        <f>$D$22/$D$33*100</f>
        <v>11.218010390609967</v>
      </c>
      <c r="E53" s="31">
        <f>$E$22/$E$33*100</f>
        <v>9.2382035247299594</v>
      </c>
      <c r="F53" s="32"/>
      <c r="G53" s="30">
        <f t="shared" si="4"/>
        <v>0.57295612378629635</v>
      </c>
      <c r="H53" s="31">
        <f t="shared" si="5"/>
        <v>1.9798068658800076</v>
      </c>
    </row>
    <row r="54" spans="1:8" x14ac:dyDescent="0.2">
      <c r="A54" s="7" t="s">
        <v>98</v>
      </c>
      <c r="B54" s="30">
        <f>$B$23/$B$33*100</f>
        <v>14.077163712200209</v>
      </c>
      <c r="C54" s="31">
        <f>$C$23/$C$33*100</f>
        <v>14.149821640903687</v>
      </c>
      <c r="D54" s="30">
        <f>$D$23/$D$33*100</f>
        <v>14.970175101019819</v>
      </c>
      <c r="E54" s="31">
        <f>$E$23/$E$33*100</f>
        <v>13.786242183058556</v>
      </c>
      <c r="F54" s="32"/>
      <c r="G54" s="30">
        <f t="shared" si="4"/>
        <v>-7.2657928703478092E-2</v>
      </c>
      <c r="H54" s="31">
        <f t="shared" si="5"/>
        <v>1.183932917961263</v>
      </c>
    </row>
    <row r="55" spans="1:8" x14ac:dyDescent="0.2">
      <c r="A55" s="7" t="s">
        <v>99</v>
      </c>
      <c r="B55" s="30">
        <f>$B$24/$B$33*100</f>
        <v>17.205422314911367</v>
      </c>
      <c r="C55" s="31">
        <f>$C$24/$C$33*100</f>
        <v>11.890606420927467</v>
      </c>
      <c r="D55" s="30">
        <f>$D$24/$D$33*100</f>
        <v>13.142197421589378</v>
      </c>
      <c r="E55" s="31">
        <f>$E$24/$E$33*100</f>
        <v>13.388288800454804</v>
      </c>
      <c r="F55" s="32"/>
      <c r="G55" s="30">
        <f t="shared" si="4"/>
        <v>5.3148158939838996</v>
      </c>
      <c r="H55" s="31">
        <f t="shared" si="5"/>
        <v>-0.24609137886542598</v>
      </c>
    </row>
    <row r="56" spans="1:8" x14ac:dyDescent="0.2">
      <c r="A56" s="7" t="s">
        <v>100</v>
      </c>
      <c r="B56" s="30">
        <f>$B$25/$B$33*100</f>
        <v>5.4223149113660067</v>
      </c>
      <c r="C56" s="31">
        <f>$C$25/$C$33*100</f>
        <v>5.4696789536266346</v>
      </c>
      <c r="D56" s="30">
        <f>$D$25/$D$33*100</f>
        <v>4.8489513180681163</v>
      </c>
      <c r="E56" s="31">
        <f>$E$25/$E$33*100</f>
        <v>4.6901648664013651</v>
      </c>
      <c r="F56" s="32"/>
      <c r="G56" s="30">
        <f t="shared" si="4"/>
        <v>-4.7364042260627848E-2</v>
      </c>
      <c r="H56" s="31">
        <f t="shared" si="5"/>
        <v>0.1587864516667512</v>
      </c>
    </row>
    <row r="57" spans="1:8" x14ac:dyDescent="0.2">
      <c r="A57" s="142" t="s">
        <v>103</v>
      </c>
      <c r="B57" s="148">
        <f>$B$26/$B$33*100</f>
        <v>2.6068821689259645</v>
      </c>
      <c r="C57" s="149">
        <f>$C$26/$C$33*100</f>
        <v>1.6646848989298455</v>
      </c>
      <c r="D57" s="148">
        <f>$D$26/$D$33*100</f>
        <v>1.6548008466422939</v>
      </c>
      <c r="E57" s="149">
        <f>$E$26/$E$33*100</f>
        <v>1.250710631040364</v>
      </c>
      <c r="F57" s="150"/>
      <c r="G57" s="148">
        <f t="shared" si="4"/>
        <v>0.94219726999611897</v>
      </c>
      <c r="H57" s="149">
        <f t="shared" si="5"/>
        <v>0.40409021560192993</v>
      </c>
    </row>
    <row r="58" spans="1:8" x14ac:dyDescent="0.2">
      <c r="A58" s="7" t="s">
        <v>104</v>
      </c>
      <c r="B58" s="30">
        <f>$B$27/$B$33*100</f>
        <v>0.20855057351407716</v>
      </c>
      <c r="C58" s="31">
        <f>$C$27/$C$33*100</f>
        <v>0.11890606420927466</v>
      </c>
      <c r="D58" s="30">
        <f>$D$27/$D$33*100</f>
        <v>0.11545122185876468</v>
      </c>
      <c r="E58" s="31">
        <f>$E$27/$E$33*100</f>
        <v>0.22740193291642977</v>
      </c>
      <c r="F58" s="32"/>
      <c r="G58" s="30">
        <f t="shared" si="4"/>
        <v>8.96445093048025E-2</v>
      </c>
      <c r="H58" s="31">
        <f t="shared" si="5"/>
        <v>-0.11195071105766509</v>
      </c>
    </row>
    <row r="59" spans="1:8" x14ac:dyDescent="0.2">
      <c r="A59" s="7" t="s">
        <v>105</v>
      </c>
      <c r="B59" s="30">
        <f>$B$28/$B$33*100</f>
        <v>0.10427528675703858</v>
      </c>
      <c r="C59" s="31">
        <f>$C$28/$C$33*100</f>
        <v>0</v>
      </c>
      <c r="D59" s="30">
        <f>$D$28/$D$33*100</f>
        <v>3.8483740619588223E-2</v>
      </c>
      <c r="E59" s="31">
        <f>$E$28/$E$33*100</f>
        <v>0.14212620807276863</v>
      </c>
      <c r="F59" s="32"/>
      <c r="G59" s="30">
        <f t="shared" si="4"/>
        <v>0.10427528675703858</v>
      </c>
      <c r="H59" s="31">
        <f t="shared" si="5"/>
        <v>-0.1036424674531804</v>
      </c>
    </row>
    <row r="60" spans="1:8" x14ac:dyDescent="0.2">
      <c r="A60" s="7" t="s">
        <v>106</v>
      </c>
      <c r="B60" s="30">
        <f>$B$29/$B$33*100</f>
        <v>1.3555787278415017</v>
      </c>
      <c r="C60" s="31">
        <f>$C$29/$C$33*100</f>
        <v>1.5457788347205708</v>
      </c>
      <c r="D60" s="30">
        <f>$D$29/$D$33*100</f>
        <v>1.1160284779680585</v>
      </c>
      <c r="E60" s="31">
        <f>$E$29/$E$33*100</f>
        <v>1.1654349061967026</v>
      </c>
      <c r="F60" s="32"/>
      <c r="G60" s="30">
        <f t="shared" si="4"/>
        <v>-0.19020010687906908</v>
      </c>
      <c r="H60" s="31">
        <f t="shared" si="5"/>
        <v>-4.9406428228644161E-2</v>
      </c>
    </row>
    <row r="61" spans="1:8" x14ac:dyDescent="0.2">
      <c r="A61" s="7" t="s">
        <v>107</v>
      </c>
      <c r="B61" s="30">
        <f>$B$30/$B$33*100</f>
        <v>5.005213764337852</v>
      </c>
      <c r="C61" s="31">
        <f>$C$30/$C$33*100</f>
        <v>5.4696789536266346</v>
      </c>
      <c r="D61" s="30">
        <f>$D$30/$D$33*100</f>
        <v>4.77198383682894</v>
      </c>
      <c r="E61" s="31">
        <f>$E$30/$E$33*100</f>
        <v>4.9459920409323486</v>
      </c>
      <c r="F61" s="32"/>
      <c r="G61" s="30">
        <f t="shared" si="4"/>
        <v>-0.46446518928878255</v>
      </c>
      <c r="H61" s="31">
        <f t="shared" si="5"/>
        <v>-0.17400820410340856</v>
      </c>
    </row>
    <row r="62" spans="1:8" x14ac:dyDescent="0.2">
      <c r="A62" s="7" t="s">
        <v>108</v>
      </c>
      <c r="B62" s="30">
        <f>$B$31/$B$33*100</f>
        <v>22.732012513034412</v>
      </c>
      <c r="C62" s="31">
        <f>$C$31/$C$33*100</f>
        <v>26.159334126040427</v>
      </c>
      <c r="D62" s="30">
        <f>$D$31/$D$33*100</f>
        <v>25.03367327304214</v>
      </c>
      <c r="E62" s="31">
        <f>$E$31/$E$33*100</f>
        <v>24.701534963047187</v>
      </c>
      <c r="F62" s="32"/>
      <c r="G62" s="30">
        <f t="shared" si="4"/>
        <v>-3.4273216130060149</v>
      </c>
      <c r="H62" s="31">
        <f t="shared" si="5"/>
        <v>0.33213830999495286</v>
      </c>
    </row>
    <row r="63" spans="1:8" x14ac:dyDescent="0.2">
      <c r="A63" s="142" t="s">
        <v>102</v>
      </c>
      <c r="B63" s="148">
        <f>$B$32/$B$33*100</f>
        <v>3.1282586027111576</v>
      </c>
      <c r="C63" s="149">
        <f>$C$32/$C$33*100</f>
        <v>3.56718192627824</v>
      </c>
      <c r="D63" s="148">
        <f>$D$32/$D$33*100</f>
        <v>2.5976524918222053</v>
      </c>
      <c r="E63" s="149">
        <f>$E$32/$E$33*100</f>
        <v>3.5247299602046618</v>
      </c>
      <c r="F63" s="150"/>
      <c r="G63" s="148">
        <f t="shared" si="4"/>
        <v>-0.43892332356708241</v>
      </c>
      <c r="H63" s="149">
        <f t="shared" si="5"/>
        <v>-0.92707746838245653</v>
      </c>
    </row>
    <row r="64" spans="1:8" s="43" customFormat="1" x14ac:dyDescent="0.2">
      <c r="A64" s="27" t="s">
        <v>0</v>
      </c>
      <c r="B64" s="46">
        <f>SUM(B45:B63)</f>
        <v>100</v>
      </c>
      <c r="C64" s="47">
        <f>SUM(C45:C63)</f>
        <v>100</v>
      </c>
      <c r="D64" s="46">
        <f>SUM(D45:D63)</f>
        <v>99.999999999999986</v>
      </c>
      <c r="E64" s="47">
        <f>SUM(E45:E63)</f>
        <v>100.00000000000003</v>
      </c>
      <c r="F64" s="48"/>
      <c r="G64" s="46">
        <f t="shared" si="4"/>
        <v>0</v>
      </c>
      <c r="H64" s="47">
        <f t="shared" si="5"/>
        <v>0</v>
      </c>
    </row>
  </sheetData>
  <mergeCells count="16">
    <mergeCell ref="B44:C44"/>
    <mergeCell ref="D44:E44"/>
    <mergeCell ref="G44:H44"/>
    <mergeCell ref="B1:J1"/>
    <mergeCell ref="B5:C5"/>
    <mergeCell ref="D5:E5"/>
    <mergeCell ref="G5:J5"/>
    <mergeCell ref="E4:G4"/>
    <mergeCell ref="B2:J2"/>
    <mergeCell ref="G36:H36"/>
    <mergeCell ref="E35:G35"/>
    <mergeCell ref="B36:C36"/>
    <mergeCell ref="D36:E36"/>
    <mergeCell ref="B13:C13"/>
    <mergeCell ref="D13:E13"/>
    <mergeCell ref="G13:J13"/>
  </mergeCells>
  <phoneticPr fontId="3" type="noConversion"/>
  <printOptions horizontalCentered="1"/>
  <pageMargins left="0.39370078740157483" right="0.39370078740157483" top="0.39370078740157483" bottom="0.59055118110236227" header="0.39370078740157483" footer="0.19685039370078741"/>
  <pageSetup paperSize="9" scale="95"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51"/>
  <sheetViews>
    <sheetView tabSelected="1" workbookViewId="0">
      <selection activeCell="M1" sqref="M1"/>
    </sheetView>
  </sheetViews>
  <sheetFormatPr defaultRowHeight="12.75" x14ac:dyDescent="0.2"/>
  <cols>
    <col min="1" max="1" width="25.7109375" customWidth="1"/>
    <col min="6" max="6" width="1.7109375" customWidth="1"/>
  </cols>
  <sheetData>
    <row r="1" spans="1:10" s="52" customFormat="1" ht="20.25" x14ac:dyDescent="0.3">
      <c r="A1" s="4" t="s">
        <v>10</v>
      </c>
      <c r="B1" s="198" t="s">
        <v>18</v>
      </c>
      <c r="C1" s="199"/>
      <c r="D1" s="199"/>
      <c r="E1" s="199"/>
      <c r="F1" s="199"/>
      <c r="G1" s="199"/>
      <c r="H1" s="199"/>
      <c r="I1" s="199"/>
      <c r="J1" s="199"/>
    </row>
    <row r="2" spans="1:10" s="52" customFormat="1" ht="20.25" x14ac:dyDescent="0.3">
      <c r="A2" s="4" t="s">
        <v>86</v>
      </c>
      <c r="B2" s="202" t="s">
        <v>76</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2021</v>
      </c>
      <c r="C5" s="58">
        <f>B5-1</f>
        <v>2020</v>
      </c>
      <c r="D5" s="57">
        <f>B5</f>
        <v>2021</v>
      </c>
      <c r="E5" s="58">
        <f>C5</f>
        <v>2020</v>
      </c>
      <c r="F5" s="64"/>
      <c r="G5" s="57" t="s">
        <v>4</v>
      </c>
      <c r="H5" s="58" t="s">
        <v>2</v>
      </c>
      <c r="I5" s="57" t="s">
        <v>4</v>
      </c>
      <c r="J5" s="58" t="s">
        <v>2</v>
      </c>
    </row>
    <row r="6" spans="1:10" x14ac:dyDescent="0.2">
      <c r="A6" s="7" t="s">
        <v>31</v>
      </c>
      <c r="B6" s="65">
        <v>0</v>
      </c>
      <c r="C6" s="66">
        <v>1</v>
      </c>
      <c r="D6" s="65">
        <v>3</v>
      </c>
      <c r="E6" s="66">
        <v>4</v>
      </c>
      <c r="F6" s="67"/>
      <c r="G6" s="65">
        <f t="shared" ref="G6:G49" si="0">B6-C6</f>
        <v>-1</v>
      </c>
      <c r="H6" s="66">
        <f t="shared" ref="H6:H49" si="1">D6-E6</f>
        <v>-1</v>
      </c>
      <c r="I6" s="20">
        <f t="shared" ref="I6:I49" si="2">IF(C6=0, "-", IF(G6/C6&lt;10, G6/C6, "&gt;999%"))</f>
        <v>-1</v>
      </c>
      <c r="J6" s="21">
        <f t="shared" ref="J6:J49" si="3">IF(E6=0, "-", IF(H6/E6&lt;10, H6/E6, "&gt;999%"))</f>
        <v>-0.25</v>
      </c>
    </row>
    <row r="7" spans="1:10" x14ac:dyDescent="0.2">
      <c r="A7" s="7" t="s">
        <v>32</v>
      </c>
      <c r="B7" s="65">
        <v>4</v>
      </c>
      <c r="C7" s="66">
        <v>10</v>
      </c>
      <c r="D7" s="65">
        <v>26</v>
      </c>
      <c r="E7" s="66">
        <v>26</v>
      </c>
      <c r="F7" s="67"/>
      <c r="G7" s="65">
        <f t="shared" si="0"/>
        <v>-6</v>
      </c>
      <c r="H7" s="66">
        <f t="shared" si="1"/>
        <v>0</v>
      </c>
      <c r="I7" s="20">
        <f t="shared" si="2"/>
        <v>-0.6</v>
      </c>
      <c r="J7" s="21">
        <f t="shared" si="3"/>
        <v>0</v>
      </c>
    </row>
    <row r="8" spans="1:10" x14ac:dyDescent="0.2">
      <c r="A8" s="7" t="s">
        <v>33</v>
      </c>
      <c r="B8" s="65">
        <v>2</v>
      </c>
      <c r="C8" s="66">
        <v>0</v>
      </c>
      <c r="D8" s="65">
        <v>5</v>
      </c>
      <c r="E8" s="66">
        <v>0</v>
      </c>
      <c r="F8" s="67"/>
      <c r="G8" s="65">
        <f t="shared" si="0"/>
        <v>2</v>
      </c>
      <c r="H8" s="66">
        <f t="shared" si="1"/>
        <v>5</v>
      </c>
      <c r="I8" s="20" t="str">
        <f t="shared" si="2"/>
        <v>-</v>
      </c>
      <c r="J8" s="21" t="str">
        <f t="shared" si="3"/>
        <v>-</v>
      </c>
    </row>
    <row r="9" spans="1:10" x14ac:dyDescent="0.2">
      <c r="A9" s="7" t="s">
        <v>34</v>
      </c>
      <c r="B9" s="65">
        <v>0</v>
      </c>
      <c r="C9" s="66">
        <v>0</v>
      </c>
      <c r="D9" s="65">
        <v>0</v>
      </c>
      <c r="E9" s="66">
        <v>1</v>
      </c>
      <c r="F9" s="67"/>
      <c r="G9" s="65">
        <f t="shared" si="0"/>
        <v>0</v>
      </c>
      <c r="H9" s="66">
        <f t="shared" si="1"/>
        <v>-1</v>
      </c>
      <c r="I9" s="20" t="str">
        <f t="shared" si="2"/>
        <v>-</v>
      </c>
      <c r="J9" s="21">
        <f t="shared" si="3"/>
        <v>-1</v>
      </c>
    </row>
    <row r="10" spans="1:10" x14ac:dyDescent="0.2">
      <c r="A10" s="7" t="s">
        <v>35</v>
      </c>
      <c r="B10" s="65">
        <v>56</v>
      </c>
      <c r="C10" s="66">
        <v>27</v>
      </c>
      <c r="D10" s="65">
        <v>249</v>
      </c>
      <c r="E10" s="66">
        <v>134</v>
      </c>
      <c r="F10" s="67"/>
      <c r="G10" s="65">
        <f t="shared" si="0"/>
        <v>29</v>
      </c>
      <c r="H10" s="66">
        <f t="shared" si="1"/>
        <v>115</v>
      </c>
      <c r="I10" s="20">
        <f t="shared" si="2"/>
        <v>1.0740740740740742</v>
      </c>
      <c r="J10" s="21">
        <f t="shared" si="3"/>
        <v>0.85820895522388063</v>
      </c>
    </row>
    <row r="11" spans="1:10" x14ac:dyDescent="0.2">
      <c r="A11" s="7" t="s">
        <v>38</v>
      </c>
      <c r="B11" s="65">
        <v>22</v>
      </c>
      <c r="C11" s="66">
        <v>0</v>
      </c>
      <c r="D11" s="65">
        <v>47</v>
      </c>
      <c r="E11" s="66">
        <v>6</v>
      </c>
      <c r="F11" s="67"/>
      <c r="G11" s="65">
        <f t="shared" si="0"/>
        <v>22</v>
      </c>
      <c r="H11" s="66">
        <f t="shared" si="1"/>
        <v>41</v>
      </c>
      <c r="I11" s="20" t="str">
        <f t="shared" si="2"/>
        <v>-</v>
      </c>
      <c r="J11" s="21">
        <f t="shared" si="3"/>
        <v>6.833333333333333</v>
      </c>
    </row>
    <row r="12" spans="1:10" x14ac:dyDescent="0.2">
      <c r="A12" s="7" t="s">
        <v>40</v>
      </c>
      <c r="B12" s="65">
        <v>0</v>
      </c>
      <c r="C12" s="66">
        <v>13</v>
      </c>
      <c r="D12" s="65">
        <v>0</v>
      </c>
      <c r="E12" s="66">
        <v>124</v>
      </c>
      <c r="F12" s="67"/>
      <c r="G12" s="65">
        <f t="shared" si="0"/>
        <v>-13</v>
      </c>
      <c r="H12" s="66">
        <f t="shared" si="1"/>
        <v>-124</v>
      </c>
      <c r="I12" s="20">
        <f t="shared" si="2"/>
        <v>-1</v>
      </c>
      <c r="J12" s="21">
        <f t="shared" si="3"/>
        <v>-1</v>
      </c>
    </row>
    <row r="13" spans="1:10" x14ac:dyDescent="0.2">
      <c r="A13" s="7" t="s">
        <v>41</v>
      </c>
      <c r="B13" s="65">
        <v>9</v>
      </c>
      <c r="C13" s="66">
        <v>14</v>
      </c>
      <c r="D13" s="65">
        <v>67</v>
      </c>
      <c r="E13" s="66">
        <v>77</v>
      </c>
      <c r="F13" s="67"/>
      <c r="G13" s="65">
        <f t="shared" si="0"/>
        <v>-5</v>
      </c>
      <c r="H13" s="66">
        <f t="shared" si="1"/>
        <v>-10</v>
      </c>
      <c r="I13" s="20">
        <f t="shared" si="2"/>
        <v>-0.35714285714285715</v>
      </c>
      <c r="J13" s="21">
        <f t="shared" si="3"/>
        <v>-0.12987012987012986</v>
      </c>
    </row>
    <row r="14" spans="1:10" x14ac:dyDescent="0.2">
      <c r="A14" s="7" t="s">
        <v>42</v>
      </c>
      <c r="B14" s="65">
        <v>47</v>
      </c>
      <c r="C14" s="66">
        <v>23</v>
      </c>
      <c r="D14" s="65">
        <v>238</v>
      </c>
      <c r="E14" s="66">
        <v>157</v>
      </c>
      <c r="F14" s="67"/>
      <c r="G14" s="65">
        <f t="shared" si="0"/>
        <v>24</v>
      </c>
      <c r="H14" s="66">
        <f t="shared" si="1"/>
        <v>81</v>
      </c>
      <c r="I14" s="20">
        <f t="shared" si="2"/>
        <v>1.0434782608695652</v>
      </c>
      <c r="J14" s="21">
        <f t="shared" si="3"/>
        <v>0.51592356687898089</v>
      </c>
    </row>
    <row r="15" spans="1:10" x14ac:dyDescent="0.2">
      <c r="A15" s="7" t="s">
        <v>45</v>
      </c>
      <c r="B15" s="65">
        <v>40</v>
      </c>
      <c r="C15" s="66">
        <v>23</v>
      </c>
      <c r="D15" s="65">
        <v>192</v>
      </c>
      <c r="E15" s="66">
        <v>86</v>
      </c>
      <c r="F15" s="67"/>
      <c r="G15" s="65">
        <f t="shared" si="0"/>
        <v>17</v>
      </c>
      <c r="H15" s="66">
        <f t="shared" si="1"/>
        <v>106</v>
      </c>
      <c r="I15" s="20">
        <f t="shared" si="2"/>
        <v>0.73913043478260865</v>
      </c>
      <c r="J15" s="21">
        <f t="shared" si="3"/>
        <v>1.2325581395348837</v>
      </c>
    </row>
    <row r="16" spans="1:10" x14ac:dyDescent="0.2">
      <c r="A16" s="7" t="s">
        <v>47</v>
      </c>
      <c r="B16" s="65">
        <v>0</v>
      </c>
      <c r="C16" s="66">
        <v>1</v>
      </c>
      <c r="D16" s="65">
        <v>15</v>
      </c>
      <c r="E16" s="66">
        <v>14</v>
      </c>
      <c r="F16" s="67"/>
      <c r="G16" s="65">
        <f t="shared" si="0"/>
        <v>-1</v>
      </c>
      <c r="H16" s="66">
        <f t="shared" si="1"/>
        <v>1</v>
      </c>
      <c r="I16" s="20">
        <f t="shared" si="2"/>
        <v>-1</v>
      </c>
      <c r="J16" s="21">
        <f t="shared" si="3"/>
        <v>7.1428571428571425E-2</v>
      </c>
    </row>
    <row r="17" spans="1:10" x14ac:dyDescent="0.2">
      <c r="A17" s="7" t="s">
        <v>49</v>
      </c>
      <c r="B17" s="65">
        <v>49</v>
      </c>
      <c r="C17" s="66">
        <v>37</v>
      </c>
      <c r="D17" s="65">
        <v>288</v>
      </c>
      <c r="E17" s="66">
        <v>166</v>
      </c>
      <c r="F17" s="67"/>
      <c r="G17" s="65">
        <f t="shared" si="0"/>
        <v>12</v>
      </c>
      <c r="H17" s="66">
        <f t="shared" si="1"/>
        <v>122</v>
      </c>
      <c r="I17" s="20">
        <f t="shared" si="2"/>
        <v>0.32432432432432434</v>
      </c>
      <c r="J17" s="21">
        <f t="shared" si="3"/>
        <v>0.73493975903614461</v>
      </c>
    </row>
    <row r="18" spans="1:10" x14ac:dyDescent="0.2">
      <c r="A18" s="7" t="s">
        <v>50</v>
      </c>
      <c r="B18" s="65">
        <v>0</v>
      </c>
      <c r="C18" s="66">
        <v>1</v>
      </c>
      <c r="D18" s="65">
        <v>0</v>
      </c>
      <c r="E18" s="66">
        <v>2</v>
      </c>
      <c r="F18" s="67"/>
      <c r="G18" s="65">
        <f t="shared" si="0"/>
        <v>-1</v>
      </c>
      <c r="H18" s="66">
        <f t="shared" si="1"/>
        <v>-2</v>
      </c>
      <c r="I18" s="20">
        <f t="shared" si="2"/>
        <v>-1</v>
      </c>
      <c r="J18" s="21">
        <f t="shared" si="3"/>
        <v>-1</v>
      </c>
    </row>
    <row r="19" spans="1:10" x14ac:dyDescent="0.2">
      <c r="A19" s="7" t="s">
        <v>51</v>
      </c>
      <c r="B19" s="65">
        <v>4</v>
      </c>
      <c r="C19" s="66">
        <v>6</v>
      </c>
      <c r="D19" s="65">
        <v>36</v>
      </c>
      <c r="E19" s="66">
        <v>26</v>
      </c>
      <c r="F19" s="67"/>
      <c r="G19" s="65">
        <f t="shared" si="0"/>
        <v>-2</v>
      </c>
      <c r="H19" s="66">
        <f t="shared" si="1"/>
        <v>10</v>
      </c>
      <c r="I19" s="20">
        <f t="shared" si="2"/>
        <v>-0.33333333333333331</v>
      </c>
      <c r="J19" s="21">
        <f t="shared" si="3"/>
        <v>0.38461538461538464</v>
      </c>
    </row>
    <row r="20" spans="1:10" x14ac:dyDescent="0.2">
      <c r="A20" s="7" t="s">
        <v>52</v>
      </c>
      <c r="B20" s="65">
        <v>2</v>
      </c>
      <c r="C20" s="66">
        <v>9</v>
      </c>
      <c r="D20" s="65">
        <v>34</v>
      </c>
      <c r="E20" s="66">
        <v>22</v>
      </c>
      <c r="F20" s="67"/>
      <c r="G20" s="65">
        <f t="shared" si="0"/>
        <v>-7</v>
      </c>
      <c r="H20" s="66">
        <f t="shared" si="1"/>
        <v>12</v>
      </c>
      <c r="I20" s="20">
        <f t="shared" si="2"/>
        <v>-0.77777777777777779</v>
      </c>
      <c r="J20" s="21">
        <f t="shared" si="3"/>
        <v>0.54545454545454541</v>
      </c>
    </row>
    <row r="21" spans="1:10" x14ac:dyDescent="0.2">
      <c r="A21" s="7" t="s">
        <v>54</v>
      </c>
      <c r="B21" s="65">
        <v>80</v>
      </c>
      <c r="C21" s="66">
        <v>79</v>
      </c>
      <c r="D21" s="65">
        <v>443</v>
      </c>
      <c r="E21" s="66">
        <v>331</v>
      </c>
      <c r="F21" s="67"/>
      <c r="G21" s="65">
        <f t="shared" si="0"/>
        <v>1</v>
      </c>
      <c r="H21" s="66">
        <f t="shared" si="1"/>
        <v>112</v>
      </c>
      <c r="I21" s="20">
        <f t="shared" si="2"/>
        <v>1.2658227848101266E-2</v>
      </c>
      <c r="J21" s="21">
        <f t="shared" si="3"/>
        <v>0.33836858006042297</v>
      </c>
    </row>
    <row r="22" spans="1:10" x14ac:dyDescent="0.2">
      <c r="A22" s="7" t="s">
        <v>55</v>
      </c>
      <c r="B22" s="65">
        <v>2</v>
      </c>
      <c r="C22" s="66">
        <v>5</v>
      </c>
      <c r="D22" s="65">
        <v>21</v>
      </c>
      <c r="E22" s="66">
        <v>19</v>
      </c>
      <c r="F22" s="67"/>
      <c r="G22" s="65">
        <f t="shared" si="0"/>
        <v>-3</v>
      </c>
      <c r="H22" s="66">
        <f t="shared" si="1"/>
        <v>2</v>
      </c>
      <c r="I22" s="20">
        <f t="shared" si="2"/>
        <v>-0.6</v>
      </c>
      <c r="J22" s="21">
        <f t="shared" si="3"/>
        <v>0.10526315789473684</v>
      </c>
    </row>
    <row r="23" spans="1:10" x14ac:dyDescent="0.2">
      <c r="A23" s="7" t="s">
        <v>57</v>
      </c>
      <c r="B23" s="65">
        <v>1</v>
      </c>
      <c r="C23" s="66">
        <v>6</v>
      </c>
      <c r="D23" s="65">
        <v>6</v>
      </c>
      <c r="E23" s="66">
        <v>14</v>
      </c>
      <c r="F23" s="67"/>
      <c r="G23" s="65">
        <f t="shared" si="0"/>
        <v>-5</v>
      </c>
      <c r="H23" s="66">
        <f t="shared" si="1"/>
        <v>-8</v>
      </c>
      <c r="I23" s="20">
        <f t="shared" si="2"/>
        <v>-0.83333333333333337</v>
      </c>
      <c r="J23" s="21">
        <f t="shared" si="3"/>
        <v>-0.5714285714285714</v>
      </c>
    </row>
    <row r="24" spans="1:10" x14ac:dyDescent="0.2">
      <c r="A24" s="7" t="s">
        <v>58</v>
      </c>
      <c r="B24" s="65">
        <v>24</v>
      </c>
      <c r="C24" s="66">
        <v>0</v>
      </c>
      <c r="D24" s="65">
        <v>109</v>
      </c>
      <c r="E24" s="66">
        <v>11</v>
      </c>
      <c r="F24" s="67"/>
      <c r="G24" s="65">
        <f t="shared" si="0"/>
        <v>24</v>
      </c>
      <c r="H24" s="66">
        <f t="shared" si="1"/>
        <v>98</v>
      </c>
      <c r="I24" s="20" t="str">
        <f t="shared" si="2"/>
        <v>-</v>
      </c>
      <c r="J24" s="21">
        <f t="shared" si="3"/>
        <v>8.9090909090909083</v>
      </c>
    </row>
    <row r="25" spans="1:10" x14ac:dyDescent="0.2">
      <c r="A25" s="7" t="s">
        <v>59</v>
      </c>
      <c r="B25" s="65">
        <v>74</v>
      </c>
      <c r="C25" s="66">
        <v>46</v>
      </c>
      <c r="D25" s="65">
        <v>516</v>
      </c>
      <c r="E25" s="66">
        <v>240</v>
      </c>
      <c r="F25" s="67"/>
      <c r="G25" s="65">
        <f t="shared" si="0"/>
        <v>28</v>
      </c>
      <c r="H25" s="66">
        <f t="shared" si="1"/>
        <v>276</v>
      </c>
      <c r="I25" s="20">
        <f t="shared" si="2"/>
        <v>0.60869565217391308</v>
      </c>
      <c r="J25" s="21">
        <f t="shared" si="3"/>
        <v>1.1499999999999999</v>
      </c>
    </row>
    <row r="26" spans="1:10" x14ac:dyDescent="0.2">
      <c r="A26" s="7" t="s">
        <v>60</v>
      </c>
      <c r="B26" s="65">
        <v>20</v>
      </c>
      <c r="C26" s="66">
        <v>29</v>
      </c>
      <c r="D26" s="65">
        <v>197</v>
      </c>
      <c r="E26" s="66">
        <v>98</v>
      </c>
      <c r="F26" s="67"/>
      <c r="G26" s="65">
        <f t="shared" si="0"/>
        <v>-9</v>
      </c>
      <c r="H26" s="66">
        <f t="shared" si="1"/>
        <v>99</v>
      </c>
      <c r="I26" s="20">
        <f t="shared" si="2"/>
        <v>-0.31034482758620691</v>
      </c>
      <c r="J26" s="21">
        <f t="shared" si="3"/>
        <v>1.010204081632653</v>
      </c>
    </row>
    <row r="27" spans="1:10" x14ac:dyDescent="0.2">
      <c r="A27" s="7" t="s">
        <v>61</v>
      </c>
      <c r="B27" s="65">
        <v>0</v>
      </c>
      <c r="C27" s="66">
        <v>0</v>
      </c>
      <c r="D27" s="65">
        <v>1</v>
      </c>
      <c r="E27" s="66">
        <v>0</v>
      </c>
      <c r="F27" s="67"/>
      <c r="G27" s="65">
        <f t="shared" si="0"/>
        <v>0</v>
      </c>
      <c r="H27" s="66">
        <f t="shared" si="1"/>
        <v>1</v>
      </c>
      <c r="I27" s="20" t="str">
        <f t="shared" si="2"/>
        <v>-</v>
      </c>
      <c r="J27" s="21" t="str">
        <f t="shared" si="3"/>
        <v>-</v>
      </c>
    </row>
    <row r="28" spans="1:10" x14ac:dyDescent="0.2">
      <c r="A28" s="7" t="s">
        <v>62</v>
      </c>
      <c r="B28" s="65">
        <v>6</v>
      </c>
      <c r="C28" s="66">
        <v>4</v>
      </c>
      <c r="D28" s="65">
        <v>22</v>
      </c>
      <c r="E28" s="66">
        <v>15</v>
      </c>
      <c r="F28" s="67"/>
      <c r="G28" s="65">
        <f t="shared" si="0"/>
        <v>2</v>
      </c>
      <c r="H28" s="66">
        <f t="shared" si="1"/>
        <v>7</v>
      </c>
      <c r="I28" s="20">
        <f t="shared" si="2"/>
        <v>0.5</v>
      </c>
      <c r="J28" s="21">
        <f t="shared" si="3"/>
        <v>0.46666666666666667</v>
      </c>
    </row>
    <row r="29" spans="1:10" x14ac:dyDescent="0.2">
      <c r="A29" s="7" t="s">
        <v>63</v>
      </c>
      <c r="B29" s="65">
        <v>1</v>
      </c>
      <c r="C29" s="66">
        <v>0</v>
      </c>
      <c r="D29" s="65">
        <v>1</v>
      </c>
      <c r="E29" s="66">
        <v>1</v>
      </c>
      <c r="F29" s="67"/>
      <c r="G29" s="65">
        <f t="shared" si="0"/>
        <v>1</v>
      </c>
      <c r="H29" s="66">
        <f t="shared" si="1"/>
        <v>0</v>
      </c>
      <c r="I29" s="20" t="str">
        <f t="shared" si="2"/>
        <v>-</v>
      </c>
      <c r="J29" s="21">
        <f t="shared" si="3"/>
        <v>0</v>
      </c>
    </row>
    <row r="30" spans="1:10" x14ac:dyDescent="0.2">
      <c r="A30" s="7" t="s">
        <v>65</v>
      </c>
      <c r="B30" s="65">
        <v>1</v>
      </c>
      <c r="C30" s="66">
        <v>0</v>
      </c>
      <c r="D30" s="65">
        <v>4</v>
      </c>
      <c r="E30" s="66">
        <v>0</v>
      </c>
      <c r="F30" s="67"/>
      <c r="G30" s="65">
        <f t="shared" si="0"/>
        <v>1</v>
      </c>
      <c r="H30" s="66">
        <f t="shared" si="1"/>
        <v>4</v>
      </c>
      <c r="I30" s="20" t="str">
        <f t="shared" si="2"/>
        <v>-</v>
      </c>
      <c r="J30" s="21" t="str">
        <f t="shared" si="3"/>
        <v>-</v>
      </c>
    </row>
    <row r="31" spans="1:10" x14ac:dyDescent="0.2">
      <c r="A31" s="7" t="s">
        <v>66</v>
      </c>
      <c r="B31" s="65">
        <v>0</v>
      </c>
      <c r="C31" s="66">
        <v>1</v>
      </c>
      <c r="D31" s="65">
        <v>8</v>
      </c>
      <c r="E31" s="66">
        <v>1</v>
      </c>
      <c r="F31" s="67"/>
      <c r="G31" s="65">
        <f t="shared" si="0"/>
        <v>-1</v>
      </c>
      <c r="H31" s="66">
        <f t="shared" si="1"/>
        <v>7</v>
      </c>
      <c r="I31" s="20">
        <f t="shared" si="2"/>
        <v>-1</v>
      </c>
      <c r="J31" s="21">
        <f t="shared" si="3"/>
        <v>7</v>
      </c>
    </row>
    <row r="32" spans="1:10" x14ac:dyDescent="0.2">
      <c r="A32" s="7" t="s">
        <v>67</v>
      </c>
      <c r="B32" s="65">
        <v>29</v>
      </c>
      <c r="C32" s="66">
        <v>15</v>
      </c>
      <c r="D32" s="65">
        <v>118</v>
      </c>
      <c r="E32" s="66">
        <v>82</v>
      </c>
      <c r="F32" s="67"/>
      <c r="G32" s="65">
        <f t="shared" si="0"/>
        <v>14</v>
      </c>
      <c r="H32" s="66">
        <f t="shared" si="1"/>
        <v>36</v>
      </c>
      <c r="I32" s="20">
        <f t="shared" si="2"/>
        <v>0.93333333333333335</v>
      </c>
      <c r="J32" s="21">
        <f t="shared" si="3"/>
        <v>0.43902439024390244</v>
      </c>
    </row>
    <row r="33" spans="1:10" x14ac:dyDescent="0.2">
      <c r="A33" s="7" t="s">
        <v>68</v>
      </c>
      <c r="B33" s="65">
        <v>16</v>
      </c>
      <c r="C33" s="66">
        <v>36</v>
      </c>
      <c r="D33" s="65">
        <v>112</v>
      </c>
      <c r="E33" s="66">
        <v>99</v>
      </c>
      <c r="F33" s="67"/>
      <c r="G33" s="65">
        <f t="shared" si="0"/>
        <v>-20</v>
      </c>
      <c r="H33" s="66">
        <f t="shared" si="1"/>
        <v>13</v>
      </c>
      <c r="I33" s="20">
        <f t="shared" si="2"/>
        <v>-0.55555555555555558</v>
      </c>
      <c r="J33" s="21">
        <f t="shared" si="3"/>
        <v>0.13131313131313133</v>
      </c>
    </row>
    <row r="34" spans="1:10" x14ac:dyDescent="0.2">
      <c r="A34" s="7" t="s">
        <v>69</v>
      </c>
      <c r="B34" s="65">
        <v>433</v>
      </c>
      <c r="C34" s="66">
        <v>413</v>
      </c>
      <c r="D34" s="65">
        <v>2249</v>
      </c>
      <c r="E34" s="66">
        <v>1595</v>
      </c>
      <c r="F34" s="67"/>
      <c r="G34" s="65">
        <f t="shared" si="0"/>
        <v>20</v>
      </c>
      <c r="H34" s="66">
        <f t="shared" si="1"/>
        <v>654</v>
      </c>
      <c r="I34" s="20">
        <f t="shared" si="2"/>
        <v>4.8426150121065374E-2</v>
      </c>
      <c r="J34" s="21">
        <f t="shared" si="3"/>
        <v>0.41003134796238244</v>
      </c>
    </row>
    <row r="35" spans="1:10" x14ac:dyDescent="0.2">
      <c r="A35" s="7" t="s">
        <v>71</v>
      </c>
      <c r="B35" s="65">
        <v>9</v>
      </c>
      <c r="C35" s="66">
        <v>16</v>
      </c>
      <c r="D35" s="65">
        <v>66</v>
      </c>
      <c r="E35" s="66">
        <v>58</v>
      </c>
      <c r="F35" s="67"/>
      <c r="G35" s="65">
        <f t="shared" si="0"/>
        <v>-7</v>
      </c>
      <c r="H35" s="66">
        <f t="shared" si="1"/>
        <v>8</v>
      </c>
      <c r="I35" s="20">
        <f t="shared" si="2"/>
        <v>-0.4375</v>
      </c>
      <c r="J35" s="21">
        <f t="shared" si="3"/>
        <v>0.13793103448275862</v>
      </c>
    </row>
    <row r="36" spans="1:10" x14ac:dyDescent="0.2">
      <c r="A36" s="7" t="s">
        <v>72</v>
      </c>
      <c r="B36" s="65">
        <v>0</v>
      </c>
      <c r="C36" s="66">
        <v>1</v>
      </c>
      <c r="D36" s="65">
        <v>0</v>
      </c>
      <c r="E36" s="66">
        <v>1</v>
      </c>
      <c r="F36" s="67"/>
      <c r="G36" s="65">
        <f t="shared" si="0"/>
        <v>-1</v>
      </c>
      <c r="H36" s="66">
        <f t="shared" si="1"/>
        <v>-1</v>
      </c>
      <c r="I36" s="20">
        <f t="shared" si="2"/>
        <v>-1</v>
      </c>
      <c r="J36" s="21">
        <f t="shared" si="3"/>
        <v>-1</v>
      </c>
    </row>
    <row r="37" spans="1:10" x14ac:dyDescent="0.2">
      <c r="A37" s="142" t="s">
        <v>36</v>
      </c>
      <c r="B37" s="143">
        <v>0</v>
      </c>
      <c r="C37" s="144">
        <v>0</v>
      </c>
      <c r="D37" s="143">
        <v>1</v>
      </c>
      <c r="E37" s="144">
        <v>0</v>
      </c>
      <c r="F37" s="145"/>
      <c r="G37" s="143">
        <f t="shared" si="0"/>
        <v>0</v>
      </c>
      <c r="H37" s="144">
        <f t="shared" si="1"/>
        <v>1</v>
      </c>
      <c r="I37" s="151" t="str">
        <f t="shared" si="2"/>
        <v>-</v>
      </c>
      <c r="J37" s="152" t="str">
        <f t="shared" si="3"/>
        <v>-</v>
      </c>
    </row>
    <row r="38" spans="1:10" x14ac:dyDescent="0.2">
      <c r="A38" s="7" t="s">
        <v>37</v>
      </c>
      <c r="B38" s="65">
        <v>1</v>
      </c>
      <c r="C38" s="66">
        <v>2</v>
      </c>
      <c r="D38" s="65">
        <v>15</v>
      </c>
      <c r="E38" s="66">
        <v>17</v>
      </c>
      <c r="F38" s="67"/>
      <c r="G38" s="65">
        <f t="shared" si="0"/>
        <v>-1</v>
      </c>
      <c r="H38" s="66">
        <f t="shared" si="1"/>
        <v>-2</v>
      </c>
      <c r="I38" s="20">
        <f t="shared" si="2"/>
        <v>-0.5</v>
      </c>
      <c r="J38" s="21">
        <f t="shared" si="3"/>
        <v>-0.11764705882352941</v>
      </c>
    </row>
    <row r="39" spans="1:10" x14ac:dyDescent="0.2">
      <c r="A39" s="7" t="s">
        <v>39</v>
      </c>
      <c r="B39" s="65">
        <v>7</v>
      </c>
      <c r="C39" s="66">
        <v>7</v>
      </c>
      <c r="D39" s="65">
        <v>24</v>
      </c>
      <c r="E39" s="66">
        <v>32</v>
      </c>
      <c r="F39" s="67"/>
      <c r="G39" s="65">
        <f t="shared" si="0"/>
        <v>0</v>
      </c>
      <c r="H39" s="66">
        <f t="shared" si="1"/>
        <v>-8</v>
      </c>
      <c r="I39" s="20">
        <f t="shared" si="2"/>
        <v>0</v>
      </c>
      <c r="J39" s="21">
        <f t="shared" si="3"/>
        <v>-0.25</v>
      </c>
    </row>
    <row r="40" spans="1:10" x14ac:dyDescent="0.2">
      <c r="A40" s="7" t="s">
        <v>43</v>
      </c>
      <c r="B40" s="65">
        <v>1</v>
      </c>
      <c r="C40" s="66">
        <v>0</v>
      </c>
      <c r="D40" s="65">
        <v>1</v>
      </c>
      <c r="E40" s="66">
        <v>0</v>
      </c>
      <c r="F40" s="67"/>
      <c r="G40" s="65">
        <f t="shared" si="0"/>
        <v>1</v>
      </c>
      <c r="H40" s="66">
        <f t="shared" si="1"/>
        <v>1</v>
      </c>
      <c r="I40" s="20" t="str">
        <f t="shared" si="2"/>
        <v>-</v>
      </c>
      <c r="J40" s="21" t="str">
        <f t="shared" si="3"/>
        <v>-</v>
      </c>
    </row>
    <row r="41" spans="1:10" x14ac:dyDescent="0.2">
      <c r="A41" s="7" t="s">
        <v>44</v>
      </c>
      <c r="B41" s="65">
        <v>8</v>
      </c>
      <c r="C41" s="66">
        <v>12</v>
      </c>
      <c r="D41" s="65">
        <v>51</v>
      </c>
      <c r="E41" s="66">
        <v>43</v>
      </c>
      <c r="F41" s="67"/>
      <c r="G41" s="65">
        <f t="shared" si="0"/>
        <v>-4</v>
      </c>
      <c r="H41" s="66">
        <f t="shared" si="1"/>
        <v>8</v>
      </c>
      <c r="I41" s="20">
        <f t="shared" si="2"/>
        <v>-0.33333333333333331</v>
      </c>
      <c r="J41" s="21">
        <f t="shared" si="3"/>
        <v>0.18604651162790697</v>
      </c>
    </row>
    <row r="42" spans="1:10" x14ac:dyDescent="0.2">
      <c r="A42" s="7" t="s">
        <v>46</v>
      </c>
      <c r="B42" s="65">
        <v>0</v>
      </c>
      <c r="C42" s="66">
        <v>0</v>
      </c>
      <c r="D42" s="65">
        <v>1</v>
      </c>
      <c r="E42" s="66">
        <v>0</v>
      </c>
      <c r="F42" s="67"/>
      <c r="G42" s="65">
        <f t="shared" si="0"/>
        <v>0</v>
      </c>
      <c r="H42" s="66">
        <f t="shared" si="1"/>
        <v>1</v>
      </c>
      <c r="I42" s="20" t="str">
        <f t="shared" si="2"/>
        <v>-</v>
      </c>
      <c r="J42" s="21" t="str">
        <f t="shared" si="3"/>
        <v>-</v>
      </c>
    </row>
    <row r="43" spans="1:10" x14ac:dyDescent="0.2">
      <c r="A43" s="7" t="s">
        <v>48</v>
      </c>
      <c r="B43" s="65">
        <v>8</v>
      </c>
      <c r="C43" s="66">
        <v>0</v>
      </c>
      <c r="D43" s="65">
        <v>15</v>
      </c>
      <c r="E43" s="66">
        <v>2</v>
      </c>
      <c r="F43" s="67"/>
      <c r="G43" s="65">
        <f t="shared" si="0"/>
        <v>8</v>
      </c>
      <c r="H43" s="66">
        <f t="shared" si="1"/>
        <v>13</v>
      </c>
      <c r="I43" s="20" t="str">
        <f t="shared" si="2"/>
        <v>-</v>
      </c>
      <c r="J43" s="21">
        <f t="shared" si="3"/>
        <v>6.5</v>
      </c>
    </row>
    <row r="44" spans="1:10" x14ac:dyDescent="0.2">
      <c r="A44" s="7" t="s">
        <v>53</v>
      </c>
      <c r="B44" s="65">
        <v>2</v>
      </c>
      <c r="C44" s="66">
        <v>2</v>
      </c>
      <c r="D44" s="65">
        <v>11</v>
      </c>
      <c r="E44" s="66">
        <v>6</v>
      </c>
      <c r="F44" s="67"/>
      <c r="G44" s="65">
        <f t="shared" si="0"/>
        <v>0</v>
      </c>
      <c r="H44" s="66">
        <f t="shared" si="1"/>
        <v>5</v>
      </c>
      <c r="I44" s="20">
        <f t="shared" si="2"/>
        <v>0</v>
      </c>
      <c r="J44" s="21">
        <f t="shared" si="3"/>
        <v>0.83333333333333337</v>
      </c>
    </row>
    <row r="45" spans="1:10" x14ac:dyDescent="0.2">
      <c r="A45" s="7" t="s">
        <v>56</v>
      </c>
      <c r="B45" s="65">
        <v>0</v>
      </c>
      <c r="C45" s="66">
        <v>0</v>
      </c>
      <c r="D45" s="65">
        <v>0</v>
      </c>
      <c r="E45" s="66">
        <v>3</v>
      </c>
      <c r="F45" s="67"/>
      <c r="G45" s="65">
        <f t="shared" si="0"/>
        <v>0</v>
      </c>
      <c r="H45" s="66">
        <f t="shared" si="1"/>
        <v>-3</v>
      </c>
      <c r="I45" s="20" t="str">
        <f t="shared" si="2"/>
        <v>-</v>
      </c>
      <c r="J45" s="21">
        <f t="shared" si="3"/>
        <v>-1</v>
      </c>
    </row>
    <row r="46" spans="1:10" x14ac:dyDescent="0.2">
      <c r="A46" s="7" t="s">
        <v>64</v>
      </c>
      <c r="B46" s="65">
        <v>0</v>
      </c>
      <c r="C46" s="66">
        <v>0</v>
      </c>
      <c r="D46" s="65">
        <v>1</v>
      </c>
      <c r="E46" s="66">
        <v>0</v>
      </c>
      <c r="F46" s="67"/>
      <c r="G46" s="65">
        <f t="shared" si="0"/>
        <v>0</v>
      </c>
      <c r="H46" s="66">
        <f t="shared" si="1"/>
        <v>1</v>
      </c>
      <c r="I46" s="20" t="str">
        <f t="shared" si="2"/>
        <v>-</v>
      </c>
      <c r="J46" s="21" t="str">
        <f t="shared" si="3"/>
        <v>-</v>
      </c>
    </row>
    <row r="47" spans="1:10" x14ac:dyDescent="0.2">
      <c r="A47" s="7" t="s">
        <v>70</v>
      </c>
      <c r="B47" s="65">
        <v>1</v>
      </c>
      <c r="C47" s="66">
        <v>0</v>
      </c>
      <c r="D47" s="65">
        <v>2</v>
      </c>
      <c r="E47" s="66">
        <v>1</v>
      </c>
      <c r="F47" s="67"/>
      <c r="G47" s="65">
        <f t="shared" si="0"/>
        <v>1</v>
      </c>
      <c r="H47" s="66">
        <f t="shared" si="1"/>
        <v>1</v>
      </c>
      <c r="I47" s="20" t="str">
        <f t="shared" si="2"/>
        <v>-</v>
      </c>
      <c r="J47" s="21">
        <f t="shared" si="3"/>
        <v>1</v>
      </c>
    </row>
    <row r="48" spans="1:10" x14ac:dyDescent="0.2">
      <c r="A48" s="7" t="s">
        <v>73</v>
      </c>
      <c r="B48" s="65">
        <v>0</v>
      </c>
      <c r="C48" s="66">
        <v>2</v>
      </c>
      <c r="D48" s="65">
        <v>1</v>
      </c>
      <c r="E48" s="66">
        <v>4</v>
      </c>
      <c r="F48" s="67"/>
      <c r="G48" s="65">
        <f t="shared" si="0"/>
        <v>-2</v>
      </c>
      <c r="H48" s="66">
        <f t="shared" si="1"/>
        <v>-3</v>
      </c>
      <c r="I48" s="20">
        <f t="shared" si="2"/>
        <v>-1</v>
      </c>
      <c r="J48" s="21">
        <f t="shared" si="3"/>
        <v>-0.75</v>
      </c>
    </row>
    <row r="49" spans="1:10" x14ac:dyDescent="0.2">
      <c r="A49" s="7" t="s">
        <v>74</v>
      </c>
      <c r="B49" s="65">
        <v>0</v>
      </c>
      <c r="C49" s="66">
        <v>0</v>
      </c>
      <c r="D49" s="65">
        <v>1</v>
      </c>
      <c r="E49" s="66">
        <v>0</v>
      </c>
      <c r="F49" s="67"/>
      <c r="G49" s="65">
        <f t="shared" si="0"/>
        <v>0</v>
      </c>
      <c r="H49" s="66">
        <f t="shared" si="1"/>
        <v>1</v>
      </c>
      <c r="I49" s="20" t="str">
        <f t="shared" si="2"/>
        <v>-</v>
      </c>
      <c r="J49" s="21" t="str">
        <f t="shared" si="3"/>
        <v>-</v>
      </c>
    </row>
    <row r="50" spans="1:10" x14ac:dyDescent="0.2">
      <c r="A50" s="1"/>
      <c r="B50" s="68"/>
      <c r="C50" s="69"/>
      <c r="D50" s="68"/>
      <c r="E50" s="69"/>
      <c r="F50" s="70"/>
      <c r="G50" s="68"/>
      <c r="H50" s="69"/>
      <c r="I50" s="5"/>
      <c r="J50" s="6"/>
    </row>
    <row r="51" spans="1:10" s="43" customFormat="1" x14ac:dyDescent="0.2">
      <c r="A51" s="27" t="s">
        <v>5</v>
      </c>
      <c r="B51" s="71">
        <f>SUM(B6:B50)</f>
        <v>959</v>
      </c>
      <c r="C51" s="72">
        <f>SUM(C6:C50)</f>
        <v>841</v>
      </c>
      <c r="D51" s="71">
        <f>SUM(D6:D50)</f>
        <v>5197</v>
      </c>
      <c r="E51" s="72">
        <f>SUM(E6:E50)</f>
        <v>3518</v>
      </c>
      <c r="F51" s="73"/>
      <c r="G51" s="71">
        <f>SUM(G6:G50)</f>
        <v>118</v>
      </c>
      <c r="H51" s="72">
        <f>SUM(H6:H50)</f>
        <v>1679</v>
      </c>
      <c r="I51" s="37">
        <f>IF(C51=0, 0, G51/C51)</f>
        <v>0.14030915576694411</v>
      </c>
      <c r="J51" s="38">
        <f>IF(E51=0, 0, H51/E51)</f>
        <v>0.47725980670835705</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scale="9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H51"/>
  <sheetViews>
    <sheetView tabSelected="1" workbookViewId="0">
      <selection activeCell="M1" sqref="M1"/>
    </sheetView>
  </sheetViews>
  <sheetFormatPr defaultRowHeight="12.75" x14ac:dyDescent="0.2"/>
  <cols>
    <col min="1" max="1" width="19.7109375" customWidth="1"/>
    <col min="2" max="5" width="10.140625" customWidth="1"/>
    <col min="6" max="6" width="1.7109375" customWidth="1"/>
    <col min="7" max="8" width="10.140625" customWidth="1"/>
  </cols>
  <sheetData>
    <row r="1" spans="1:8" s="52" customFormat="1" ht="20.25" x14ac:dyDescent="0.3">
      <c r="A1" s="4" t="s">
        <v>10</v>
      </c>
      <c r="B1" s="198" t="s">
        <v>22</v>
      </c>
      <c r="C1" s="199"/>
      <c r="D1" s="199"/>
      <c r="E1" s="199"/>
      <c r="F1" s="199"/>
      <c r="G1" s="199"/>
      <c r="H1" s="199"/>
    </row>
    <row r="2" spans="1:8" s="52" customFormat="1" ht="20.25" x14ac:dyDescent="0.3">
      <c r="A2" s="4" t="s">
        <v>86</v>
      </c>
      <c r="B2" s="202" t="s">
        <v>76</v>
      </c>
      <c r="C2" s="203"/>
      <c r="D2" s="203"/>
      <c r="E2" s="203"/>
      <c r="F2" s="203"/>
      <c r="G2" s="203"/>
      <c r="H2" s="203"/>
    </row>
    <row r="4" spans="1:8" x14ac:dyDescent="0.2">
      <c r="A4" s="60"/>
      <c r="B4" s="196" t="s">
        <v>1</v>
      </c>
      <c r="C4" s="197"/>
      <c r="D4" s="196" t="s">
        <v>2</v>
      </c>
      <c r="E4" s="197"/>
      <c r="F4" s="59"/>
      <c r="G4" s="196" t="s">
        <v>6</v>
      </c>
      <c r="H4" s="197"/>
    </row>
    <row r="5" spans="1:8" x14ac:dyDescent="0.2">
      <c r="A5" s="27" t="s">
        <v>0</v>
      </c>
      <c r="B5" s="57">
        <f>VALUE(RIGHT(B2, 4))</f>
        <v>2021</v>
      </c>
      <c r="C5" s="58">
        <f>B5-1</f>
        <v>2020</v>
      </c>
      <c r="D5" s="57">
        <f>B5</f>
        <v>2021</v>
      </c>
      <c r="E5" s="58">
        <f>C5</f>
        <v>2020</v>
      </c>
      <c r="F5" s="64"/>
      <c r="G5" s="57" t="s">
        <v>4</v>
      </c>
      <c r="H5" s="58" t="s">
        <v>2</v>
      </c>
    </row>
    <row r="6" spans="1:8" x14ac:dyDescent="0.2">
      <c r="A6" s="7" t="s">
        <v>31</v>
      </c>
      <c r="B6" s="16">
        <v>0</v>
      </c>
      <c r="C6" s="17">
        <v>0.11890606420927501</v>
      </c>
      <c r="D6" s="16">
        <v>5.7725610929382297E-2</v>
      </c>
      <c r="E6" s="17">
        <v>0.11370096645821499</v>
      </c>
      <c r="F6" s="12"/>
      <c r="G6" s="10">
        <f t="shared" ref="G6:G49" si="0">B6-C6</f>
        <v>-0.11890606420927501</v>
      </c>
      <c r="H6" s="11">
        <f t="shared" ref="H6:H49" si="1">D6-E6</f>
        <v>-5.5975355528832697E-2</v>
      </c>
    </row>
    <row r="7" spans="1:8" x14ac:dyDescent="0.2">
      <c r="A7" s="7" t="s">
        <v>32</v>
      </c>
      <c r="B7" s="16">
        <v>0.41710114702815398</v>
      </c>
      <c r="C7" s="17">
        <v>1.1890606420927499</v>
      </c>
      <c r="D7" s="16">
        <v>0.50028862805464702</v>
      </c>
      <c r="E7" s="17">
        <v>0.73905628197839701</v>
      </c>
      <c r="F7" s="12"/>
      <c r="G7" s="10">
        <f t="shared" si="0"/>
        <v>-0.77195949506459582</v>
      </c>
      <c r="H7" s="11">
        <f t="shared" si="1"/>
        <v>-0.23876765392374999</v>
      </c>
    </row>
    <row r="8" spans="1:8" x14ac:dyDescent="0.2">
      <c r="A8" s="7" t="s">
        <v>33</v>
      </c>
      <c r="B8" s="16">
        <v>0.20855057351407699</v>
      </c>
      <c r="C8" s="17">
        <v>0</v>
      </c>
      <c r="D8" s="16">
        <v>9.620935154897059E-2</v>
      </c>
      <c r="E8" s="17">
        <v>0</v>
      </c>
      <c r="F8" s="12"/>
      <c r="G8" s="10">
        <f t="shared" si="0"/>
        <v>0.20855057351407699</v>
      </c>
      <c r="H8" s="11">
        <f t="shared" si="1"/>
        <v>9.620935154897059E-2</v>
      </c>
    </row>
    <row r="9" spans="1:8" x14ac:dyDescent="0.2">
      <c r="A9" s="7" t="s">
        <v>34</v>
      </c>
      <c r="B9" s="16">
        <v>0</v>
      </c>
      <c r="C9" s="17">
        <v>0</v>
      </c>
      <c r="D9" s="16">
        <v>0</v>
      </c>
      <c r="E9" s="17">
        <v>2.84252416145537E-2</v>
      </c>
      <c r="F9" s="12"/>
      <c r="G9" s="10">
        <f t="shared" si="0"/>
        <v>0</v>
      </c>
      <c r="H9" s="11">
        <f t="shared" si="1"/>
        <v>-2.84252416145537E-2</v>
      </c>
    </row>
    <row r="10" spans="1:8" x14ac:dyDescent="0.2">
      <c r="A10" s="7" t="s">
        <v>35</v>
      </c>
      <c r="B10" s="16">
        <v>5.8394160583941597</v>
      </c>
      <c r="C10" s="17">
        <v>3.2104637336504198</v>
      </c>
      <c r="D10" s="16">
        <v>4.7912257071387296</v>
      </c>
      <c r="E10" s="17">
        <v>3.8089823763501998</v>
      </c>
      <c r="F10" s="12"/>
      <c r="G10" s="10">
        <f t="shared" si="0"/>
        <v>2.6289523247437399</v>
      </c>
      <c r="H10" s="11">
        <f t="shared" si="1"/>
        <v>0.98224333078852988</v>
      </c>
    </row>
    <row r="11" spans="1:8" x14ac:dyDescent="0.2">
      <c r="A11" s="7" t="s">
        <v>38</v>
      </c>
      <c r="B11" s="16">
        <v>2.29405630865485</v>
      </c>
      <c r="C11" s="17">
        <v>0</v>
      </c>
      <c r="D11" s="16">
        <v>0.90436790456032301</v>
      </c>
      <c r="E11" s="17">
        <v>0.170551449687322</v>
      </c>
      <c r="F11" s="12"/>
      <c r="G11" s="10">
        <f t="shared" si="0"/>
        <v>2.29405630865485</v>
      </c>
      <c r="H11" s="11">
        <f t="shared" si="1"/>
        <v>0.73381645487300107</v>
      </c>
    </row>
    <row r="12" spans="1:8" x14ac:dyDescent="0.2">
      <c r="A12" s="7" t="s">
        <v>40</v>
      </c>
      <c r="B12" s="16">
        <v>0</v>
      </c>
      <c r="C12" s="17">
        <v>1.5457788347205701</v>
      </c>
      <c r="D12" s="16">
        <v>0</v>
      </c>
      <c r="E12" s="17">
        <v>3.5247299602046605</v>
      </c>
      <c r="F12" s="12"/>
      <c r="G12" s="10">
        <f t="shared" si="0"/>
        <v>-1.5457788347205701</v>
      </c>
      <c r="H12" s="11">
        <f t="shared" si="1"/>
        <v>-3.5247299602046605</v>
      </c>
    </row>
    <row r="13" spans="1:8" x14ac:dyDescent="0.2">
      <c r="A13" s="7" t="s">
        <v>41</v>
      </c>
      <c r="B13" s="16">
        <v>0.93847758081334698</v>
      </c>
      <c r="C13" s="17">
        <v>1.6646848989298499</v>
      </c>
      <c r="D13" s="16">
        <v>1.28920531075621</v>
      </c>
      <c r="E13" s="17">
        <v>2.1887436043206399</v>
      </c>
      <c r="F13" s="12"/>
      <c r="G13" s="10">
        <f t="shared" si="0"/>
        <v>-0.72620731811650296</v>
      </c>
      <c r="H13" s="11">
        <f t="shared" si="1"/>
        <v>-0.89953829356442983</v>
      </c>
    </row>
    <row r="14" spans="1:8" x14ac:dyDescent="0.2">
      <c r="A14" s="7" t="s">
        <v>42</v>
      </c>
      <c r="B14" s="16">
        <v>4.9009384775808105</v>
      </c>
      <c r="C14" s="17">
        <v>2.73483947681332</v>
      </c>
      <c r="D14" s="16">
        <v>4.5795651337310002</v>
      </c>
      <c r="E14" s="17">
        <v>4.4627629334849299</v>
      </c>
      <c r="F14" s="12"/>
      <c r="G14" s="10">
        <f t="shared" si="0"/>
        <v>2.1660990007674905</v>
      </c>
      <c r="H14" s="11">
        <f t="shared" si="1"/>
        <v>0.11680220024607024</v>
      </c>
    </row>
    <row r="15" spans="1:8" x14ac:dyDescent="0.2">
      <c r="A15" s="7" t="s">
        <v>45</v>
      </c>
      <c r="B15" s="16">
        <v>4.17101147028154</v>
      </c>
      <c r="C15" s="17">
        <v>2.73483947681332</v>
      </c>
      <c r="D15" s="16">
        <v>3.6944390994804697</v>
      </c>
      <c r="E15" s="17">
        <v>2.4445707788516202</v>
      </c>
      <c r="F15" s="12"/>
      <c r="G15" s="10">
        <f t="shared" si="0"/>
        <v>1.43617199346822</v>
      </c>
      <c r="H15" s="11">
        <f t="shared" si="1"/>
        <v>1.2498683206288494</v>
      </c>
    </row>
    <row r="16" spans="1:8" x14ac:dyDescent="0.2">
      <c r="A16" s="7" t="s">
        <v>47</v>
      </c>
      <c r="B16" s="16">
        <v>0</v>
      </c>
      <c r="C16" s="17">
        <v>0.11890606420927501</v>
      </c>
      <c r="D16" s="16">
        <v>0.28862805464691199</v>
      </c>
      <c r="E16" s="17">
        <v>0.39795338260375202</v>
      </c>
      <c r="F16" s="12"/>
      <c r="G16" s="10">
        <f t="shared" si="0"/>
        <v>-0.11890606420927501</v>
      </c>
      <c r="H16" s="11">
        <f t="shared" si="1"/>
        <v>-0.10932532795684002</v>
      </c>
    </row>
    <row r="17" spans="1:8" x14ac:dyDescent="0.2">
      <c r="A17" s="7" t="s">
        <v>49</v>
      </c>
      <c r="B17" s="16">
        <v>5.10948905109489</v>
      </c>
      <c r="C17" s="17">
        <v>4.3995243757431597</v>
      </c>
      <c r="D17" s="16">
        <v>5.5416586492207003</v>
      </c>
      <c r="E17" s="17">
        <v>4.7185901080159205</v>
      </c>
      <c r="F17" s="12"/>
      <c r="G17" s="10">
        <f t="shared" si="0"/>
        <v>0.70996467535173036</v>
      </c>
      <c r="H17" s="11">
        <f t="shared" si="1"/>
        <v>0.82306854120477979</v>
      </c>
    </row>
    <row r="18" spans="1:8" x14ac:dyDescent="0.2">
      <c r="A18" s="7" t="s">
        <v>50</v>
      </c>
      <c r="B18" s="16">
        <v>0</v>
      </c>
      <c r="C18" s="17">
        <v>0.11890606420927501</v>
      </c>
      <c r="D18" s="16">
        <v>0</v>
      </c>
      <c r="E18" s="17">
        <v>5.68504832291074E-2</v>
      </c>
      <c r="F18" s="12"/>
      <c r="G18" s="10">
        <f t="shared" si="0"/>
        <v>-0.11890606420927501</v>
      </c>
      <c r="H18" s="11">
        <f t="shared" si="1"/>
        <v>-5.68504832291074E-2</v>
      </c>
    </row>
    <row r="19" spans="1:8" x14ac:dyDescent="0.2">
      <c r="A19" s="7" t="s">
        <v>51</v>
      </c>
      <c r="B19" s="16">
        <v>0.41710114702815398</v>
      </c>
      <c r="C19" s="17">
        <v>0.71343638525564801</v>
      </c>
      <c r="D19" s="16">
        <v>0.69270733115258798</v>
      </c>
      <c r="E19" s="17">
        <v>0.73905628197839701</v>
      </c>
      <c r="F19" s="12"/>
      <c r="G19" s="10">
        <f t="shared" si="0"/>
        <v>-0.29633523822749402</v>
      </c>
      <c r="H19" s="11">
        <f t="shared" si="1"/>
        <v>-4.6348950825809032E-2</v>
      </c>
    </row>
    <row r="20" spans="1:8" x14ac:dyDescent="0.2">
      <c r="A20" s="7" t="s">
        <v>52</v>
      </c>
      <c r="B20" s="16">
        <v>0.20855057351407699</v>
      </c>
      <c r="C20" s="17">
        <v>1.07015457788347</v>
      </c>
      <c r="D20" s="16">
        <v>0.65422359053299994</v>
      </c>
      <c r="E20" s="17">
        <v>0.62535531552018209</v>
      </c>
      <c r="F20" s="12"/>
      <c r="G20" s="10">
        <f t="shared" si="0"/>
        <v>-0.861604004369393</v>
      </c>
      <c r="H20" s="11">
        <f t="shared" si="1"/>
        <v>2.8868275012817857E-2</v>
      </c>
    </row>
    <row r="21" spans="1:8" x14ac:dyDescent="0.2">
      <c r="A21" s="7" t="s">
        <v>54</v>
      </c>
      <c r="B21" s="16">
        <v>8.3420229405630906</v>
      </c>
      <c r="C21" s="17">
        <v>9.3935790725327006</v>
      </c>
      <c r="D21" s="16">
        <v>8.5241485472387897</v>
      </c>
      <c r="E21" s="17">
        <v>9.4087549744172794</v>
      </c>
      <c r="F21" s="12"/>
      <c r="G21" s="10">
        <f t="shared" si="0"/>
        <v>-1.0515561319696101</v>
      </c>
      <c r="H21" s="11">
        <f t="shared" si="1"/>
        <v>-0.8846064271784897</v>
      </c>
    </row>
    <row r="22" spans="1:8" x14ac:dyDescent="0.2">
      <c r="A22" s="7" t="s">
        <v>55</v>
      </c>
      <c r="B22" s="16">
        <v>0.20855057351407699</v>
      </c>
      <c r="C22" s="17">
        <v>0.59453032104637293</v>
      </c>
      <c r="D22" s="16">
        <v>0.40407927650567599</v>
      </c>
      <c r="E22" s="17">
        <v>0.540079590676521</v>
      </c>
      <c r="F22" s="12"/>
      <c r="G22" s="10">
        <f t="shared" si="0"/>
        <v>-0.38597974753229591</v>
      </c>
      <c r="H22" s="11">
        <f t="shared" si="1"/>
        <v>-0.13600031417084502</v>
      </c>
    </row>
    <row r="23" spans="1:8" x14ac:dyDescent="0.2">
      <c r="A23" s="7" t="s">
        <v>57</v>
      </c>
      <c r="B23" s="16">
        <v>0.104275286757039</v>
      </c>
      <c r="C23" s="17">
        <v>0.71343638525564801</v>
      </c>
      <c r="D23" s="16">
        <v>0.11545122185876501</v>
      </c>
      <c r="E23" s="17">
        <v>0.39795338260375202</v>
      </c>
      <c r="F23" s="12"/>
      <c r="G23" s="10">
        <f t="shared" si="0"/>
        <v>-0.609161098498609</v>
      </c>
      <c r="H23" s="11">
        <f t="shared" si="1"/>
        <v>-0.28250216074498702</v>
      </c>
    </row>
    <row r="24" spans="1:8" x14ac:dyDescent="0.2">
      <c r="A24" s="7" t="s">
        <v>58</v>
      </c>
      <c r="B24" s="16">
        <v>2.50260688216893</v>
      </c>
      <c r="C24" s="17">
        <v>0</v>
      </c>
      <c r="D24" s="16">
        <v>2.0973638637675598</v>
      </c>
      <c r="E24" s="17">
        <v>0.31267765776009104</v>
      </c>
      <c r="F24" s="12"/>
      <c r="G24" s="10">
        <f t="shared" si="0"/>
        <v>2.50260688216893</v>
      </c>
      <c r="H24" s="11">
        <f t="shared" si="1"/>
        <v>1.7846862060074686</v>
      </c>
    </row>
    <row r="25" spans="1:8" x14ac:dyDescent="0.2">
      <c r="A25" s="7" t="s">
        <v>59</v>
      </c>
      <c r="B25" s="16">
        <v>7.7163712200208598</v>
      </c>
      <c r="C25" s="17">
        <v>5.4696789536266301</v>
      </c>
      <c r="D25" s="16">
        <v>9.9288050798537597</v>
      </c>
      <c r="E25" s="17">
        <v>6.8220579874928893</v>
      </c>
      <c r="F25" s="12"/>
      <c r="G25" s="10">
        <f t="shared" si="0"/>
        <v>2.2466922663942297</v>
      </c>
      <c r="H25" s="11">
        <f t="shared" si="1"/>
        <v>3.1067470923608704</v>
      </c>
    </row>
    <row r="26" spans="1:8" x14ac:dyDescent="0.2">
      <c r="A26" s="7" t="s">
        <v>60</v>
      </c>
      <c r="B26" s="16">
        <v>2.08550573514077</v>
      </c>
      <c r="C26" s="17">
        <v>3.4482758620689702</v>
      </c>
      <c r="D26" s="16">
        <v>3.79064845102944</v>
      </c>
      <c r="E26" s="17">
        <v>2.7856736782262699</v>
      </c>
      <c r="F26" s="12"/>
      <c r="G26" s="10">
        <f t="shared" si="0"/>
        <v>-1.3627701269282002</v>
      </c>
      <c r="H26" s="11">
        <f t="shared" si="1"/>
        <v>1.0049747728031702</v>
      </c>
    </row>
    <row r="27" spans="1:8" x14ac:dyDescent="0.2">
      <c r="A27" s="7" t="s">
        <v>61</v>
      </c>
      <c r="B27" s="16">
        <v>0</v>
      </c>
      <c r="C27" s="17">
        <v>0</v>
      </c>
      <c r="D27" s="16">
        <v>1.9241870309794101E-2</v>
      </c>
      <c r="E27" s="17">
        <v>0</v>
      </c>
      <c r="F27" s="12"/>
      <c r="G27" s="10">
        <f t="shared" si="0"/>
        <v>0</v>
      </c>
      <c r="H27" s="11">
        <f t="shared" si="1"/>
        <v>1.9241870309794101E-2</v>
      </c>
    </row>
    <row r="28" spans="1:8" x14ac:dyDescent="0.2">
      <c r="A28" s="7" t="s">
        <v>62</v>
      </c>
      <c r="B28" s="16">
        <v>0.62565172054223206</v>
      </c>
      <c r="C28" s="17">
        <v>0.47562425683709897</v>
      </c>
      <c r="D28" s="16">
        <v>0.42332114681546995</v>
      </c>
      <c r="E28" s="17">
        <v>0.42637862421830602</v>
      </c>
      <c r="F28" s="12"/>
      <c r="G28" s="10">
        <f t="shared" si="0"/>
        <v>0.15002746370513309</v>
      </c>
      <c r="H28" s="11">
        <f t="shared" si="1"/>
        <v>-3.0574774028360729E-3</v>
      </c>
    </row>
    <row r="29" spans="1:8" x14ac:dyDescent="0.2">
      <c r="A29" s="7" t="s">
        <v>63</v>
      </c>
      <c r="B29" s="16">
        <v>0.104275286757039</v>
      </c>
      <c r="C29" s="17">
        <v>0</v>
      </c>
      <c r="D29" s="16">
        <v>1.9241870309794101E-2</v>
      </c>
      <c r="E29" s="17">
        <v>2.84252416145537E-2</v>
      </c>
      <c r="F29" s="12"/>
      <c r="G29" s="10">
        <f t="shared" si="0"/>
        <v>0.104275286757039</v>
      </c>
      <c r="H29" s="11">
        <f t="shared" si="1"/>
        <v>-9.1833713047595987E-3</v>
      </c>
    </row>
    <row r="30" spans="1:8" x14ac:dyDescent="0.2">
      <c r="A30" s="7" t="s">
        <v>65</v>
      </c>
      <c r="B30" s="16">
        <v>0.104275286757039</v>
      </c>
      <c r="C30" s="17">
        <v>0</v>
      </c>
      <c r="D30" s="16">
        <v>7.6967481239176405E-2</v>
      </c>
      <c r="E30" s="17">
        <v>0</v>
      </c>
      <c r="F30" s="12"/>
      <c r="G30" s="10">
        <f t="shared" si="0"/>
        <v>0.104275286757039</v>
      </c>
      <c r="H30" s="11">
        <f t="shared" si="1"/>
        <v>7.6967481239176405E-2</v>
      </c>
    </row>
    <row r="31" spans="1:8" x14ac:dyDescent="0.2">
      <c r="A31" s="7" t="s">
        <v>66</v>
      </c>
      <c r="B31" s="16">
        <v>0</v>
      </c>
      <c r="C31" s="17">
        <v>0.11890606420927501</v>
      </c>
      <c r="D31" s="16">
        <v>0.153934962478353</v>
      </c>
      <c r="E31" s="17">
        <v>2.84252416145537E-2</v>
      </c>
      <c r="F31" s="12"/>
      <c r="G31" s="10">
        <f t="shared" si="0"/>
        <v>-0.11890606420927501</v>
      </c>
      <c r="H31" s="11">
        <f t="shared" si="1"/>
        <v>0.1255097208637993</v>
      </c>
    </row>
    <row r="32" spans="1:8" x14ac:dyDescent="0.2">
      <c r="A32" s="7" t="s">
        <v>67</v>
      </c>
      <c r="B32" s="16">
        <v>3.0239833159541201</v>
      </c>
      <c r="C32" s="17">
        <v>1.78359096313912</v>
      </c>
      <c r="D32" s="16">
        <v>2.27054069655571</v>
      </c>
      <c r="E32" s="17">
        <v>2.3308698123934097</v>
      </c>
      <c r="F32" s="12"/>
      <c r="G32" s="10">
        <f t="shared" si="0"/>
        <v>1.240392352815</v>
      </c>
      <c r="H32" s="11">
        <f t="shared" si="1"/>
        <v>-6.0329115837699732E-2</v>
      </c>
    </row>
    <row r="33" spans="1:8" x14ac:dyDescent="0.2">
      <c r="A33" s="7" t="s">
        <v>68</v>
      </c>
      <c r="B33" s="16">
        <v>1.6684045881126202</v>
      </c>
      <c r="C33" s="17">
        <v>4.2806183115338907</v>
      </c>
      <c r="D33" s="16">
        <v>2.1550894746969402</v>
      </c>
      <c r="E33" s="17">
        <v>2.8140989198408199</v>
      </c>
      <c r="F33" s="12"/>
      <c r="G33" s="10">
        <f t="shared" si="0"/>
        <v>-2.6122137234212706</v>
      </c>
      <c r="H33" s="11">
        <f t="shared" si="1"/>
        <v>-0.65900944514387971</v>
      </c>
    </row>
    <row r="34" spans="1:8" x14ac:dyDescent="0.2">
      <c r="A34" s="7" t="s">
        <v>69</v>
      </c>
      <c r="B34" s="16">
        <v>45.151199165797699</v>
      </c>
      <c r="C34" s="17">
        <v>49.108204518430398</v>
      </c>
      <c r="D34" s="16">
        <v>43.274966326726997</v>
      </c>
      <c r="E34" s="17">
        <v>45.338260375213203</v>
      </c>
      <c r="F34" s="12"/>
      <c r="G34" s="10">
        <f t="shared" si="0"/>
        <v>-3.9570053526326987</v>
      </c>
      <c r="H34" s="11">
        <f t="shared" si="1"/>
        <v>-2.0632940484862061</v>
      </c>
    </row>
    <row r="35" spans="1:8" x14ac:dyDescent="0.2">
      <c r="A35" s="7" t="s">
        <v>71</v>
      </c>
      <c r="B35" s="16">
        <v>0.93847758081334698</v>
      </c>
      <c r="C35" s="17">
        <v>1.9024970273483901</v>
      </c>
      <c r="D35" s="16">
        <v>1.26996344044641</v>
      </c>
      <c r="E35" s="17">
        <v>1.64866401364412</v>
      </c>
      <c r="F35" s="12"/>
      <c r="G35" s="10">
        <f t="shared" si="0"/>
        <v>-0.96401944653504312</v>
      </c>
      <c r="H35" s="11">
        <f t="shared" si="1"/>
        <v>-0.37870057319771</v>
      </c>
    </row>
    <row r="36" spans="1:8" x14ac:dyDescent="0.2">
      <c r="A36" s="7" t="s">
        <v>72</v>
      </c>
      <c r="B36" s="16">
        <v>0</v>
      </c>
      <c r="C36" s="17">
        <v>0.11890606420927501</v>
      </c>
      <c r="D36" s="16">
        <v>0</v>
      </c>
      <c r="E36" s="17">
        <v>2.84252416145537E-2</v>
      </c>
      <c r="F36" s="12"/>
      <c r="G36" s="10">
        <f t="shared" si="0"/>
        <v>-0.11890606420927501</v>
      </c>
      <c r="H36" s="11">
        <f t="shared" si="1"/>
        <v>-2.84252416145537E-2</v>
      </c>
    </row>
    <row r="37" spans="1:8" x14ac:dyDescent="0.2">
      <c r="A37" s="142" t="s">
        <v>36</v>
      </c>
      <c r="B37" s="153">
        <v>0</v>
      </c>
      <c r="C37" s="154">
        <v>0</v>
      </c>
      <c r="D37" s="153">
        <v>1.9241870309794101E-2</v>
      </c>
      <c r="E37" s="154">
        <v>0</v>
      </c>
      <c r="F37" s="155"/>
      <c r="G37" s="156">
        <f t="shared" si="0"/>
        <v>0</v>
      </c>
      <c r="H37" s="157">
        <f t="shared" si="1"/>
        <v>1.9241870309794101E-2</v>
      </c>
    </row>
    <row r="38" spans="1:8" x14ac:dyDescent="0.2">
      <c r="A38" s="7" t="s">
        <v>37</v>
      </c>
      <c r="B38" s="16">
        <v>0.104275286757039</v>
      </c>
      <c r="C38" s="17">
        <v>0.23781212841854901</v>
      </c>
      <c r="D38" s="16">
        <v>0.28862805464691199</v>
      </c>
      <c r="E38" s="17">
        <v>0.48322910744741299</v>
      </c>
      <c r="F38" s="12"/>
      <c r="G38" s="10">
        <f t="shared" si="0"/>
        <v>-0.13353684166151003</v>
      </c>
      <c r="H38" s="11">
        <f t="shared" si="1"/>
        <v>-0.194601052800501</v>
      </c>
    </row>
    <row r="39" spans="1:8" x14ac:dyDescent="0.2">
      <c r="A39" s="7" t="s">
        <v>39</v>
      </c>
      <c r="B39" s="16">
        <v>0.72992700729926996</v>
      </c>
      <c r="C39" s="17">
        <v>0.83234244946492308</v>
      </c>
      <c r="D39" s="16">
        <v>0.46180488743505899</v>
      </c>
      <c r="E39" s="17">
        <v>0.90960773166571895</v>
      </c>
      <c r="F39" s="12"/>
      <c r="G39" s="10">
        <f t="shared" si="0"/>
        <v>-0.10241544216565313</v>
      </c>
      <c r="H39" s="11">
        <f t="shared" si="1"/>
        <v>-0.44780284423065997</v>
      </c>
    </row>
    <row r="40" spans="1:8" x14ac:dyDescent="0.2">
      <c r="A40" s="7" t="s">
        <v>43</v>
      </c>
      <c r="B40" s="16">
        <v>0.104275286757039</v>
      </c>
      <c r="C40" s="17">
        <v>0</v>
      </c>
      <c r="D40" s="16">
        <v>1.9241870309794101E-2</v>
      </c>
      <c r="E40" s="17">
        <v>0</v>
      </c>
      <c r="F40" s="12"/>
      <c r="G40" s="10">
        <f t="shared" si="0"/>
        <v>0.104275286757039</v>
      </c>
      <c r="H40" s="11">
        <f t="shared" si="1"/>
        <v>1.9241870309794101E-2</v>
      </c>
    </row>
    <row r="41" spans="1:8" x14ac:dyDescent="0.2">
      <c r="A41" s="7" t="s">
        <v>44</v>
      </c>
      <c r="B41" s="16">
        <v>0.83420229405630897</v>
      </c>
      <c r="C41" s="17">
        <v>1.4268727705113</v>
      </c>
      <c r="D41" s="16">
        <v>0.98133538579949997</v>
      </c>
      <c r="E41" s="17">
        <v>1.2222853894258101</v>
      </c>
      <c r="F41" s="12"/>
      <c r="G41" s="10">
        <f t="shared" si="0"/>
        <v>-0.59267047645499105</v>
      </c>
      <c r="H41" s="11">
        <f t="shared" si="1"/>
        <v>-0.24095000362631014</v>
      </c>
    </row>
    <row r="42" spans="1:8" x14ac:dyDescent="0.2">
      <c r="A42" s="7" t="s">
        <v>46</v>
      </c>
      <c r="B42" s="16">
        <v>0</v>
      </c>
      <c r="C42" s="17">
        <v>0</v>
      </c>
      <c r="D42" s="16">
        <v>1.9241870309794101E-2</v>
      </c>
      <c r="E42" s="17">
        <v>0</v>
      </c>
      <c r="F42" s="12"/>
      <c r="G42" s="10">
        <f t="shared" si="0"/>
        <v>0</v>
      </c>
      <c r="H42" s="11">
        <f t="shared" si="1"/>
        <v>1.9241870309794101E-2</v>
      </c>
    </row>
    <row r="43" spans="1:8" x14ac:dyDescent="0.2">
      <c r="A43" s="7" t="s">
        <v>48</v>
      </c>
      <c r="B43" s="16">
        <v>0.83420229405630897</v>
      </c>
      <c r="C43" s="17">
        <v>0</v>
      </c>
      <c r="D43" s="16">
        <v>0.28862805464691199</v>
      </c>
      <c r="E43" s="17">
        <v>5.68504832291074E-2</v>
      </c>
      <c r="F43" s="12"/>
      <c r="G43" s="10">
        <f t="shared" si="0"/>
        <v>0.83420229405630897</v>
      </c>
      <c r="H43" s="11">
        <f t="shared" si="1"/>
        <v>0.23177757141780458</v>
      </c>
    </row>
    <row r="44" spans="1:8" x14ac:dyDescent="0.2">
      <c r="A44" s="7" t="s">
        <v>53</v>
      </c>
      <c r="B44" s="16">
        <v>0.20855057351407699</v>
      </c>
      <c r="C44" s="17">
        <v>0.23781212841854901</v>
      </c>
      <c r="D44" s="16">
        <v>0.21166057340773498</v>
      </c>
      <c r="E44" s="17">
        <v>0.170551449687322</v>
      </c>
      <c r="F44" s="12"/>
      <c r="G44" s="10">
        <f t="shared" si="0"/>
        <v>-2.926155490447202E-2</v>
      </c>
      <c r="H44" s="11">
        <f t="shared" si="1"/>
        <v>4.1109123720412977E-2</v>
      </c>
    </row>
    <row r="45" spans="1:8" x14ac:dyDescent="0.2">
      <c r="A45" s="7" t="s">
        <v>56</v>
      </c>
      <c r="B45" s="16">
        <v>0</v>
      </c>
      <c r="C45" s="17">
        <v>0</v>
      </c>
      <c r="D45" s="16">
        <v>0</v>
      </c>
      <c r="E45" s="17">
        <v>8.5275724843661194E-2</v>
      </c>
      <c r="F45" s="12"/>
      <c r="G45" s="10">
        <f t="shared" si="0"/>
        <v>0</v>
      </c>
      <c r="H45" s="11">
        <f t="shared" si="1"/>
        <v>-8.5275724843661194E-2</v>
      </c>
    </row>
    <row r="46" spans="1:8" x14ac:dyDescent="0.2">
      <c r="A46" s="7" t="s">
        <v>64</v>
      </c>
      <c r="B46" s="16">
        <v>0</v>
      </c>
      <c r="C46" s="17">
        <v>0</v>
      </c>
      <c r="D46" s="16">
        <v>1.9241870309794101E-2</v>
      </c>
      <c r="E46" s="17">
        <v>0</v>
      </c>
      <c r="F46" s="12"/>
      <c r="G46" s="10">
        <f t="shared" si="0"/>
        <v>0</v>
      </c>
      <c r="H46" s="11">
        <f t="shared" si="1"/>
        <v>1.9241870309794101E-2</v>
      </c>
    </row>
    <row r="47" spans="1:8" x14ac:dyDescent="0.2">
      <c r="A47" s="7" t="s">
        <v>70</v>
      </c>
      <c r="B47" s="16">
        <v>0.104275286757039</v>
      </c>
      <c r="C47" s="17">
        <v>0</v>
      </c>
      <c r="D47" s="16">
        <v>3.8483740619588203E-2</v>
      </c>
      <c r="E47" s="17">
        <v>2.84252416145537E-2</v>
      </c>
      <c r="F47" s="12"/>
      <c r="G47" s="10">
        <f t="shared" si="0"/>
        <v>0.104275286757039</v>
      </c>
      <c r="H47" s="11">
        <f t="shared" si="1"/>
        <v>1.0058499005034503E-2</v>
      </c>
    </row>
    <row r="48" spans="1:8" x14ac:dyDescent="0.2">
      <c r="A48" s="7" t="s">
        <v>73</v>
      </c>
      <c r="B48" s="16">
        <v>0</v>
      </c>
      <c r="C48" s="17">
        <v>0.23781212841854901</v>
      </c>
      <c r="D48" s="16">
        <v>1.9241870309794101E-2</v>
      </c>
      <c r="E48" s="17">
        <v>0.11370096645821499</v>
      </c>
      <c r="F48" s="12"/>
      <c r="G48" s="10">
        <f t="shared" si="0"/>
        <v>-0.23781212841854901</v>
      </c>
      <c r="H48" s="11">
        <f t="shared" si="1"/>
        <v>-9.4459096148420893E-2</v>
      </c>
    </row>
    <row r="49" spans="1:8" x14ac:dyDescent="0.2">
      <c r="A49" s="7" t="s">
        <v>74</v>
      </c>
      <c r="B49" s="16">
        <v>0</v>
      </c>
      <c r="C49" s="17">
        <v>0</v>
      </c>
      <c r="D49" s="16">
        <v>1.9241870309794101E-2</v>
      </c>
      <c r="E49" s="17">
        <v>0</v>
      </c>
      <c r="F49" s="12"/>
      <c r="G49" s="10">
        <f t="shared" si="0"/>
        <v>0</v>
      </c>
      <c r="H49" s="11">
        <f t="shared" si="1"/>
        <v>1.9241870309794101E-2</v>
      </c>
    </row>
    <row r="50" spans="1:8" x14ac:dyDescent="0.2">
      <c r="A50" s="1"/>
      <c r="B50" s="18"/>
      <c r="C50" s="19"/>
      <c r="D50" s="18"/>
      <c r="E50" s="19"/>
      <c r="F50" s="15"/>
      <c r="G50" s="13"/>
      <c r="H50" s="14"/>
    </row>
    <row r="51" spans="1:8" s="43" customFormat="1" x14ac:dyDescent="0.2">
      <c r="A51" s="27" t="s">
        <v>5</v>
      </c>
      <c r="B51" s="44">
        <f>SUM(B6:B50)</f>
        <v>100.00000000000001</v>
      </c>
      <c r="C51" s="45">
        <f>SUM(C6:C50)</f>
        <v>99.999999999999972</v>
      </c>
      <c r="D51" s="44">
        <f>SUM(D6:D50)</f>
        <v>100.00000000000006</v>
      </c>
      <c r="E51" s="45">
        <f>SUM(E6:E50)</f>
        <v>100.00000000000001</v>
      </c>
      <c r="F51" s="49"/>
      <c r="G51" s="50">
        <f>SUM(G6:G50)</f>
        <v>3.166911177743259E-14</v>
      </c>
      <c r="H51" s="51">
        <f>SUM(H6:H50)</f>
        <v>1.7305601396344628E-14</v>
      </c>
    </row>
  </sheetData>
  <mergeCells count="5">
    <mergeCell ref="B1:H1"/>
    <mergeCell ref="B4:C4"/>
    <mergeCell ref="D4:E4"/>
    <mergeCell ref="G4:H4"/>
    <mergeCell ref="B2:H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33"/>
  <sheetViews>
    <sheetView tabSelected="1" workbookViewId="0">
      <selection activeCell="M1" sqref="M1"/>
    </sheetView>
  </sheetViews>
  <sheetFormatPr defaultRowHeight="12.75" x14ac:dyDescent="0.2"/>
  <cols>
    <col min="1" max="1" width="26.85546875" customWidth="1"/>
    <col min="2" max="5" width="8.28515625" customWidth="1"/>
    <col min="6" max="6" width="1.7109375" customWidth="1"/>
    <col min="7" max="10" width="8.28515625" customWidth="1"/>
  </cols>
  <sheetData>
    <row r="1" spans="1:10" s="52" customFormat="1" ht="20.25" x14ac:dyDescent="0.3">
      <c r="A1" s="4" t="s">
        <v>10</v>
      </c>
      <c r="B1" s="198" t="s">
        <v>19</v>
      </c>
      <c r="C1" s="199"/>
      <c r="D1" s="199"/>
      <c r="E1" s="199"/>
      <c r="F1" s="199"/>
      <c r="G1" s="199"/>
      <c r="H1" s="199"/>
      <c r="I1" s="199"/>
      <c r="J1" s="199"/>
    </row>
    <row r="2" spans="1:10" s="52" customFormat="1" ht="20.25" x14ac:dyDescent="0.3">
      <c r="A2" s="4" t="s">
        <v>86</v>
      </c>
      <c r="B2" s="202" t="s">
        <v>76</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2021</v>
      </c>
      <c r="C5" s="58">
        <f>B5-1</f>
        <v>2020</v>
      </c>
      <c r="D5" s="57">
        <f>B5</f>
        <v>2021</v>
      </c>
      <c r="E5" s="58">
        <f>C5</f>
        <v>2020</v>
      </c>
      <c r="F5" s="64"/>
      <c r="G5" s="57" t="s">
        <v>4</v>
      </c>
      <c r="H5" s="58" t="s">
        <v>2</v>
      </c>
      <c r="I5" s="57" t="s">
        <v>4</v>
      </c>
      <c r="J5" s="58" t="s">
        <v>2</v>
      </c>
    </row>
    <row r="6" spans="1:10" x14ac:dyDescent="0.2">
      <c r="A6" s="22"/>
      <c r="B6" s="74"/>
      <c r="C6" s="75"/>
      <c r="D6" s="74"/>
      <c r="E6" s="75"/>
      <c r="F6" s="76"/>
      <c r="G6" s="74"/>
      <c r="H6" s="75"/>
      <c r="I6" s="23"/>
      <c r="J6" s="24"/>
    </row>
    <row r="7" spans="1:10" s="160" customFormat="1" x14ac:dyDescent="0.2">
      <c r="A7" s="159" t="s">
        <v>87</v>
      </c>
      <c r="B7" s="78">
        <f>SUM($B8:$B11)</f>
        <v>147</v>
      </c>
      <c r="C7" s="79">
        <f>SUM($C8:$C11)</f>
        <v>157</v>
      </c>
      <c r="D7" s="78">
        <f>SUM($D8:$D11)</f>
        <v>864</v>
      </c>
      <c r="E7" s="79">
        <f>SUM($E8:$E11)</f>
        <v>718</v>
      </c>
      <c r="F7" s="80"/>
      <c r="G7" s="78">
        <f>B7-C7</f>
        <v>-10</v>
      </c>
      <c r="H7" s="79">
        <f>D7-E7</f>
        <v>146</v>
      </c>
      <c r="I7" s="54">
        <f>IF(C7=0, "-", IF(G7/C7&lt;10, G7/C7, "&gt;999%"))</f>
        <v>-6.3694267515923567E-2</v>
      </c>
      <c r="J7" s="55">
        <f>IF(E7=0, "-", IF(H7/E7&lt;10, H7/E7, "&gt;999%"))</f>
        <v>0.20334261838440112</v>
      </c>
    </row>
    <row r="8" spans="1:10" x14ac:dyDescent="0.2">
      <c r="A8" s="158" t="s">
        <v>131</v>
      </c>
      <c r="B8" s="65">
        <v>70</v>
      </c>
      <c r="C8" s="66">
        <v>85</v>
      </c>
      <c r="D8" s="65">
        <v>423</v>
      </c>
      <c r="E8" s="66">
        <v>404</v>
      </c>
      <c r="F8" s="67"/>
      <c r="G8" s="65">
        <f>B8-C8</f>
        <v>-15</v>
      </c>
      <c r="H8" s="66">
        <f>D8-E8</f>
        <v>19</v>
      </c>
      <c r="I8" s="8">
        <f>IF(C8=0, "-", IF(G8/C8&lt;10, G8/C8, "&gt;999%"))</f>
        <v>-0.17647058823529413</v>
      </c>
      <c r="J8" s="9">
        <f>IF(E8=0, "-", IF(H8/E8&lt;10, H8/E8, "&gt;999%"))</f>
        <v>4.702970297029703E-2</v>
      </c>
    </row>
    <row r="9" spans="1:10" x14ac:dyDescent="0.2">
      <c r="A9" s="158" t="s">
        <v>132</v>
      </c>
      <c r="B9" s="65">
        <v>21</v>
      </c>
      <c r="C9" s="66">
        <v>46</v>
      </c>
      <c r="D9" s="65">
        <v>173</v>
      </c>
      <c r="E9" s="66">
        <v>181</v>
      </c>
      <c r="F9" s="67"/>
      <c r="G9" s="65">
        <f>B9-C9</f>
        <v>-25</v>
      </c>
      <c r="H9" s="66">
        <f>D9-E9</f>
        <v>-8</v>
      </c>
      <c r="I9" s="8">
        <f>IF(C9=0, "-", IF(G9/C9&lt;10, G9/C9, "&gt;999%"))</f>
        <v>-0.54347826086956519</v>
      </c>
      <c r="J9" s="9">
        <f>IF(E9=0, "-", IF(H9/E9&lt;10, H9/E9, "&gt;999%"))</f>
        <v>-4.4198895027624308E-2</v>
      </c>
    </row>
    <row r="10" spans="1:10" x14ac:dyDescent="0.2">
      <c r="A10" s="158" t="s">
        <v>133</v>
      </c>
      <c r="B10" s="65">
        <v>7</v>
      </c>
      <c r="C10" s="66">
        <v>17</v>
      </c>
      <c r="D10" s="65">
        <v>55</v>
      </c>
      <c r="E10" s="66">
        <v>61</v>
      </c>
      <c r="F10" s="67"/>
      <c r="G10" s="65">
        <f>B10-C10</f>
        <v>-10</v>
      </c>
      <c r="H10" s="66">
        <f>D10-E10</f>
        <v>-6</v>
      </c>
      <c r="I10" s="8">
        <f>IF(C10=0, "-", IF(G10/C10&lt;10, G10/C10, "&gt;999%"))</f>
        <v>-0.58823529411764708</v>
      </c>
      <c r="J10" s="9">
        <f>IF(E10=0, "-", IF(H10/E10&lt;10, H10/E10, "&gt;999%"))</f>
        <v>-9.8360655737704916E-2</v>
      </c>
    </row>
    <row r="11" spans="1:10" x14ac:dyDescent="0.2">
      <c r="A11" s="158" t="s">
        <v>134</v>
      </c>
      <c r="B11" s="65">
        <v>49</v>
      </c>
      <c r="C11" s="66">
        <v>9</v>
      </c>
      <c r="D11" s="65">
        <v>213</v>
      </c>
      <c r="E11" s="66">
        <v>72</v>
      </c>
      <c r="F11" s="67"/>
      <c r="G11" s="65">
        <f>B11-C11</f>
        <v>40</v>
      </c>
      <c r="H11" s="66">
        <f>D11-E11</f>
        <v>141</v>
      </c>
      <c r="I11" s="8">
        <f>IF(C11=0, "-", IF(G11/C11&lt;10, G11/C11, "&gt;999%"))</f>
        <v>4.4444444444444446</v>
      </c>
      <c r="J11" s="9">
        <f>IF(E11=0, "-", IF(H11/E11&lt;10, H11/E11, "&gt;999%"))</f>
        <v>1.9583333333333333</v>
      </c>
    </row>
    <row r="12" spans="1:10" x14ac:dyDescent="0.2">
      <c r="A12" s="7"/>
      <c r="B12" s="65"/>
      <c r="C12" s="66"/>
      <c r="D12" s="65"/>
      <c r="E12" s="66"/>
      <c r="F12" s="67"/>
      <c r="G12" s="65"/>
      <c r="H12" s="66"/>
      <c r="I12" s="8"/>
      <c r="J12" s="9"/>
    </row>
    <row r="13" spans="1:10" s="160" customFormat="1" x14ac:dyDescent="0.2">
      <c r="A13" s="159" t="s">
        <v>95</v>
      </c>
      <c r="B13" s="78">
        <f>SUM($B14:$B17)</f>
        <v>475</v>
      </c>
      <c r="C13" s="79">
        <f>SUM($C14:$C17)</f>
        <v>360</v>
      </c>
      <c r="D13" s="78">
        <f>SUM($D14:$D17)</f>
        <v>2497</v>
      </c>
      <c r="E13" s="79">
        <f>SUM($E14:$E17)</f>
        <v>1535</v>
      </c>
      <c r="F13" s="80"/>
      <c r="G13" s="78">
        <f>B13-C13</f>
        <v>115</v>
      </c>
      <c r="H13" s="79">
        <f>D13-E13</f>
        <v>962</v>
      </c>
      <c r="I13" s="54">
        <f>IF(C13=0, "-", IF(G13/C13&lt;10, G13/C13, "&gt;999%"))</f>
        <v>0.31944444444444442</v>
      </c>
      <c r="J13" s="55">
        <f>IF(E13=0, "-", IF(H13/E13&lt;10, H13/E13, "&gt;999%"))</f>
        <v>0.62671009771986974</v>
      </c>
    </row>
    <row r="14" spans="1:10" x14ac:dyDescent="0.2">
      <c r="A14" s="158" t="s">
        <v>131</v>
      </c>
      <c r="B14" s="65">
        <v>235</v>
      </c>
      <c r="C14" s="66">
        <v>188</v>
      </c>
      <c r="D14" s="65">
        <v>1271</v>
      </c>
      <c r="E14" s="66">
        <v>804</v>
      </c>
      <c r="F14" s="67"/>
      <c r="G14" s="65">
        <f>B14-C14</f>
        <v>47</v>
      </c>
      <c r="H14" s="66">
        <f>D14-E14</f>
        <v>467</v>
      </c>
      <c r="I14" s="8">
        <f>IF(C14=0, "-", IF(G14/C14&lt;10, G14/C14, "&gt;999%"))</f>
        <v>0.25</v>
      </c>
      <c r="J14" s="9">
        <f>IF(E14=0, "-", IF(H14/E14&lt;10, H14/E14, "&gt;999%"))</f>
        <v>0.5808457711442786</v>
      </c>
    </row>
    <row r="15" spans="1:10" x14ac:dyDescent="0.2">
      <c r="A15" s="158" t="s">
        <v>132</v>
      </c>
      <c r="B15" s="65">
        <v>129</v>
      </c>
      <c r="C15" s="66">
        <v>139</v>
      </c>
      <c r="D15" s="65">
        <v>621</v>
      </c>
      <c r="E15" s="66">
        <v>505</v>
      </c>
      <c r="F15" s="67"/>
      <c r="G15" s="65">
        <f>B15-C15</f>
        <v>-10</v>
      </c>
      <c r="H15" s="66">
        <f>D15-E15</f>
        <v>116</v>
      </c>
      <c r="I15" s="8">
        <f>IF(C15=0, "-", IF(G15/C15&lt;10, G15/C15, "&gt;999%"))</f>
        <v>-7.1942446043165464E-2</v>
      </c>
      <c r="J15" s="9">
        <f>IF(E15=0, "-", IF(H15/E15&lt;10, H15/E15, "&gt;999%"))</f>
        <v>0.22970297029702971</v>
      </c>
    </row>
    <row r="16" spans="1:10" x14ac:dyDescent="0.2">
      <c r="A16" s="158" t="s">
        <v>133</v>
      </c>
      <c r="B16" s="65">
        <v>33</v>
      </c>
      <c r="C16" s="66">
        <v>33</v>
      </c>
      <c r="D16" s="65">
        <v>159</v>
      </c>
      <c r="E16" s="66">
        <v>167</v>
      </c>
      <c r="F16" s="67"/>
      <c r="G16" s="65">
        <f>B16-C16</f>
        <v>0</v>
      </c>
      <c r="H16" s="66">
        <f>D16-E16</f>
        <v>-8</v>
      </c>
      <c r="I16" s="8">
        <f>IF(C16=0, "-", IF(G16/C16&lt;10, G16/C16, "&gt;999%"))</f>
        <v>0</v>
      </c>
      <c r="J16" s="9">
        <f>IF(E16=0, "-", IF(H16/E16&lt;10, H16/E16, "&gt;999%"))</f>
        <v>-4.790419161676647E-2</v>
      </c>
    </row>
    <row r="17" spans="1:10" x14ac:dyDescent="0.2">
      <c r="A17" s="158" t="s">
        <v>134</v>
      </c>
      <c r="B17" s="65">
        <v>78</v>
      </c>
      <c r="C17" s="66">
        <v>0</v>
      </c>
      <c r="D17" s="65">
        <v>446</v>
      </c>
      <c r="E17" s="66">
        <v>59</v>
      </c>
      <c r="F17" s="67"/>
      <c r="G17" s="65">
        <f>B17-C17</f>
        <v>78</v>
      </c>
      <c r="H17" s="66">
        <f>D17-E17</f>
        <v>387</v>
      </c>
      <c r="I17" s="8" t="str">
        <f>IF(C17=0, "-", IF(G17/C17&lt;10, G17/C17, "&gt;999%"))</f>
        <v>-</v>
      </c>
      <c r="J17" s="9">
        <f>IF(E17=0, "-", IF(H17/E17&lt;10, H17/E17, "&gt;999%"))</f>
        <v>6.5593220338983054</v>
      </c>
    </row>
    <row r="18" spans="1:10" x14ac:dyDescent="0.2">
      <c r="A18" s="22"/>
      <c r="B18" s="74"/>
      <c r="C18" s="75"/>
      <c r="D18" s="74"/>
      <c r="E18" s="75"/>
      <c r="F18" s="76"/>
      <c r="G18" s="74"/>
      <c r="H18" s="75"/>
      <c r="I18" s="23"/>
      <c r="J18" s="24"/>
    </row>
    <row r="19" spans="1:10" s="160" customFormat="1" x14ac:dyDescent="0.2">
      <c r="A19" s="159" t="s">
        <v>101</v>
      </c>
      <c r="B19" s="78">
        <f>SUM($B20:$B23)</f>
        <v>307</v>
      </c>
      <c r="C19" s="79">
        <f>SUM($C20:$C23)</f>
        <v>294</v>
      </c>
      <c r="D19" s="78">
        <f>SUM($D20:$D23)</f>
        <v>1701</v>
      </c>
      <c r="E19" s="79">
        <f>SUM($E20:$E23)</f>
        <v>1141</v>
      </c>
      <c r="F19" s="80"/>
      <c r="G19" s="78">
        <f>B19-C19</f>
        <v>13</v>
      </c>
      <c r="H19" s="79">
        <f>D19-E19</f>
        <v>560</v>
      </c>
      <c r="I19" s="54">
        <f>IF(C19=0, "-", IF(G19/C19&lt;10, G19/C19, "&gt;999%"))</f>
        <v>4.4217687074829932E-2</v>
      </c>
      <c r="J19" s="55">
        <f>IF(E19=0, "-", IF(H19/E19&lt;10, H19/E19, "&gt;999%"))</f>
        <v>0.49079754601226994</v>
      </c>
    </row>
    <row r="20" spans="1:10" x14ac:dyDescent="0.2">
      <c r="A20" s="158" t="s">
        <v>131</v>
      </c>
      <c r="B20" s="65">
        <v>87</v>
      </c>
      <c r="C20" s="66">
        <v>81</v>
      </c>
      <c r="D20" s="65">
        <v>507</v>
      </c>
      <c r="E20" s="66">
        <v>310</v>
      </c>
      <c r="F20" s="67"/>
      <c r="G20" s="65">
        <f>B20-C20</f>
        <v>6</v>
      </c>
      <c r="H20" s="66">
        <f>D20-E20</f>
        <v>197</v>
      </c>
      <c r="I20" s="8">
        <f>IF(C20=0, "-", IF(G20/C20&lt;10, G20/C20, "&gt;999%"))</f>
        <v>7.407407407407407E-2</v>
      </c>
      <c r="J20" s="9">
        <f>IF(E20=0, "-", IF(H20/E20&lt;10, H20/E20, "&gt;999%"))</f>
        <v>0.63548387096774195</v>
      </c>
    </row>
    <row r="21" spans="1:10" x14ac:dyDescent="0.2">
      <c r="A21" s="158" t="s">
        <v>132</v>
      </c>
      <c r="B21" s="65">
        <v>133</v>
      </c>
      <c r="C21" s="66">
        <v>185</v>
      </c>
      <c r="D21" s="65">
        <v>836</v>
      </c>
      <c r="E21" s="66">
        <v>656</v>
      </c>
      <c r="F21" s="67"/>
      <c r="G21" s="65">
        <f>B21-C21</f>
        <v>-52</v>
      </c>
      <c r="H21" s="66">
        <f>D21-E21</f>
        <v>180</v>
      </c>
      <c r="I21" s="8">
        <f>IF(C21=0, "-", IF(G21/C21&lt;10, G21/C21, "&gt;999%"))</f>
        <v>-0.2810810810810811</v>
      </c>
      <c r="J21" s="9">
        <f>IF(E21=0, "-", IF(H21/E21&lt;10, H21/E21, "&gt;999%"))</f>
        <v>0.27439024390243905</v>
      </c>
    </row>
    <row r="22" spans="1:10" x14ac:dyDescent="0.2">
      <c r="A22" s="158" t="s">
        <v>133</v>
      </c>
      <c r="B22" s="65">
        <v>52</v>
      </c>
      <c r="C22" s="66">
        <v>28</v>
      </c>
      <c r="D22" s="65">
        <v>239</v>
      </c>
      <c r="E22" s="66">
        <v>150</v>
      </c>
      <c r="F22" s="67"/>
      <c r="G22" s="65">
        <f>B22-C22</f>
        <v>24</v>
      </c>
      <c r="H22" s="66">
        <f>D22-E22</f>
        <v>89</v>
      </c>
      <c r="I22" s="8">
        <f>IF(C22=0, "-", IF(G22/C22&lt;10, G22/C22, "&gt;999%"))</f>
        <v>0.8571428571428571</v>
      </c>
      <c r="J22" s="9">
        <f>IF(E22=0, "-", IF(H22/E22&lt;10, H22/E22, "&gt;999%"))</f>
        <v>0.59333333333333338</v>
      </c>
    </row>
    <row r="23" spans="1:10" x14ac:dyDescent="0.2">
      <c r="A23" s="158" t="s">
        <v>134</v>
      </c>
      <c r="B23" s="65">
        <v>35</v>
      </c>
      <c r="C23" s="66">
        <v>0</v>
      </c>
      <c r="D23" s="65">
        <v>119</v>
      </c>
      <c r="E23" s="66">
        <v>25</v>
      </c>
      <c r="F23" s="67"/>
      <c r="G23" s="65">
        <f>B23-C23</f>
        <v>35</v>
      </c>
      <c r="H23" s="66">
        <f>D23-E23</f>
        <v>94</v>
      </c>
      <c r="I23" s="8" t="str">
        <f>IF(C23=0, "-", IF(G23/C23&lt;10, G23/C23, "&gt;999%"))</f>
        <v>-</v>
      </c>
      <c r="J23" s="9">
        <f>IF(E23=0, "-", IF(H23/E23&lt;10, H23/E23, "&gt;999%"))</f>
        <v>3.76</v>
      </c>
    </row>
    <row r="24" spans="1:10" x14ac:dyDescent="0.2">
      <c r="A24" s="7"/>
      <c r="B24" s="65"/>
      <c r="C24" s="66"/>
      <c r="D24" s="65"/>
      <c r="E24" s="66"/>
      <c r="F24" s="67"/>
      <c r="G24" s="65"/>
      <c r="H24" s="66"/>
      <c r="I24" s="8"/>
      <c r="J24" s="9"/>
    </row>
    <row r="25" spans="1:10" s="43" customFormat="1" x14ac:dyDescent="0.2">
      <c r="A25" s="53" t="s">
        <v>29</v>
      </c>
      <c r="B25" s="78">
        <f>SUM($B26:$B29)</f>
        <v>929</v>
      </c>
      <c r="C25" s="79">
        <f>SUM($C26:$C29)</f>
        <v>811</v>
      </c>
      <c r="D25" s="78">
        <f>SUM($D26:$D29)</f>
        <v>5062</v>
      </c>
      <c r="E25" s="79">
        <f>SUM($E26:$E29)</f>
        <v>3394</v>
      </c>
      <c r="F25" s="80"/>
      <c r="G25" s="78">
        <f>B25-C25</f>
        <v>118</v>
      </c>
      <c r="H25" s="79">
        <f>D25-E25</f>
        <v>1668</v>
      </c>
      <c r="I25" s="54">
        <f>IF(C25=0, "-", IF(G25/C25&lt;10, G25/C25, "&gt;999%"))</f>
        <v>0.14549938347718866</v>
      </c>
      <c r="J25" s="55">
        <f>IF(E25=0, "-", IF(H25/E25&lt;10, H25/E25, "&gt;999%"))</f>
        <v>0.49145550972304064</v>
      </c>
    </row>
    <row r="26" spans="1:10" x14ac:dyDescent="0.2">
      <c r="A26" s="158" t="s">
        <v>131</v>
      </c>
      <c r="B26" s="65">
        <v>392</v>
      </c>
      <c r="C26" s="66">
        <v>354</v>
      </c>
      <c r="D26" s="65">
        <v>2201</v>
      </c>
      <c r="E26" s="66">
        <v>1518</v>
      </c>
      <c r="F26" s="67"/>
      <c r="G26" s="65">
        <f>B26-C26</f>
        <v>38</v>
      </c>
      <c r="H26" s="66">
        <f>D26-E26</f>
        <v>683</v>
      </c>
      <c r="I26" s="8">
        <f>IF(C26=0, "-", IF(G26/C26&lt;10, G26/C26, "&gt;999%"))</f>
        <v>0.10734463276836158</v>
      </c>
      <c r="J26" s="9">
        <f>IF(E26=0, "-", IF(H26/E26&lt;10, H26/E26, "&gt;999%"))</f>
        <v>0.4499341238471673</v>
      </c>
    </row>
    <row r="27" spans="1:10" x14ac:dyDescent="0.2">
      <c r="A27" s="158" t="s">
        <v>132</v>
      </c>
      <c r="B27" s="65">
        <v>283</v>
      </c>
      <c r="C27" s="66">
        <v>370</v>
      </c>
      <c r="D27" s="65">
        <v>1630</v>
      </c>
      <c r="E27" s="66">
        <v>1342</v>
      </c>
      <c r="F27" s="67"/>
      <c r="G27" s="65">
        <f>B27-C27</f>
        <v>-87</v>
      </c>
      <c r="H27" s="66">
        <f>D27-E27</f>
        <v>288</v>
      </c>
      <c r="I27" s="8">
        <f>IF(C27=0, "-", IF(G27/C27&lt;10, G27/C27, "&gt;999%"))</f>
        <v>-0.23513513513513515</v>
      </c>
      <c r="J27" s="9">
        <f>IF(E27=0, "-", IF(H27/E27&lt;10, H27/E27, "&gt;999%"))</f>
        <v>0.21460506706408347</v>
      </c>
    </row>
    <row r="28" spans="1:10" x14ac:dyDescent="0.2">
      <c r="A28" s="158" t="s">
        <v>133</v>
      </c>
      <c r="B28" s="65">
        <v>92</v>
      </c>
      <c r="C28" s="66">
        <v>78</v>
      </c>
      <c r="D28" s="65">
        <v>453</v>
      </c>
      <c r="E28" s="66">
        <v>378</v>
      </c>
      <c r="F28" s="67"/>
      <c r="G28" s="65">
        <f>B28-C28</f>
        <v>14</v>
      </c>
      <c r="H28" s="66">
        <f>D28-E28</f>
        <v>75</v>
      </c>
      <c r="I28" s="8">
        <f>IF(C28=0, "-", IF(G28/C28&lt;10, G28/C28, "&gt;999%"))</f>
        <v>0.17948717948717949</v>
      </c>
      <c r="J28" s="9">
        <f>IF(E28=0, "-", IF(H28/E28&lt;10, H28/E28, "&gt;999%"))</f>
        <v>0.1984126984126984</v>
      </c>
    </row>
    <row r="29" spans="1:10" x14ac:dyDescent="0.2">
      <c r="A29" s="158" t="s">
        <v>134</v>
      </c>
      <c r="B29" s="65">
        <v>162</v>
      </c>
      <c r="C29" s="66">
        <v>9</v>
      </c>
      <c r="D29" s="65">
        <v>778</v>
      </c>
      <c r="E29" s="66">
        <v>156</v>
      </c>
      <c r="F29" s="67"/>
      <c r="G29" s="65">
        <f>B29-C29</f>
        <v>153</v>
      </c>
      <c r="H29" s="66">
        <f>D29-E29</f>
        <v>622</v>
      </c>
      <c r="I29" s="8" t="str">
        <f>IF(C29=0, "-", IF(G29/C29&lt;10, G29/C29, "&gt;999%"))</f>
        <v>&gt;999%</v>
      </c>
      <c r="J29" s="9">
        <f>IF(E29=0, "-", IF(H29/E29&lt;10, H29/E29, "&gt;999%"))</f>
        <v>3.9871794871794872</v>
      </c>
    </row>
    <row r="30" spans="1:10" x14ac:dyDescent="0.2">
      <c r="A30" s="7"/>
      <c r="B30" s="65"/>
      <c r="C30" s="66"/>
      <c r="D30" s="65"/>
      <c r="E30" s="66"/>
      <c r="F30" s="67"/>
      <c r="G30" s="65"/>
      <c r="H30" s="66"/>
      <c r="I30" s="8"/>
      <c r="J30" s="9"/>
    </row>
    <row r="31" spans="1:10" s="43" customFormat="1" x14ac:dyDescent="0.2">
      <c r="A31" s="22" t="s">
        <v>102</v>
      </c>
      <c r="B31" s="78">
        <v>30</v>
      </c>
      <c r="C31" s="79">
        <v>30</v>
      </c>
      <c r="D31" s="78">
        <v>135</v>
      </c>
      <c r="E31" s="79">
        <v>124</v>
      </c>
      <c r="F31" s="80"/>
      <c r="G31" s="78">
        <f>B31-C31</f>
        <v>0</v>
      </c>
      <c r="H31" s="79">
        <f>D31-E31</f>
        <v>11</v>
      </c>
      <c r="I31" s="54">
        <f>IF(C31=0, "-", IF(G31/C31&lt;10, G31/C31, "&gt;999%"))</f>
        <v>0</v>
      </c>
      <c r="J31" s="55">
        <f>IF(E31=0, "-", IF(H31/E31&lt;10, H31/E31, "&gt;999%"))</f>
        <v>8.8709677419354843E-2</v>
      </c>
    </row>
    <row r="32" spans="1:10" x14ac:dyDescent="0.2">
      <c r="A32" s="1"/>
      <c r="B32" s="68"/>
      <c r="C32" s="69"/>
      <c r="D32" s="68"/>
      <c r="E32" s="69"/>
      <c r="F32" s="70"/>
      <c r="G32" s="68"/>
      <c r="H32" s="69"/>
      <c r="I32" s="5"/>
      <c r="J32" s="6"/>
    </row>
    <row r="33" spans="1:10" s="43" customFormat="1" x14ac:dyDescent="0.2">
      <c r="A33" s="27" t="s">
        <v>5</v>
      </c>
      <c r="B33" s="71">
        <f>SUM(B26:B32)</f>
        <v>959</v>
      </c>
      <c r="C33" s="77">
        <f>SUM(C26:C32)</f>
        <v>841</v>
      </c>
      <c r="D33" s="71">
        <f>SUM(D26:D32)</f>
        <v>5197</v>
      </c>
      <c r="E33" s="77">
        <f>SUM(E26:E32)</f>
        <v>3518</v>
      </c>
      <c r="F33" s="73"/>
      <c r="G33" s="71">
        <f>B33-C33</f>
        <v>118</v>
      </c>
      <c r="H33" s="72">
        <f>D33-E33</f>
        <v>1679</v>
      </c>
      <c r="I33" s="37">
        <f>IF(C33=0, 0, G33/C33)</f>
        <v>0.14030915576694411</v>
      </c>
      <c r="J33" s="38">
        <f>IF(E33=0, 0, H33/E33)</f>
        <v>0.47725980670835705</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38"/>
  <sheetViews>
    <sheetView tabSelected="1" workbookViewId="0">
      <selection activeCell="M1" sqref="M1"/>
    </sheetView>
  </sheetViews>
  <sheetFormatPr defaultRowHeight="12.75" x14ac:dyDescent="0.2"/>
  <cols>
    <col min="1" max="1" width="32.7109375" customWidth="1"/>
    <col min="2" max="5" width="10.140625" customWidth="1"/>
    <col min="6" max="6" width="1.7109375" customWidth="1"/>
    <col min="7" max="10" width="10.140625" customWidth="1"/>
  </cols>
  <sheetData>
    <row r="1" spans="1:10" s="52" customFormat="1" ht="20.25" x14ac:dyDescent="0.3">
      <c r="A1" s="4" t="s">
        <v>10</v>
      </c>
      <c r="B1" s="198" t="s">
        <v>30</v>
      </c>
      <c r="C1" s="199"/>
      <c r="D1" s="199"/>
      <c r="E1" s="199"/>
      <c r="F1" s="199"/>
      <c r="G1" s="199"/>
      <c r="H1" s="199"/>
      <c r="I1" s="199"/>
      <c r="J1" s="199"/>
    </row>
    <row r="2" spans="1:10" s="52" customFormat="1" ht="20.25" x14ac:dyDescent="0.3">
      <c r="A2" s="4" t="s">
        <v>86</v>
      </c>
      <c r="B2" s="202" t="s">
        <v>76</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2021</v>
      </c>
      <c r="C5" s="58">
        <f>B5-1</f>
        <v>2020</v>
      </c>
      <c r="D5" s="57">
        <f>B5</f>
        <v>2021</v>
      </c>
      <c r="E5" s="58">
        <f>C5</f>
        <v>2020</v>
      </c>
      <c r="F5" s="64"/>
      <c r="G5" s="57" t="s">
        <v>4</v>
      </c>
      <c r="H5" s="58" t="s">
        <v>2</v>
      </c>
      <c r="I5" s="57" t="s">
        <v>4</v>
      </c>
      <c r="J5" s="58" t="s">
        <v>2</v>
      </c>
    </row>
    <row r="6" spans="1:10" x14ac:dyDescent="0.2">
      <c r="A6" s="22"/>
      <c r="B6" s="74"/>
      <c r="C6" s="75"/>
      <c r="D6" s="74"/>
      <c r="E6" s="75"/>
      <c r="F6" s="76"/>
      <c r="G6" s="74"/>
      <c r="H6" s="75"/>
      <c r="I6" s="23"/>
      <c r="J6" s="24"/>
    </row>
    <row r="7" spans="1:10" s="139" customFormat="1" x14ac:dyDescent="0.2">
      <c r="A7" s="159" t="s">
        <v>87</v>
      </c>
      <c r="B7" s="65"/>
      <c r="C7" s="66"/>
      <c r="D7" s="65"/>
      <c r="E7" s="66"/>
      <c r="F7" s="67"/>
      <c r="G7" s="65"/>
      <c r="H7" s="66"/>
      <c r="I7" s="20"/>
      <c r="J7" s="21"/>
    </row>
    <row r="8" spans="1:10" x14ac:dyDescent="0.2">
      <c r="A8" s="158" t="s">
        <v>135</v>
      </c>
      <c r="B8" s="65">
        <v>7</v>
      </c>
      <c r="C8" s="66">
        <v>2</v>
      </c>
      <c r="D8" s="65">
        <v>49</v>
      </c>
      <c r="E8" s="66">
        <v>16</v>
      </c>
      <c r="F8" s="67"/>
      <c r="G8" s="65">
        <f>B8-C8</f>
        <v>5</v>
      </c>
      <c r="H8" s="66">
        <f>D8-E8</f>
        <v>33</v>
      </c>
      <c r="I8" s="20">
        <f>IF(C8=0, "-", IF(G8/C8&lt;10, G8/C8, "&gt;999%"))</f>
        <v>2.5</v>
      </c>
      <c r="J8" s="21">
        <f>IF(E8=0, "-", IF(H8/E8&lt;10, H8/E8, "&gt;999%"))</f>
        <v>2.0625</v>
      </c>
    </row>
    <row r="9" spans="1:10" x14ac:dyDescent="0.2">
      <c r="A9" s="158" t="s">
        <v>136</v>
      </c>
      <c r="B9" s="65">
        <v>0</v>
      </c>
      <c r="C9" s="66">
        <v>1</v>
      </c>
      <c r="D9" s="65">
        <v>2</v>
      </c>
      <c r="E9" s="66">
        <v>4</v>
      </c>
      <c r="F9" s="67"/>
      <c r="G9" s="65">
        <f>B9-C9</f>
        <v>-1</v>
      </c>
      <c r="H9" s="66">
        <f>D9-E9</f>
        <v>-2</v>
      </c>
      <c r="I9" s="20">
        <f>IF(C9=0, "-", IF(G9/C9&lt;10, G9/C9, "&gt;999%"))</f>
        <v>-1</v>
      </c>
      <c r="J9" s="21">
        <f>IF(E9=0, "-", IF(H9/E9&lt;10, H9/E9, "&gt;999%"))</f>
        <v>-0.5</v>
      </c>
    </row>
    <row r="10" spans="1:10" x14ac:dyDescent="0.2">
      <c r="A10" s="158" t="s">
        <v>137</v>
      </c>
      <c r="B10" s="65">
        <v>16</v>
      </c>
      <c r="C10" s="66">
        <v>21</v>
      </c>
      <c r="D10" s="65">
        <v>153</v>
      </c>
      <c r="E10" s="66">
        <v>105</v>
      </c>
      <c r="F10" s="67"/>
      <c r="G10" s="65">
        <f>B10-C10</f>
        <v>-5</v>
      </c>
      <c r="H10" s="66">
        <f>D10-E10</f>
        <v>48</v>
      </c>
      <c r="I10" s="20">
        <f>IF(C10=0, "-", IF(G10/C10&lt;10, G10/C10, "&gt;999%"))</f>
        <v>-0.23809523809523808</v>
      </c>
      <c r="J10" s="21">
        <f>IF(E10=0, "-", IF(H10/E10&lt;10, H10/E10, "&gt;999%"))</f>
        <v>0.45714285714285713</v>
      </c>
    </row>
    <row r="11" spans="1:10" x14ac:dyDescent="0.2">
      <c r="A11" s="158" t="s">
        <v>138</v>
      </c>
      <c r="B11" s="65">
        <v>124</v>
      </c>
      <c r="C11" s="66">
        <v>133</v>
      </c>
      <c r="D11" s="65">
        <v>660</v>
      </c>
      <c r="E11" s="66">
        <v>593</v>
      </c>
      <c r="F11" s="67"/>
      <c r="G11" s="65">
        <f>B11-C11</f>
        <v>-9</v>
      </c>
      <c r="H11" s="66">
        <f>D11-E11</f>
        <v>67</v>
      </c>
      <c r="I11" s="20">
        <f>IF(C11=0, "-", IF(G11/C11&lt;10, G11/C11, "&gt;999%"))</f>
        <v>-6.7669172932330823E-2</v>
      </c>
      <c r="J11" s="21">
        <f>IF(E11=0, "-", IF(H11/E11&lt;10, H11/E11, "&gt;999%"))</f>
        <v>0.11298482293423272</v>
      </c>
    </row>
    <row r="12" spans="1:10" x14ac:dyDescent="0.2">
      <c r="A12" s="7"/>
      <c r="B12" s="65"/>
      <c r="C12" s="66"/>
      <c r="D12" s="65"/>
      <c r="E12" s="66"/>
      <c r="F12" s="67"/>
      <c r="G12" s="65"/>
      <c r="H12" s="66"/>
      <c r="I12" s="20"/>
      <c r="J12" s="21"/>
    </row>
    <row r="13" spans="1:10" s="139" customFormat="1" x14ac:dyDescent="0.2">
      <c r="A13" s="159" t="s">
        <v>95</v>
      </c>
      <c r="B13" s="65"/>
      <c r="C13" s="66"/>
      <c r="D13" s="65"/>
      <c r="E13" s="66"/>
      <c r="F13" s="67"/>
      <c r="G13" s="65"/>
      <c r="H13" s="66"/>
      <c r="I13" s="20"/>
      <c r="J13" s="21"/>
    </row>
    <row r="14" spans="1:10" x14ac:dyDescent="0.2">
      <c r="A14" s="158" t="s">
        <v>135</v>
      </c>
      <c r="B14" s="65">
        <v>193</v>
      </c>
      <c r="C14" s="66">
        <v>118</v>
      </c>
      <c r="D14" s="65">
        <v>797</v>
      </c>
      <c r="E14" s="66">
        <v>527</v>
      </c>
      <c r="F14" s="67"/>
      <c r="G14" s="65">
        <f>B14-C14</f>
        <v>75</v>
      </c>
      <c r="H14" s="66">
        <f>D14-E14</f>
        <v>270</v>
      </c>
      <c r="I14" s="20">
        <f>IF(C14=0, "-", IF(G14/C14&lt;10, G14/C14, "&gt;999%"))</f>
        <v>0.63559322033898302</v>
      </c>
      <c r="J14" s="21">
        <f>IF(E14=0, "-", IF(H14/E14&lt;10, H14/E14, "&gt;999%"))</f>
        <v>0.51233396584440227</v>
      </c>
    </row>
    <row r="15" spans="1:10" x14ac:dyDescent="0.2">
      <c r="A15" s="158" t="s">
        <v>136</v>
      </c>
      <c r="B15" s="65">
        <v>1</v>
      </c>
      <c r="C15" s="66">
        <v>0</v>
      </c>
      <c r="D15" s="65">
        <v>1</v>
      </c>
      <c r="E15" s="66">
        <v>0</v>
      </c>
      <c r="F15" s="67"/>
      <c r="G15" s="65">
        <f>B15-C15</f>
        <v>1</v>
      </c>
      <c r="H15" s="66">
        <f>D15-E15</f>
        <v>1</v>
      </c>
      <c r="I15" s="20" t="str">
        <f>IF(C15=0, "-", IF(G15/C15&lt;10, G15/C15, "&gt;999%"))</f>
        <v>-</v>
      </c>
      <c r="J15" s="21" t="str">
        <f>IF(E15=0, "-", IF(H15/E15&lt;10, H15/E15, "&gt;999%"))</f>
        <v>-</v>
      </c>
    </row>
    <row r="16" spans="1:10" x14ac:dyDescent="0.2">
      <c r="A16" s="158" t="s">
        <v>137</v>
      </c>
      <c r="B16" s="65">
        <v>60</v>
      </c>
      <c r="C16" s="66">
        <v>37</v>
      </c>
      <c r="D16" s="65">
        <v>332</v>
      </c>
      <c r="E16" s="66">
        <v>100</v>
      </c>
      <c r="F16" s="67"/>
      <c r="G16" s="65">
        <f>B16-C16</f>
        <v>23</v>
      </c>
      <c r="H16" s="66">
        <f>D16-E16</f>
        <v>232</v>
      </c>
      <c r="I16" s="20">
        <f>IF(C16=0, "-", IF(G16/C16&lt;10, G16/C16, "&gt;999%"))</f>
        <v>0.6216216216216216</v>
      </c>
      <c r="J16" s="21">
        <f>IF(E16=0, "-", IF(H16/E16&lt;10, H16/E16, "&gt;999%"))</f>
        <v>2.3199999999999998</v>
      </c>
    </row>
    <row r="17" spans="1:10" x14ac:dyDescent="0.2">
      <c r="A17" s="158" t="s">
        <v>138</v>
      </c>
      <c r="B17" s="65">
        <v>220</v>
      </c>
      <c r="C17" s="66">
        <v>205</v>
      </c>
      <c r="D17" s="65">
        <v>1366</v>
      </c>
      <c r="E17" s="66">
        <v>908</v>
      </c>
      <c r="F17" s="67"/>
      <c r="G17" s="65">
        <f>B17-C17</f>
        <v>15</v>
      </c>
      <c r="H17" s="66">
        <f>D17-E17</f>
        <v>458</v>
      </c>
      <c r="I17" s="20">
        <f>IF(C17=0, "-", IF(G17/C17&lt;10, G17/C17, "&gt;999%"))</f>
        <v>7.3170731707317069E-2</v>
      </c>
      <c r="J17" s="21">
        <f>IF(E17=0, "-", IF(H17/E17&lt;10, H17/E17, "&gt;999%"))</f>
        <v>0.50440528634361237</v>
      </c>
    </row>
    <row r="18" spans="1:10" x14ac:dyDescent="0.2">
      <c r="A18" s="158" t="s">
        <v>139</v>
      </c>
      <c r="B18" s="65">
        <v>1</v>
      </c>
      <c r="C18" s="66">
        <v>0</v>
      </c>
      <c r="D18" s="65">
        <v>1</v>
      </c>
      <c r="E18" s="66">
        <v>0</v>
      </c>
      <c r="F18" s="67"/>
      <c r="G18" s="65">
        <f>B18-C18</f>
        <v>1</v>
      </c>
      <c r="H18" s="66">
        <f>D18-E18</f>
        <v>1</v>
      </c>
      <c r="I18" s="20" t="str">
        <f>IF(C18=0, "-", IF(G18/C18&lt;10, G18/C18, "&gt;999%"))</f>
        <v>-</v>
      </c>
      <c r="J18" s="21" t="str">
        <f>IF(E18=0, "-", IF(H18/E18&lt;10, H18/E18, "&gt;999%"))</f>
        <v>-</v>
      </c>
    </row>
    <row r="19" spans="1:10" x14ac:dyDescent="0.2">
      <c r="A19" s="7"/>
      <c r="B19" s="65"/>
      <c r="C19" s="66"/>
      <c r="D19" s="65"/>
      <c r="E19" s="66"/>
      <c r="F19" s="67"/>
      <c r="G19" s="65"/>
      <c r="H19" s="66"/>
      <c r="I19" s="20"/>
      <c r="J19" s="21"/>
    </row>
    <row r="20" spans="1:10" s="139" customFormat="1" x14ac:dyDescent="0.2">
      <c r="A20" s="159" t="s">
        <v>101</v>
      </c>
      <c r="B20" s="65"/>
      <c r="C20" s="66"/>
      <c r="D20" s="65"/>
      <c r="E20" s="66"/>
      <c r="F20" s="67"/>
      <c r="G20" s="65"/>
      <c r="H20" s="66"/>
      <c r="I20" s="20"/>
      <c r="J20" s="21"/>
    </row>
    <row r="21" spans="1:10" x14ac:dyDescent="0.2">
      <c r="A21" s="158" t="s">
        <v>135</v>
      </c>
      <c r="B21" s="65">
        <v>285</v>
      </c>
      <c r="C21" s="66">
        <v>264</v>
      </c>
      <c r="D21" s="65">
        <v>1544</v>
      </c>
      <c r="E21" s="66">
        <v>1035</v>
      </c>
      <c r="F21" s="67"/>
      <c r="G21" s="65">
        <f>B21-C21</f>
        <v>21</v>
      </c>
      <c r="H21" s="66">
        <f>D21-E21</f>
        <v>509</v>
      </c>
      <c r="I21" s="20">
        <f>IF(C21=0, "-", IF(G21/C21&lt;10, G21/C21, "&gt;999%"))</f>
        <v>7.9545454545454544E-2</v>
      </c>
      <c r="J21" s="21">
        <f>IF(E21=0, "-", IF(H21/E21&lt;10, H21/E21, "&gt;999%"))</f>
        <v>0.49178743961352656</v>
      </c>
    </row>
    <row r="22" spans="1:10" x14ac:dyDescent="0.2">
      <c r="A22" s="158" t="s">
        <v>136</v>
      </c>
      <c r="B22" s="65">
        <v>1</v>
      </c>
      <c r="C22" s="66">
        <v>0</v>
      </c>
      <c r="D22" s="65">
        <v>1</v>
      </c>
      <c r="E22" s="66">
        <v>0</v>
      </c>
      <c r="F22" s="67"/>
      <c r="G22" s="65">
        <f>B22-C22</f>
        <v>1</v>
      </c>
      <c r="H22" s="66">
        <f>D22-E22</f>
        <v>1</v>
      </c>
      <c r="I22" s="20" t="str">
        <f>IF(C22=0, "-", IF(G22/C22&lt;10, G22/C22, "&gt;999%"))</f>
        <v>-</v>
      </c>
      <c r="J22" s="21" t="str">
        <f>IF(E22=0, "-", IF(H22/E22&lt;10, H22/E22, "&gt;999%"))</f>
        <v>-</v>
      </c>
    </row>
    <row r="23" spans="1:10" x14ac:dyDescent="0.2">
      <c r="A23" s="158" t="s">
        <v>138</v>
      </c>
      <c r="B23" s="65">
        <v>21</v>
      </c>
      <c r="C23" s="66">
        <v>30</v>
      </c>
      <c r="D23" s="65">
        <v>156</v>
      </c>
      <c r="E23" s="66">
        <v>106</v>
      </c>
      <c r="F23" s="67"/>
      <c r="G23" s="65">
        <f>B23-C23</f>
        <v>-9</v>
      </c>
      <c r="H23" s="66">
        <f>D23-E23</f>
        <v>50</v>
      </c>
      <c r="I23" s="20">
        <f>IF(C23=0, "-", IF(G23/C23&lt;10, G23/C23, "&gt;999%"))</f>
        <v>-0.3</v>
      </c>
      <c r="J23" s="21">
        <f>IF(E23=0, "-", IF(H23/E23&lt;10, H23/E23, "&gt;999%"))</f>
        <v>0.47169811320754718</v>
      </c>
    </row>
    <row r="24" spans="1:10" x14ac:dyDescent="0.2">
      <c r="A24" s="7"/>
      <c r="B24" s="65"/>
      <c r="C24" s="66"/>
      <c r="D24" s="65"/>
      <c r="E24" s="66"/>
      <c r="F24" s="67"/>
      <c r="G24" s="65"/>
      <c r="H24" s="66"/>
      <c r="I24" s="20"/>
      <c r="J24" s="21"/>
    </row>
    <row r="25" spans="1:10" x14ac:dyDescent="0.2">
      <c r="A25" s="7" t="s">
        <v>102</v>
      </c>
      <c r="B25" s="65">
        <v>30</v>
      </c>
      <c r="C25" s="66">
        <v>30</v>
      </c>
      <c r="D25" s="65">
        <v>135</v>
      </c>
      <c r="E25" s="66">
        <v>124</v>
      </c>
      <c r="F25" s="67"/>
      <c r="G25" s="65">
        <f>B25-C25</f>
        <v>0</v>
      </c>
      <c r="H25" s="66">
        <f>D25-E25</f>
        <v>11</v>
      </c>
      <c r="I25" s="20">
        <f>IF(C25=0, "-", IF(G25/C25&lt;10, G25/C25, "&gt;999%"))</f>
        <v>0</v>
      </c>
      <c r="J25" s="21">
        <f>IF(E25=0, "-", IF(H25/E25&lt;10, H25/E25, "&gt;999%"))</f>
        <v>8.8709677419354843E-2</v>
      </c>
    </row>
    <row r="26" spans="1:10" x14ac:dyDescent="0.2">
      <c r="A26" s="1"/>
      <c r="B26" s="68"/>
      <c r="C26" s="69"/>
      <c r="D26" s="68"/>
      <c r="E26" s="69"/>
      <c r="F26" s="70"/>
      <c r="G26" s="68"/>
      <c r="H26" s="69"/>
      <c r="I26" s="5"/>
      <c r="J26" s="6"/>
    </row>
    <row r="27" spans="1:10" s="43" customFormat="1" x14ac:dyDescent="0.2">
      <c r="A27" s="27" t="s">
        <v>5</v>
      </c>
      <c r="B27" s="71">
        <f>SUM(B6:B26)</f>
        <v>959</v>
      </c>
      <c r="C27" s="77">
        <f>SUM(C6:C26)</f>
        <v>841</v>
      </c>
      <c r="D27" s="71">
        <f>SUM(D6:D26)</f>
        <v>5197</v>
      </c>
      <c r="E27" s="77">
        <f>SUM(E6:E26)</f>
        <v>3518</v>
      </c>
      <c r="F27" s="73"/>
      <c r="G27" s="71">
        <f>B27-C27</f>
        <v>118</v>
      </c>
      <c r="H27" s="72">
        <f>D27-E27</f>
        <v>1679</v>
      </c>
      <c r="I27" s="37">
        <f>IF(C27=0, 0, G27/C27)</f>
        <v>0.14030915576694411</v>
      </c>
      <c r="J27" s="38">
        <f>IF(E27=0, 0, H27/E27)</f>
        <v>0.47725980670835705</v>
      </c>
    </row>
    <row r="28" spans="1:10" s="43" customFormat="1" x14ac:dyDescent="0.2">
      <c r="A28" s="22"/>
      <c r="B28" s="78"/>
      <c r="C28" s="98"/>
      <c r="D28" s="78"/>
      <c r="E28" s="98"/>
      <c r="F28" s="80"/>
      <c r="G28" s="78"/>
      <c r="H28" s="79"/>
      <c r="I28" s="54"/>
      <c r="J28" s="55"/>
    </row>
    <row r="29" spans="1:10" s="139" customFormat="1" x14ac:dyDescent="0.2">
      <c r="A29" s="161" t="s">
        <v>140</v>
      </c>
      <c r="B29" s="74"/>
      <c r="C29" s="75"/>
      <c r="D29" s="74"/>
      <c r="E29" s="75"/>
      <c r="F29" s="76"/>
      <c r="G29" s="74"/>
      <c r="H29" s="75"/>
      <c r="I29" s="23"/>
      <c r="J29" s="24"/>
    </row>
    <row r="30" spans="1:10" x14ac:dyDescent="0.2">
      <c r="A30" s="7" t="s">
        <v>135</v>
      </c>
      <c r="B30" s="65">
        <v>485</v>
      </c>
      <c r="C30" s="66">
        <v>384</v>
      </c>
      <c r="D30" s="65">
        <v>2390</v>
      </c>
      <c r="E30" s="66">
        <v>1578</v>
      </c>
      <c r="F30" s="67"/>
      <c r="G30" s="65">
        <f>B30-C30</f>
        <v>101</v>
      </c>
      <c r="H30" s="66">
        <f>D30-E30</f>
        <v>812</v>
      </c>
      <c r="I30" s="20">
        <f>IF(C30=0, "-", IF(G30/C30&lt;10, G30/C30, "&gt;999%"))</f>
        <v>0.26302083333333331</v>
      </c>
      <c r="J30" s="21">
        <f>IF(E30=0, "-", IF(H30/E30&lt;10, H30/E30, "&gt;999%"))</f>
        <v>0.51457541191381495</v>
      </c>
    </row>
    <row r="31" spans="1:10" x14ac:dyDescent="0.2">
      <c r="A31" s="7" t="s">
        <v>136</v>
      </c>
      <c r="B31" s="65">
        <v>2</v>
      </c>
      <c r="C31" s="66">
        <v>1</v>
      </c>
      <c r="D31" s="65">
        <v>4</v>
      </c>
      <c r="E31" s="66">
        <v>4</v>
      </c>
      <c r="F31" s="67"/>
      <c r="G31" s="65">
        <f>B31-C31</f>
        <v>1</v>
      </c>
      <c r="H31" s="66">
        <f>D31-E31</f>
        <v>0</v>
      </c>
      <c r="I31" s="20">
        <f>IF(C31=0, "-", IF(G31/C31&lt;10, G31/C31, "&gt;999%"))</f>
        <v>1</v>
      </c>
      <c r="J31" s="21">
        <f>IF(E31=0, "-", IF(H31/E31&lt;10, H31/E31, "&gt;999%"))</f>
        <v>0</v>
      </c>
    </row>
    <row r="32" spans="1:10" x14ac:dyDescent="0.2">
      <c r="A32" s="7" t="s">
        <v>137</v>
      </c>
      <c r="B32" s="65">
        <v>76</v>
      </c>
      <c r="C32" s="66">
        <v>58</v>
      </c>
      <c r="D32" s="65">
        <v>485</v>
      </c>
      <c r="E32" s="66">
        <v>205</v>
      </c>
      <c r="F32" s="67"/>
      <c r="G32" s="65">
        <f>B32-C32</f>
        <v>18</v>
      </c>
      <c r="H32" s="66">
        <f>D32-E32</f>
        <v>280</v>
      </c>
      <c r="I32" s="20">
        <f>IF(C32=0, "-", IF(G32/C32&lt;10, G32/C32, "&gt;999%"))</f>
        <v>0.31034482758620691</v>
      </c>
      <c r="J32" s="21">
        <f>IF(E32=0, "-", IF(H32/E32&lt;10, H32/E32, "&gt;999%"))</f>
        <v>1.3658536585365855</v>
      </c>
    </row>
    <row r="33" spans="1:10" x14ac:dyDescent="0.2">
      <c r="A33" s="7" t="s">
        <v>138</v>
      </c>
      <c r="B33" s="65">
        <v>365</v>
      </c>
      <c r="C33" s="66">
        <v>368</v>
      </c>
      <c r="D33" s="65">
        <v>2182</v>
      </c>
      <c r="E33" s="66">
        <v>1607</v>
      </c>
      <c r="F33" s="67"/>
      <c r="G33" s="65">
        <f>B33-C33</f>
        <v>-3</v>
      </c>
      <c r="H33" s="66">
        <f>D33-E33</f>
        <v>575</v>
      </c>
      <c r="I33" s="20">
        <f>IF(C33=0, "-", IF(G33/C33&lt;10, G33/C33, "&gt;999%"))</f>
        <v>-8.152173913043478E-3</v>
      </c>
      <c r="J33" s="21">
        <f>IF(E33=0, "-", IF(H33/E33&lt;10, H33/E33, "&gt;999%"))</f>
        <v>0.35780958307405103</v>
      </c>
    </row>
    <row r="34" spans="1:10" x14ac:dyDescent="0.2">
      <c r="A34" s="7" t="s">
        <v>139</v>
      </c>
      <c r="B34" s="65">
        <v>1</v>
      </c>
      <c r="C34" s="66">
        <v>0</v>
      </c>
      <c r="D34" s="65">
        <v>1</v>
      </c>
      <c r="E34" s="66">
        <v>0</v>
      </c>
      <c r="F34" s="67"/>
      <c r="G34" s="65">
        <f>B34-C34</f>
        <v>1</v>
      </c>
      <c r="H34" s="66">
        <f>D34-E34</f>
        <v>1</v>
      </c>
      <c r="I34" s="20" t="str">
        <f>IF(C34=0, "-", IF(G34/C34&lt;10, G34/C34, "&gt;999%"))</f>
        <v>-</v>
      </c>
      <c r="J34" s="21" t="str">
        <f>IF(E34=0, "-", IF(H34/E34&lt;10, H34/E34, "&gt;999%"))</f>
        <v>-</v>
      </c>
    </row>
    <row r="35" spans="1:10" x14ac:dyDescent="0.2">
      <c r="A35" s="7"/>
      <c r="B35" s="65"/>
      <c r="C35" s="66"/>
      <c r="D35" s="65"/>
      <c r="E35" s="66"/>
      <c r="F35" s="67"/>
      <c r="G35" s="65"/>
      <c r="H35" s="66"/>
      <c r="I35" s="20"/>
      <c r="J35" s="21"/>
    </row>
    <row r="36" spans="1:10" x14ac:dyDescent="0.2">
      <c r="A36" s="7" t="s">
        <v>102</v>
      </c>
      <c r="B36" s="65">
        <v>30</v>
      </c>
      <c r="C36" s="66">
        <v>30</v>
      </c>
      <c r="D36" s="65">
        <v>135</v>
      </c>
      <c r="E36" s="66">
        <v>124</v>
      </c>
      <c r="F36" s="67"/>
      <c r="G36" s="65">
        <f>B36-C36</f>
        <v>0</v>
      </c>
      <c r="H36" s="66">
        <f>D36-E36</f>
        <v>11</v>
      </c>
      <c r="I36" s="20">
        <f>IF(C36=0, "-", IF(G36/C36&lt;10, G36/C36, "&gt;999%"))</f>
        <v>0</v>
      </c>
      <c r="J36" s="21">
        <f>IF(E36=0, "-", IF(H36/E36&lt;10, H36/E36, "&gt;999%"))</f>
        <v>8.8709677419354843E-2</v>
      </c>
    </row>
    <row r="37" spans="1:10" x14ac:dyDescent="0.2">
      <c r="A37" s="7"/>
      <c r="B37" s="65"/>
      <c r="C37" s="66"/>
      <c r="D37" s="65"/>
      <c r="E37" s="66"/>
      <c r="F37" s="67"/>
      <c r="G37" s="65"/>
      <c r="H37" s="66"/>
      <c r="I37" s="20"/>
      <c r="J37" s="21"/>
    </row>
    <row r="38" spans="1:10" s="43" customFormat="1" x14ac:dyDescent="0.2">
      <c r="A38" s="27" t="s">
        <v>5</v>
      </c>
      <c r="B38" s="71">
        <f>SUM(B28:B37)</f>
        <v>959</v>
      </c>
      <c r="C38" s="77">
        <f>SUM(C28:C37)</f>
        <v>841</v>
      </c>
      <c r="D38" s="71">
        <f>SUM(D28:D37)</f>
        <v>5197</v>
      </c>
      <c r="E38" s="77">
        <f>SUM(E28:E37)</f>
        <v>3518</v>
      </c>
      <c r="F38" s="73"/>
      <c r="G38" s="71">
        <f>B38-C38</f>
        <v>118</v>
      </c>
      <c r="H38" s="72">
        <f>D38-E38</f>
        <v>1679</v>
      </c>
      <c r="I38" s="37">
        <f>IF(C38=0, 0, G38/C38)</f>
        <v>0.14030915576694411</v>
      </c>
      <c r="J38" s="38">
        <f>IF(E38=0, 0, H38/E38)</f>
        <v>0.47725980670835705</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J43"/>
  <sheetViews>
    <sheetView tabSelected="1" workbookViewId="0">
      <selection activeCell="M1" sqref="M1"/>
    </sheetView>
  </sheetViews>
  <sheetFormatPr defaultRowHeight="12.75" x14ac:dyDescent="0.2"/>
  <cols>
    <col min="1" max="1" width="25.7109375" customWidth="1"/>
    <col min="2" max="5" width="8.5703125" customWidth="1"/>
    <col min="6" max="6" width="1.7109375" customWidth="1"/>
    <col min="7" max="10" width="8.28515625" customWidth="1"/>
  </cols>
  <sheetData>
    <row r="1" spans="1:10" s="52" customFormat="1" ht="20.25" x14ac:dyDescent="0.3">
      <c r="A1" s="4" t="s">
        <v>10</v>
      </c>
      <c r="B1" s="198" t="s">
        <v>20</v>
      </c>
      <c r="C1" s="199"/>
      <c r="D1" s="199"/>
      <c r="E1" s="199"/>
      <c r="F1" s="199"/>
      <c r="G1" s="199"/>
      <c r="H1" s="199"/>
      <c r="I1" s="199"/>
      <c r="J1" s="199"/>
    </row>
    <row r="2" spans="1:10" s="52" customFormat="1" ht="20.25" x14ac:dyDescent="0.3">
      <c r="A2" s="4" t="s">
        <v>86</v>
      </c>
      <c r="B2" s="202" t="s">
        <v>76</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2021</v>
      </c>
      <c r="C5" s="58">
        <f>B5-1</f>
        <v>2020</v>
      </c>
      <c r="D5" s="57">
        <f>B5</f>
        <v>2021</v>
      </c>
      <c r="E5" s="58">
        <f>C5</f>
        <v>2020</v>
      </c>
      <c r="F5" s="64"/>
      <c r="G5" s="57" t="s">
        <v>4</v>
      </c>
      <c r="H5" s="58" t="s">
        <v>2</v>
      </c>
      <c r="I5" s="57" t="s">
        <v>4</v>
      </c>
      <c r="J5" s="58" t="s">
        <v>2</v>
      </c>
    </row>
    <row r="6" spans="1:10" x14ac:dyDescent="0.2">
      <c r="A6" s="22"/>
      <c r="B6" s="74"/>
      <c r="C6" s="75"/>
      <c r="D6" s="74"/>
      <c r="E6" s="75"/>
      <c r="F6" s="76"/>
      <c r="G6" s="74"/>
      <c r="H6" s="75"/>
      <c r="I6" s="23"/>
      <c r="J6" s="24"/>
    </row>
    <row r="7" spans="1:10" x14ac:dyDescent="0.2">
      <c r="A7" s="22" t="s">
        <v>25</v>
      </c>
      <c r="B7" s="74"/>
      <c r="C7" s="75"/>
      <c r="D7" s="74"/>
      <c r="E7" s="75"/>
      <c r="F7" s="76"/>
      <c r="G7" s="74"/>
      <c r="H7" s="75"/>
      <c r="I7" s="23"/>
      <c r="J7" s="24"/>
    </row>
    <row r="8" spans="1:10" x14ac:dyDescent="0.2">
      <c r="A8" s="22"/>
      <c r="B8" s="74"/>
      <c r="C8" s="75"/>
      <c r="D8" s="74"/>
      <c r="E8" s="75"/>
      <c r="F8" s="76"/>
      <c r="G8" s="74"/>
      <c r="H8" s="75"/>
      <c r="I8" s="23"/>
      <c r="J8" s="24"/>
    </row>
    <row r="9" spans="1:10" x14ac:dyDescent="0.2">
      <c r="A9" s="7"/>
      <c r="B9" s="65"/>
      <c r="C9" s="66"/>
      <c r="D9" s="65"/>
      <c r="E9" s="66"/>
      <c r="F9" s="67"/>
      <c r="G9" s="65">
        <f>B9-C9</f>
        <v>0</v>
      </c>
      <c r="H9" s="66">
        <f>D9-E9</f>
        <v>0</v>
      </c>
      <c r="I9" s="20" t="str">
        <f>IF(C9=0, "-", IF(G9/C9&lt;10, G9/C9, "&gt;999%"))</f>
        <v>-</v>
      </c>
      <c r="J9" s="21" t="str">
        <f>IF(E9=0, "-", IF(H9/E9&lt;10, H9/E9, "&gt;999%"))</f>
        <v>-</v>
      </c>
    </row>
    <row r="10" spans="1:10" x14ac:dyDescent="0.2">
      <c r="A10" s="1"/>
      <c r="B10" s="68"/>
      <c r="C10" s="69"/>
      <c r="D10" s="68"/>
      <c r="E10" s="69"/>
      <c r="F10" s="70"/>
      <c r="G10" s="68"/>
      <c r="H10" s="69"/>
      <c r="I10" s="5"/>
      <c r="J10" s="6"/>
    </row>
    <row r="11" spans="1:10" s="43" customFormat="1" x14ac:dyDescent="0.2">
      <c r="A11" s="27" t="s">
        <v>26</v>
      </c>
      <c r="B11" s="71">
        <f>SUM(B9:B10)</f>
        <v>0</v>
      </c>
      <c r="C11" s="72">
        <f>SUM(C9:C10)</f>
        <v>0</v>
      </c>
      <c r="D11" s="71">
        <f>SUM(D9:D10)</f>
        <v>0</v>
      </c>
      <c r="E11" s="72">
        <f>SUM(E9:E10)</f>
        <v>0</v>
      </c>
      <c r="F11" s="73"/>
      <c r="G11" s="71">
        <f>B11-C11</f>
        <v>0</v>
      </c>
      <c r="H11" s="72">
        <f>D11-E11</f>
        <v>0</v>
      </c>
      <c r="I11" s="37" t="str">
        <f>IF(C11=0, "-", IF(G11/C11&lt;10, G11/C11, "&gt;999%"))</f>
        <v>-</v>
      </c>
      <c r="J11" s="38" t="str">
        <f>IF(E11=0, "-", IF(H11/E11&lt;10, H11/E11, "&gt;999%"))</f>
        <v>-</v>
      </c>
    </row>
    <row r="12" spans="1:10" s="43" customFormat="1" x14ac:dyDescent="0.2">
      <c r="A12" s="22"/>
      <c r="B12" s="78"/>
      <c r="C12" s="79"/>
      <c r="D12" s="78"/>
      <c r="E12" s="79"/>
      <c r="F12" s="80"/>
      <c r="G12" s="78"/>
      <c r="H12" s="79"/>
      <c r="I12" s="54"/>
      <c r="J12" s="55"/>
    </row>
    <row r="13" spans="1:10" x14ac:dyDescent="0.2">
      <c r="A13" s="22" t="s">
        <v>27</v>
      </c>
      <c r="B13" s="65"/>
      <c r="C13" s="66"/>
      <c r="D13" s="65"/>
      <c r="E13" s="66"/>
      <c r="F13" s="67"/>
      <c r="G13" s="65"/>
      <c r="H13" s="66"/>
      <c r="I13" s="20"/>
      <c r="J13" s="21"/>
    </row>
    <row r="14" spans="1:10" x14ac:dyDescent="0.2">
      <c r="A14" s="22"/>
      <c r="B14" s="65"/>
      <c r="C14" s="66"/>
      <c r="D14" s="65"/>
      <c r="E14" s="66"/>
      <c r="F14" s="67"/>
      <c r="G14" s="65"/>
      <c r="H14" s="66"/>
      <c r="I14" s="20"/>
      <c r="J14" s="21"/>
    </row>
    <row r="15" spans="1:10" x14ac:dyDescent="0.2">
      <c r="A15" s="7" t="s">
        <v>166</v>
      </c>
      <c r="B15" s="65">
        <v>1</v>
      </c>
      <c r="C15" s="66">
        <v>2</v>
      </c>
      <c r="D15" s="65">
        <v>16</v>
      </c>
      <c r="E15" s="66">
        <v>4</v>
      </c>
      <c r="F15" s="67"/>
      <c r="G15" s="65">
        <f t="shared" ref="G15:G40" si="0">B15-C15</f>
        <v>-1</v>
      </c>
      <c r="H15" s="66">
        <f t="shared" ref="H15:H40" si="1">D15-E15</f>
        <v>12</v>
      </c>
      <c r="I15" s="20">
        <f t="shared" ref="I15:I40" si="2">IF(C15=0, "-", IF(G15/C15&lt;10, G15/C15, "&gt;999%"))</f>
        <v>-0.5</v>
      </c>
      <c r="J15" s="21">
        <f t="shared" ref="J15:J40" si="3">IF(E15=0, "-", IF(H15/E15&lt;10, H15/E15, "&gt;999%"))</f>
        <v>3</v>
      </c>
    </row>
    <row r="16" spans="1:10" x14ac:dyDescent="0.2">
      <c r="A16" s="7" t="s">
        <v>165</v>
      </c>
      <c r="B16" s="65">
        <v>0</v>
      </c>
      <c r="C16" s="66">
        <v>0</v>
      </c>
      <c r="D16" s="65">
        <v>6</v>
      </c>
      <c r="E16" s="66">
        <v>1</v>
      </c>
      <c r="F16" s="67"/>
      <c r="G16" s="65">
        <f t="shared" si="0"/>
        <v>0</v>
      </c>
      <c r="H16" s="66">
        <f t="shared" si="1"/>
        <v>5</v>
      </c>
      <c r="I16" s="20" t="str">
        <f t="shared" si="2"/>
        <v>-</v>
      </c>
      <c r="J16" s="21">
        <f t="shared" si="3"/>
        <v>5</v>
      </c>
    </row>
    <row r="17" spans="1:10" x14ac:dyDescent="0.2">
      <c r="A17" s="7" t="s">
        <v>164</v>
      </c>
      <c r="B17" s="65">
        <v>0</v>
      </c>
      <c r="C17" s="66">
        <v>0</v>
      </c>
      <c r="D17" s="65">
        <v>0</v>
      </c>
      <c r="E17" s="66">
        <v>1</v>
      </c>
      <c r="F17" s="67"/>
      <c r="G17" s="65">
        <f t="shared" si="0"/>
        <v>0</v>
      </c>
      <c r="H17" s="66">
        <f t="shared" si="1"/>
        <v>-1</v>
      </c>
      <c r="I17" s="20" t="str">
        <f t="shared" si="2"/>
        <v>-</v>
      </c>
      <c r="J17" s="21">
        <f t="shared" si="3"/>
        <v>-1</v>
      </c>
    </row>
    <row r="18" spans="1:10" x14ac:dyDescent="0.2">
      <c r="A18" s="7" t="s">
        <v>163</v>
      </c>
      <c r="B18" s="65">
        <v>50</v>
      </c>
      <c r="C18" s="66">
        <v>6</v>
      </c>
      <c r="D18" s="65">
        <v>192</v>
      </c>
      <c r="E18" s="66">
        <v>43</v>
      </c>
      <c r="F18" s="67"/>
      <c r="G18" s="65">
        <f t="shared" si="0"/>
        <v>44</v>
      </c>
      <c r="H18" s="66">
        <f t="shared" si="1"/>
        <v>149</v>
      </c>
      <c r="I18" s="20">
        <f t="shared" si="2"/>
        <v>7.333333333333333</v>
      </c>
      <c r="J18" s="21">
        <f t="shared" si="3"/>
        <v>3.4651162790697674</v>
      </c>
    </row>
    <row r="19" spans="1:10" x14ac:dyDescent="0.2">
      <c r="A19" s="7" t="s">
        <v>162</v>
      </c>
      <c r="B19" s="65">
        <v>1</v>
      </c>
      <c r="C19" s="66">
        <v>1</v>
      </c>
      <c r="D19" s="65">
        <v>4</v>
      </c>
      <c r="E19" s="66">
        <v>13</v>
      </c>
      <c r="F19" s="67"/>
      <c r="G19" s="65">
        <f t="shared" si="0"/>
        <v>0</v>
      </c>
      <c r="H19" s="66">
        <f t="shared" si="1"/>
        <v>-9</v>
      </c>
      <c r="I19" s="20">
        <f t="shared" si="2"/>
        <v>0</v>
      </c>
      <c r="J19" s="21">
        <f t="shared" si="3"/>
        <v>-0.69230769230769229</v>
      </c>
    </row>
    <row r="20" spans="1:10" x14ac:dyDescent="0.2">
      <c r="A20" s="7" t="s">
        <v>161</v>
      </c>
      <c r="B20" s="65">
        <v>4</v>
      </c>
      <c r="C20" s="66">
        <v>14</v>
      </c>
      <c r="D20" s="65">
        <v>42</v>
      </c>
      <c r="E20" s="66">
        <v>30</v>
      </c>
      <c r="F20" s="67"/>
      <c r="G20" s="65">
        <f t="shared" si="0"/>
        <v>-10</v>
      </c>
      <c r="H20" s="66">
        <f t="shared" si="1"/>
        <v>12</v>
      </c>
      <c r="I20" s="20">
        <f t="shared" si="2"/>
        <v>-0.7142857142857143</v>
      </c>
      <c r="J20" s="21">
        <f t="shared" si="3"/>
        <v>0.4</v>
      </c>
    </row>
    <row r="21" spans="1:10" x14ac:dyDescent="0.2">
      <c r="A21" s="7" t="s">
        <v>160</v>
      </c>
      <c r="B21" s="65">
        <v>0</v>
      </c>
      <c r="C21" s="66">
        <v>1</v>
      </c>
      <c r="D21" s="65">
        <v>2</v>
      </c>
      <c r="E21" s="66">
        <v>4</v>
      </c>
      <c r="F21" s="67"/>
      <c r="G21" s="65">
        <f t="shared" si="0"/>
        <v>-1</v>
      </c>
      <c r="H21" s="66">
        <f t="shared" si="1"/>
        <v>-2</v>
      </c>
      <c r="I21" s="20">
        <f t="shared" si="2"/>
        <v>-1</v>
      </c>
      <c r="J21" s="21">
        <f t="shared" si="3"/>
        <v>-0.5</v>
      </c>
    </row>
    <row r="22" spans="1:10" x14ac:dyDescent="0.2">
      <c r="A22" s="7" t="s">
        <v>159</v>
      </c>
      <c r="B22" s="65">
        <v>4</v>
      </c>
      <c r="C22" s="66">
        <v>0</v>
      </c>
      <c r="D22" s="65">
        <v>6</v>
      </c>
      <c r="E22" s="66">
        <v>1</v>
      </c>
      <c r="F22" s="67"/>
      <c r="G22" s="65">
        <f t="shared" si="0"/>
        <v>4</v>
      </c>
      <c r="H22" s="66">
        <f t="shared" si="1"/>
        <v>5</v>
      </c>
      <c r="I22" s="20" t="str">
        <f t="shared" si="2"/>
        <v>-</v>
      </c>
      <c r="J22" s="21">
        <f t="shared" si="3"/>
        <v>5</v>
      </c>
    </row>
    <row r="23" spans="1:10" x14ac:dyDescent="0.2">
      <c r="A23" s="7" t="s">
        <v>158</v>
      </c>
      <c r="B23" s="65">
        <v>5</v>
      </c>
      <c r="C23" s="66">
        <v>22</v>
      </c>
      <c r="D23" s="65">
        <v>35</v>
      </c>
      <c r="E23" s="66">
        <v>88</v>
      </c>
      <c r="F23" s="67"/>
      <c r="G23" s="65">
        <f t="shared" si="0"/>
        <v>-17</v>
      </c>
      <c r="H23" s="66">
        <f t="shared" si="1"/>
        <v>-53</v>
      </c>
      <c r="I23" s="20">
        <f t="shared" si="2"/>
        <v>-0.77272727272727271</v>
      </c>
      <c r="J23" s="21">
        <f t="shared" si="3"/>
        <v>-0.60227272727272729</v>
      </c>
    </row>
    <row r="24" spans="1:10" x14ac:dyDescent="0.2">
      <c r="A24" s="7" t="s">
        <v>157</v>
      </c>
      <c r="B24" s="65">
        <v>5</v>
      </c>
      <c r="C24" s="66">
        <v>13</v>
      </c>
      <c r="D24" s="65">
        <v>28</v>
      </c>
      <c r="E24" s="66">
        <v>30</v>
      </c>
      <c r="F24" s="67"/>
      <c r="G24" s="65">
        <f t="shared" si="0"/>
        <v>-8</v>
      </c>
      <c r="H24" s="66">
        <f t="shared" si="1"/>
        <v>-2</v>
      </c>
      <c r="I24" s="20">
        <f t="shared" si="2"/>
        <v>-0.61538461538461542</v>
      </c>
      <c r="J24" s="21">
        <f t="shared" si="3"/>
        <v>-6.6666666666666666E-2</v>
      </c>
    </row>
    <row r="25" spans="1:10" x14ac:dyDescent="0.2">
      <c r="A25" s="7" t="s">
        <v>156</v>
      </c>
      <c r="B25" s="65">
        <v>3</v>
      </c>
      <c r="C25" s="66">
        <v>19</v>
      </c>
      <c r="D25" s="65">
        <v>37</v>
      </c>
      <c r="E25" s="66">
        <v>51</v>
      </c>
      <c r="F25" s="67"/>
      <c r="G25" s="65">
        <f t="shared" si="0"/>
        <v>-16</v>
      </c>
      <c r="H25" s="66">
        <f t="shared" si="1"/>
        <v>-14</v>
      </c>
      <c r="I25" s="20">
        <f t="shared" si="2"/>
        <v>-0.84210526315789469</v>
      </c>
      <c r="J25" s="21">
        <f t="shared" si="3"/>
        <v>-0.27450980392156865</v>
      </c>
    </row>
    <row r="26" spans="1:10" x14ac:dyDescent="0.2">
      <c r="A26" s="7" t="s">
        <v>155</v>
      </c>
      <c r="B26" s="65">
        <v>0</v>
      </c>
      <c r="C26" s="66">
        <v>0</v>
      </c>
      <c r="D26" s="65">
        <v>0</v>
      </c>
      <c r="E26" s="66">
        <v>1</v>
      </c>
      <c r="F26" s="67"/>
      <c r="G26" s="65">
        <f t="shared" si="0"/>
        <v>0</v>
      </c>
      <c r="H26" s="66">
        <f t="shared" si="1"/>
        <v>-1</v>
      </c>
      <c r="I26" s="20" t="str">
        <f t="shared" si="2"/>
        <v>-</v>
      </c>
      <c r="J26" s="21">
        <f t="shared" si="3"/>
        <v>-1</v>
      </c>
    </row>
    <row r="27" spans="1:10" x14ac:dyDescent="0.2">
      <c r="A27" s="7" t="s">
        <v>154</v>
      </c>
      <c r="B27" s="65">
        <v>441</v>
      </c>
      <c r="C27" s="66">
        <v>373</v>
      </c>
      <c r="D27" s="65">
        <v>2385</v>
      </c>
      <c r="E27" s="66">
        <v>1505</v>
      </c>
      <c r="F27" s="67"/>
      <c r="G27" s="65">
        <f t="shared" si="0"/>
        <v>68</v>
      </c>
      <c r="H27" s="66">
        <f t="shared" si="1"/>
        <v>880</v>
      </c>
      <c r="I27" s="20">
        <f t="shared" si="2"/>
        <v>0.18230563002680966</v>
      </c>
      <c r="J27" s="21">
        <f t="shared" si="3"/>
        <v>0.58471760797342198</v>
      </c>
    </row>
    <row r="28" spans="1:10" x14ac:dyDescent="0.2">
      <c r="A28" s="7" t="s">
        <v>153</v>
      </c>
      <c r="B28" s="65">
        <v>97</v>
      </c>
      <c r="C28" s="66">
        <v>62</v>
      </c>
      <c r="D28" s="65">
        <v>535</v>
      </c>
      <c r="E28" s="66">
        <v>329</v>
      </c>
      <c r="F28" s="67"/>
      <c r="G28" s="65">
        <f t="shared" si="0"/>
        <v>35</v>
      </c>
      <c r="H28" s="66">
        <f t="shared" si="1"/>
        <v>206</v>
      </c>
      <c r="I28" s="20">
        <f t="shared" si="2"/>
        <v>0.56451612903225812</v>
      </c>
      <c r="J28" s="21">
        <f t="shared" si="3"/>
        <v>0.62613981762917936</v>
      </c>
    </row>
    <row r="29" spans="1:10" x14ac:dyDescent="0.2">
      <c r="A29" s="7" t="s">
        <v>152</v>
      </c>
      <c r="B29" s="65">
        <v>4</v>
      </c>
      <c r="C29" s="66">
        <v>7</v>
      </c>
      <c r="D29" s="65">
        <v>17</v>
      </c>
      <c r="E29" s="66">
        <v>21</v>
      </c>
      <c r="F29" s="67"/>
      <c r="G29" s="65">
        <f t="shared" si="0"/>
        <v>-3</v>
      </c>
      <c r="H29" s="66">
        <f t="shared" si="1"/>
        <v>-4</v>
      </c>
      <c r="I29" s="20">
        <f t="shared" si="2"/>
        <v>-0.42857142857142855</v>
      </c>
      <c r="J29" s="21">
        <f t="shared" si="3"/>
        <v>-0.19047619047619047</v>
      </c>
    </row>
    <row r="30" spans="1:10" x14ac:dyDescent="0.2">
      <c r="A30" s="7" t="s">
        <v>150</v>
      </c>
      <c r="B30" s="65">
        <v>0</v>
      </c>
      <c r="C30" s="66">
        <v>1</v>
      </c>
      <c r="D30" s="65">
        <v>3</v>
      </c>
      <c r="E30" s="66">
        <v>14</v>
      </c>
      <c r="F30" s="67"/>
      <c r="G30" s="65">
        <f t="shared" si="0"/>
        <v>-1</v>
      </c>
      <c r="H30" s="66">
        <f t="shared" si="1"/>
        <v>-11</v>
      </c>
      <c r="I30" s="20">
        <f t="shared" si="2"/>
        <v>-1</v>
      </c>
      <c r="J30" s="21">
        <f t="shared" si="3"/>
        <v>-0.7857142857142857</v>
      </c>
    </row>
    <row r="31" spans="1:10" x14ac:dyDescent="0.2">
      <c r="A31" s="7" t="s">
        <v>149</v>
      </c>
      <c r="B31" s="65">
        <v>1</v>
      </c>
      <c r="C31" s="66">
        <v>0</v>
      </c>
      <c r="D31" s="65">
        <v>7</v>
      </c>
      <c r="E31" s="66">
        <v>0</v>
      </c>
      <c r="F31" s="67"/>
      <c r="G31" s="65">
        <f t="shared" si="0"/>
        <v>1</v>
      </c>
      <c r="H31" s="66">
        <f t="shared" si="1"/>
        <v>7</v>
      </c>
      <c r="I31" s="20" t="str">
        <f t="shared" si="2"/>
        <v>-</v>
      </c>
      <c r="J31" s="21" t="str">
        <f t="shared" si="3"/>
        <v>-</v>
      </c>
    </row>
    <row r="32" spans="1:10" x14ac:dyDescent="0.2">
      <c r="A32" s="7" t="s">
        <v>148</v>
      </c>
      <c r="B32" s="65">
        <v>0</v>
      </c>
      <c r="C32" s="66">
        <v>0</v>
      </c>
      <c r="D32" s="65">
        <v>7</v>
      </c>
      <c r="E32" s="66">
        <v>0</v>
      </c>
      <c r="F32" s="67"/>
      <c r="G32" s="65">
        <f t="shared" si="0"/>
        <v>0</v>
      </c>
      <c r="H32" s="66">
        <f t="shared" si="1"/>
        <v>7</v>
      </c>
      <c r="I32" s="20" t="str">
        <f t="shared" si="2"/>
        <v>-</v>
      </c>
      <c r="J32" s="21" t="str">
        <f t="shared" si="3"/>
        <v>-</v>
      </c>
    </row>
    <row r="33" spans="1:10" x14ac:dyDescent="0.2">
      <c r="A33" s="7" t="s">
        <v>147</v>
      </c>
      <c r="B33" s="65">
        <v>0</v>
      </c>
      <c r="C33" s="66">
        <v>1</v>
      </c>
      <c r="D33" s="65">
        <v>3</v>
      </c>
      <c r="E33" s="66">
        <v>2</v>
      </c>
      <c r="F33" s="67"/>
      <c r="G33" s="65">
        <f t="shared" si="0"/>
        <v>-1</v>
      </c>
      <c r="H33" s="66">
        <f t="shared" si="1"/>
        <v>1</v>
      </c>
      <c r="I33" s="20">
        <f t="shared" si="2"/>
        <v>-1</v>
      </c>
      <c r="J33" s="21">
        <f t="shared" si="3"/>
        <v>0.5</v>
      </c>
    </row>
    <row r="34" spans="1:10" x14ac:dyDescent="0.2">
      <c r="A34" s="7" t="s">
        <v>146</v>
      </c>
      <c r="B34" s="65">
        <v>3</v>
      </c>
      <c r="C34" s="66">
        <v>1</v>
      </c>
      <c r="D34" s="65">
        <v>12</v>
      </c>
      <c r="E34" s="66">
        <v>10</v>
      </c>
      <c r="F34" s="67"/>
      <c r="G34" s="65">
        <f t="shared" si="0"/>
        <v>2</v>
      </c>
      <c r="H34" s="66">
        <f t="shared" si="1"/>
        <v>2</v>
      </c>
      <c r="I34" s="20">
        <f t="shared" si="2"/>
        <v>2</v>
      </c>
      <c r="J34" s="21">
        <f t="shared" si="3"/>
        <v>0.2</v>
      </c>
    </row>
    <row r="35" spans="1:10" x14ac:dyDescent="0.2">
      <c r="A35" s="7" t="s">
        <v>145</v>
      </c>
      <c r="B35" s="65">
        <v>2</v>
      </c>
      <c r="C35" s="66">
        <v>3</v>
      </c>
      <c r="D35" s="65">
        <v>21</v>
      </c>
      <c r="E35" s="66">
        <v>10</v>
      </c>
      <c r="F35" s="67"/>
      <c r="G35" s="65">
        <f t="shared" si="0"/>
        <v>-1</v>
      </c>
      <c r="H35" s="66">
        <f t="shared" si="1"/>
        <v>11</v>
      </c>
      <c r="I35" s="20">
        <f t="shared" si="2"/>
        <v>-0.33333333333333331</v>
      </c>
      <c r="J35" s="21">
        <f t="shared" si="3"/>
        <v>1.1000000000000001</v>
      </c>
    </row>
    <row r="36" spans="1:10" x14ac:dyDescent="0.2">
      <c r="A36" s="7" t="s">
        <v>144</v>
      </c>
      <c r="B36" s="65">
        <v>0</v>
      </c>
      <c r="C36" s="66">
        <v>1</v>
      </c>
      <c r="D36" s="65">
        <v>0</v>
      </c>
      <c r="E36" s="66">
        <v>1</v>
      </c>
      <c r="F36" s="67"/>
      <c r="G36" s="65">
        <f t="shared" si="0"/>
        <v>-1</v>
      </c>
      <c r="H36" s="66">
        <f t="shared" si="1"/>
        <v>-1</v>
      </c>
      <c r="I36" s="20">
        <f t="shared" si="2"/>
        <v>-1</v>
      </c>
      <c r="J36" s="21">
        <f t="shared" si="3"/>
        <v>-1</v>
      </c>
    </row>
    <row r="37" spans="1:10" x14ac:dyDescent="0.2">
      <c r="A37" s="7" t="s">
        <v>143</v>
      </c>
      <c r="B37" s="65">
        <v>288</v>
      </c>
      <c r="C37" s="66">
        <v>265</v>
      </c>
      <c r="D37" s="65">
        <v>1634</v>
      </c>
      <c r="E37" s="66">
        <v>1146</v>
      </c>
      <c r="F37" s="67"/>
      <c r="G37" s="65">
        <f t="shared" si="0"/>
        <v>23</v>
      </c>
      <c r="H37" s="66">
        <f t="shared" si="1"/>
        <v>488</v>
      </c>
      <c r="I37" s="20">
        <f t="shared" si="2"/>
        <v>8.6792452830188674E-2</v>
      </c>
      <c r="J37" s="21">
        <f t="shared" si="3"/>
        <v>0.42582897033158812</v>
      </c>
    </row>
    <row r="38" spans="1:10" x14ac:dyDescent="0.2">
      <c r="A38" s="7" t="s">
        <v>142</v>
      </c>
      <c r="B38" s="65">
        <v>8</v>
      </c>
      <c r="C38" s="66">
        <v>2</v>
      </c>
      <c r="D38" s="65">
        <v>18</v>
      </c>
      <c r="E38" s="66">
        <v>8</v>
      </c>
      <c r="F38" s="67"/>
      <c r="G38" s="65">
        <f t="shared" si="0"/>
        <v>6</v>
      </c>
      <c r="H38" s="66">
        <f t="shared" si="1"/>
        <v>10</v>
      </c>
      <c r="I38" s="20">
        <f t="shared" si="2"/>
        <v>3</v>
      </c>
      <c r="J38" s="21">
        <f t="shared" si="3"/>
        <v>1.25</v>
      </c>
    </row>
    <row r="39" spans="1:10" x14ac:dyDescent="0.2">
      <c r="A39" s="7" t="s">
        <v>141</v>
      </c>
      <c r="B39" s="65">
        <v>15</v>
      </c>
      <c r="C39" s="66">
        <v>22</v>
      </c>
      <c r="D39" s="65">
        <v>64</v>
      </c>
      <c r="E39" s="66">
        <v>97</v>
      </c>
      <c r="F39" s="67"/>
      <c r="G39" s="65">
        <f t="shared" si="0"/>
        <v>-7</v>
      </c>
      <c r="H39" s="66">
        <f t="shared" si="1"/>
        <v>-33</v>
      </c>
      <c r="I39" s="20">
        <f t="shared" si="2"/>
        <v>-0.31818181818181818</v>
      </c>
      <c r="J39" s="21">
        <f t="shared" si="3"/>
        <v>-0.34020618556701032</v>
      </c>
    </row>
    <row r="40" spans="1:10" x14ac:dyDescent="0.2">
      <c r="A40" s="7" t="s">
        <v>151</v>
      </c>
      <c r="B40" s="65">
        <v>27</v>
      </c>
      <c r="C40" s="66">
        <v>25</v>
      </c>
      <c r="D40" s="65">
        <v>123</v>
      </c>
      <c r="E40" s="66">
        <v>108</v>
      </c>
      <c r="F40" s="67"/>
      <c r="G40" s="65">
        <f t="shared" si="0"/>
        <v>2</v>
      </c>
      <c r="H40" s="66">
        <f t="shared" si="1"/>
        <v>15</v>
      </c>
      <c r="I40" s="20">
        <f t="shared" si="2"/>
        <v>0.08</v>
      </c>
      <c r="J40" s="21">
        <f t="shared" si="3"/>
        <v>0.1388888888888889</v>
      </c>
    </row>
    <row r="41" spans="1:10" x14ac:dyDescent="0.2">
      <c r="A41" s="7"/>
      <c r="B41" s="65"/>
      <c r="C41" s="66"/>
      <c r="D41" s="65"/>
      <c r="E41" s="66"/>
      <c r="F41" s="67"/>
      <c r="G41" s="65"/>
      <c r="H41" s="66"/>
      <c r="I41" s="20"/>
      <c r="J41" s="21"/>
    </row>
    <row r="42" spans="1:10" s="43" customFormat="1" x14ac:dyDescent="0.2">
      <c r="A42" s="27" t="s">
        <v>28</v>
      </c>
      <c r="B42" s="71">
        <f>SUM(B15:B41)</f>
        <v>959</v>
      </c>
      <c r="C42" s="72">
        <f>SUM(C15:C41)</f>
        <v>841</v>
      </c>
      <c r="D42" s="71">
        <f>SUM(D15:D41)</f>
        <v>5197</v>
      </c>
      <c r="E42" s="72">
        <f>SUM(E15:E41)</f>
        <v>3518</v>
      </c>
      <c r="F42" s="73"/>
      <c r="G42" s="71">
        <f>B42-C42</f>
        <v>118</v>
      </c>
      <c r="H42" s="72">
        <f>D42-E42</f>
        <v>1679</v>
      </c>
      <c r="I42" s="37">
        <f>IF(C42=0, "-", G42/C42)</f>
        <v>0.14030915576694411</v>
      </c>
      <c r="J42" s="38">
        <f>IF(E42=0, "-", H42/E42)</f>
        <v>0.47725980670835705</v>
      </c>
    </row>
    <row r="43" spans="1:10" s="43" customFormat="1" x14ac:dyDescent="0.2">
      <c r="A43" s="27" t="s">
        <v>0</v>
      </c>
      <c r="B43" s="71">
        <f>B11+B42</f>
        <v>959</v>
      </c>
      <c r="C43" s="77">
        <f>C11+C42</f>
        <v>841</v>
      </c>
      <c r="D43" s="71">
        <f>D11+D42</f>
        <v>5197</v>
      </c>
      <c r="E43" s="77">
        <f>E11+E42</f>
        <v>3518</v>
      </c>
      <c r="F43" s="73"/>
      <c r="G43" s="71">
        <f>B43-C43</f>
        <v>118</v>
      </c>
      <c r="H43" s="72">
        <f>D43-E43</f>
        <v>1679</v>
      </c>
      <c r="I43" s="37">
        <f>IF(C43=0, "-", G43/C43)</f>
        <v>0.14030915576694411</v>
      </c>
      <c r="J43" s="38">
        <f>IF(E43=0, "-", H43/E43)</f>
        <v>0.47725980670835705</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144"/>
  <sheetViews>
    <sheetView tabSelected="1" zoomScaleNormal="100" workbookViewId="0">
      <selection activeCell="M1" sqref="M1"/>
    </sheetView>
  </sheetViews>
  <sheetFormatPr defaultRowHeight="12.75" x14ac:dyDescent="0.2"/>
  <cols>
    <col min="1" max="1" width="30.28515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86</v>
      </c>
      <c r="B2" s="202" t="s">
        <v>76</v>
      </c>
      <c r="C2" s="198"/>
      <c r="D2" s="198"/>
      <c r="E2" s="203"/>
      <c r="F2" s="203"/>
      <c r="G2" s="203"/>
      <c r="H2" s="203"/>
      <c r="I2" s="203"/>
      <c r="J2" s="203"/>
      <c r="K2" s="203"/>
    </row>
    <row r="4" spans="1:11" ht="15.75" x14ac:dyDescent="0.25">
      <c r="A4" s="164" t="s">
        <v>88</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88</v>
      </c>
      <c r="B6" s="61" t="s">
        <v>12</v>
      </c>
      <c r="C6" s="62" t="s">
        <v>13</v>
      </c>
      <c r="D6" s="61" t="s">
        <v>12</v>
      </c>
      <c r="E6" s="63" t="s">
        <v>13</v>
      </c>
      <c r="F6" s="62" t="s">
        <v>12</v>
      </c>
      <c r="G6" s="62" t="s">
        <v>13</v>
      </c>
      <c r="H6" s="61" t="s">
        <v>12</v>
      </c>
      <c r="I6" s="63" t="s">
        <v>13</v>
      </c>
      <c r="J6" s="61"/>
      <c r="K6" s="63"/>
    </row>
    <row r="7" spans="1:11" x14ac:dyDescent="0.2">
      <c r="A7" s="7" t="s">
        <v>167</v>
      </c>
      <c r="B7" s="65">
        <v>4</v>
      </c>
      <c r="C7" s="34">
        <f>IF(B10=0, "-", B7/B10)</f>
        <v>0.5</v>
      </c>
      <c r="D7" s="65">
        <v>2</v>
      </c>
      <c r="E7" s="9">
        <f>IF(D10=0, "-", D7/D10)</f>
        <v>0.66666666666666663</v>
      </c>
      <c r="F7" s="81">
        <v>29</v>
      </c>
      <c r="G7" s="34">
        <f>IF(F10=0, "-", F7/F10)</f>
        <v>0.74358974358974361</v>
      </c>
      <c r="H7" s="65">
        <v>20</v>
      </c>
      <c r="I7" s="9">
        <f>IF(H10=0, "-", H7/H10)</f>
        <v>0.83333333333333337</v>
      </c>
      <c r="J7" s="8">
        <f>IF(D7=0, "-", IF((B7-D7)/D7&lt;10, (B7-D7)/D7, "&gt;999%"))</f>
        <v>1</v>
      </c>
      <c r="K7" s="9">
        <f>IF(H7=0, "-", IF((F7-H7)/H7&lt;10, (F7-H7)/H7, "&gt;999%"))</f>
        <v>0.45</v>
      </c>
    </row>
    <row r="8" spans="1:11" x14ac:dyDescent="0.2">
      <c r="A8" s="7" t="s">
        <v>168</v>
      </c>
      <c r="B8" s="65">
        <v>4</v>
      </c>
      <c r="C8" s="34">
        <f>IF(B10=0, "-", B8/B10)</f>
        <v>0.5</v>
      </c>
      <c r="D8" s="65">
        <v>1</v>
      </c>
      <c r="E8" s="9">
        <f>IF(D10=0, "-", D8/D10)</f>
        <v>0.33333333333333331</v>
      </c>
      <c r="F8" s="81">
        <v>10</v>
      </c>
      <c r="G8" s="34">
        <f>IF(F10=0, "-", F8/F10)</f>
        <v>0.25641025641025639</v>
      </c>
      <c r="H8" s="65">
        <v>4</v>
      </c>
      <c r="I8" s="9">
        <f>IF(H10=0, "-", H8/H10)</f>
        <v>0.16666666666666666</v>
      </c>
      <c r="J8" s="8">
        <f>IF(D8=0, "-", IF((B8-D8)/D8&lt;10, (B8-D8)/D8, "&gt;999%"))</f>
        <v>3</v>
      </c>
      <c r="K8" s="9">
        <f>IF(H8=0, "-", IF((F8-H8)/H8&lt;10, (F8-H8)/H8, "&gt;999%"))</f>
        <v>1.5</v>
      </c>
    </row>
    <row r="9" spans="1:11" x14ac:dyDescent="0.2">
      <c r="A9" s="2"/>
      <c r="B9" s="68"/>
      <c r="C9" s="33"/>
      <c r="D9" s="68"/>
      <c r="E9" s="6"/>
      <c r="F9" s="82"/>
      <c r="G9" s="33"/>
      <c r="H9" s="68"/>
      <c r="I9" s="6"/>
      <c r="J9" s="5"/>
      <c r="K9" s="6"/>
    </row>
    <row r="10" spans="1:11" s="43" customFormat="1" x14ac:dyDescent="0.2">
      <c r="A10" s="162" t="s">
        <v>400</v>
      </c>
      <c r="B10" s="71">
        <f>SUM(B7:B9)</f>
        <v>8</v>
      </c>
      <c r="C10" s="40">
        <f>B10/959</f>
        <v>8.3420229405630868E-3</v>
      </c>
      <c r="D10" s="71">
        <f>SUM(D7:D9)</f>
        <v>3</v>
      </c>
      <c r="E10" s="41">
        <f>D10/841</f>
        <v>3.5671819262782403E-3</v>
      </c>
      <c r="F10" s="77">
        <f>SUM(F7:F9)</f>
        <v>39</v>
      </c>
      <c r="G10" s="42">
        <f>F10/5197</f>
        <v>7.5043294208197034E-3</v>
      </c>
      <c r="H10" s="71">
        <f>SUM(H7:H9)</f>
        <v>24</v>
      </c>
      <c r="I10" s="41">
        <f>H10/3518</f>
        <v>6.8220579874928933E-3</v>
      </c>
      <c r="J10" s="37">
        <f>IF(D10=0, "-", IF((B10-D10)/D10&lt;10, (B10-D10)/D10, "&gt;999%"))</f>
        <v>1.6666666666666667</v>
      </c>
      <c r="K10" s="38">
        <f>IF(H10=0, "-", IF((F10-H10)/H10&lt;10, (F10-H10)/H10, "&gt;999%"))</f>
        <v>0.625</v>
      </c>
    </row>
    <row r="11" spans="1:11" x14ac:dyDescent="0.2">
      <c r="B11" s="83"/>
      <c r="D11" s="83"/>
      <c r="F11" s="83"/>
      <c r="H11" s="83"/>
    </row>
    <row r="12" spans="1:11" s="43" customFormat="1" x14ac:dyDescent="0.2">
      <c r="A12" s="162" t="s">
        <v>400</v>
      </c>
      <c r="B12" s="71">
        <v>8</v>
      </c>
      <c r="C12" s="40">
        <f>B12/959</f>
        <v>8.3420229405630868E-3</v>
      </c>
      <c r="D12" s="71">
        <v>3</v>
      </c>
      <c r="E12" s="41">
        <f>D12/841</f>
        <v>3.5671819262782403E-3</v>
      </c>
      <c r="F12" s="77">
        <v>39</v>
      </c>
      <c r="G12" s="42">
        <f>F12/5197</f>
        <v>7.5043294208197034E-3</v>
      </c>
      <c r="H12" s="71">
        <v>24</v>
      </c>
      <c r="I12" s="41">
        <f>H12/3518</f>
        <v>6.8220579874928933E-3</v>
      </c>
      <c r="J12" s="37">
        <f>IF(D12=0, "-", IF((B12-D12)/D12&lt;10, (B12-D12)/D12, "&gt;999%"))</f>
        <v>1.6666666666666667</v>
      </c>
      <c r="K12" s="38">
        <f>IF(H12=0, "-", IF((F12-H12)/H12&lt;10, (F12-H12)/H12, "&gt;999%"))</f>
        <v>0.625</v>
      </c>
    </row>
    <row r="13" spans="1:11" x14ac:dyDescent="0.2">
      <c r="B13" s="83"/>
      <c r="D13" s="83"/>
      <c r="F13" s="83"/>
      <c r="H13" s="83"/>
    </row>
    <row r="14" spans="1:11" ht="15.75" x14ac:dyDescent="0.25">
      <c r="A14" s="164" t="s">
        <v>89</v>
      </c>
      <c r="B14" s="196" t="s">
        <v>1</v>
      </c>
      <c r="C14" s="200"/>
      <c r="D14" s="200"/>
      <c r="E14" s="197"/>
      <c r="F14" s="196" t="s">
        <v>14</v>
      </c>
      <c r="G14" s="200"/>
      <c r="H14" s="200"/>
      <c r="I14" s="197"/>
      <c r="J14" s="196" t="s">
        <v>15</v>
      </c>
      <c r="K14" s="197"/>
    </row>
    <row r="15" spans="1:11" x14ac:dyDescent="0.2">
      <c r="A15" s="22"/>
      <c r="B15" s="196">
        <f>VALUE(RIGHT($B$2, 4))</f>
        <v>2021</v>
      </c>
      <c r="C15" s="197"/>
      <c r="D15" s="196">
        <f>B15-1</f>
        <v>2020</v>
      </c>
      <c r="E15" s="204"/>
      <c r="F15" s="196">
        <f>B15</f>
        <v>2021</v>
      </c>
      <c r="G15" s="204"/>
      <c r="H15" s="196">
        <f>D15</f>
        <v>2020</v>
      </c>
      <c r="I15" s="204"/>
      <c r="J15" s="140" t="s">
        <v>4</v>
      </c>
      <c r="K15" s="141" t="s">
        <v>2</v>
      </c>
    </row>
    <row r="16" spans="1:11" x14ac:dyDescent="0.2">
      <c r="A16" s="163" t="s">
        <v>112</v>
      </c>
      <c r="B16" s="61" t="s">
        <v>12</v>
      </c>
      <c r="C16" s="62" t="s">
        <v>13</v>
      </c>
      <c r="D16" s="61" t="s">
        <v>12</v>
      </c>
      <c r="E16" s="63" t="s">
        <v>13</v>
      </c>
      <c r="F16" s="62" t="s">
        <v>12</v>
      </c>
      <c r="G16" s="62" t="s">
        <v>13</v>
      </c>
      <c r="H16" s="61" t="s">
        <v>12</v>
      </c>
      <c r="I16" s="63" t="s">
        <v>13</v>
      </c>
      <c r="J16" s="61"/>
      <c r="K16" s="63"/>
    </row>
    <row r="17" spans="1:11" x14ac:dyDescent="0.2">
      <c r="A17" s="7" t="s">
        <v>169</v>
      </c>
      <c r="B17" s="65">
        <v>0</v>
      </c>
      <c r="C17" s="34">
        <f>IF(B28=0, "-", B17/B28)</f>
        <v>0</v>
      </c>
      <c r="D17" s="65">
        <v>0</v>
      </c>
      <c r="E17" s="9">
        <f>IF(D28=0, "-", D17/D28)</f>
        <v>0</v>
      </c>
      <c r="F17" s="81">
        <v>1</v>
      </c>
      <c r="G17" s="34">
        <f>IF(F28=0, "-", F17/F28)</f>
        <v>4.329004329004329E-3</v>
      </c>
      <c r="H17" s="65">
        <v>0</v>
      </c>
      <c r="I17" s="9">
        <f>IF(H28=0, "-", H17/H28)</f>
        <v>0</v>
      </c>
      <c r="J17" s="8" t="str">
        <f t="shared" ref="J17:J26" si="0">IF(D17=0, "-", IF((B17-D17)/D17&lt;10, (B17-D17)/D17, "&gt;999%"))</f>
        <v>-</v>
      </c>
      <c r="K17" s="9" t="str">
        <f t="shared" ref="K17:K26" si="1">IF(H17=0, "-", IF((F17-H17)/H17&lt;10, (F17-H17)/H17, "&gt;999%"))</f>
        <v>-</v>
      </c>
    </row>
    <row r="18" spans="1:11" x14ac:dyDescent="0.2">
      <c r="A18" s="7" t="s">
        <v>170</v>
      </c>
      <c r="B18" s="65">
        <v>0</v>
      </c>
      <c r="C18" s="34">
        <f>IF(B28=0, "-", B18/B28)</f>
        <v>0</v>
      </c>
      <c r="D18" s="65">
        <v>1</v>
      </c>
      <c r="E18" s="9">
        <f>IF(D28=0, "-", D18/D28)</f>
        <v>2.4390243902439025E-2</v>
      </c>
      <c r="F18" s="81">
        <v>0</v>
      </c>
      <c r="G18" s="34">
        <f>IF(F28=0, "-", F18/F28)</f>
        <v>0</v>
      </c>
      <c r="H18" s="65">
        <v>3</v>
      </c>
      <c r="I18" s="9">
        <f>IF(H28=0, "-", H18/H28)</f>
        <v>1.6393442622950821E-2</v>
      </c>
      <c r="J18" s="8">
        <f t="shared" si="0"/>
        <v>-1</v>
      </c>
      <c r="K18" s="9">
        <f t="shared" si="1"/>
        <v>-1</v>
      </c>
    </row>
    <row r="19" spans="1:11" x14ac:dyDescent="0.2">
      <c r="A19" s="7" t="s">
        <v>171</v>
      </c>
      <c r="B19" s="65">
        <v>0</v>
      </c>
      <c r="C19" s="34">
        <f>IF(B28=0, "-", B19/B28)</f>
        <v>0</v>
      </c>
      <c r="D19" s="65">
        <v>1</v>
      </c>
      <c r="E19" s="9">
        <f>IF(D28=0, "-", D19/D28)</f>
        <v>2.4390243902439025E-2</v>
      </c>
      <c r="F19" s="81">
        <v>2</v>
      </c>
      <c r="G19" s="34">
        <f>IF(F28=0, "-", F19/F28)</f>
        <v>8.658008658008658E-3</v>
      </c>
      <c r="H19" s="65">
        <v>6</v>
      </c>
      <c r="I19" s="9">
        <f>IF(H28=0, "-", H19/H28)</f>
        <v>3.2786885245901641E-2</v>
      </c>
      <c r="J19" s="8">
        <f t="shared" si="0"/>
        <v>-1</v>
      </c>
      <c r="K19" s="9">
        <f t="shared" si="1"/>
        <v>-0.66666666666666663</v>
      </c>
    </row>
    <row r="20" spans="1:11" x14ac:dyDescent="0.2">
      <c r="A20" s="7" t="s">
        <v>172</v>
      </c>
      <c r="B20" s="65">
        <v>4</v>
      </c>
      <c r="C20" s="34">
        <f>IF(B28=0, "-", B20/B28)</f>
        <v>0.12121212121212122</v>
      </c>
      <c r="D20" s="65">
        <v>8</v>
      </c>
      <c r="E20" s="9">
        <f>IF(D28=0, "-", D20/D28)</f>
        <v>0.1951219512195122</v>
      </c>
      <c r="F20" s="81">
        <v>37</v>
      </c>
      <c r="G20" s="34">
        <f>IF(F28=0, "-", F20/F28)</f>
        <v>0.16017316017316016</v>
      </c>
      <c r="H20" s="65">
        <v>31</v>
      </c>
      <c r="I20" s="9">
        <f>IF(H28=0, "-", H20/H28)</f>
        <v>0.16939890710382513</v>
      </c>
      <c r="J20" s="8">
        <f t="shared" si="0"/>
        <v>-0.5</v>
      </c>
      <c r="K20" s="9">
        <f t="shared" si="1"/>
        <v>0.19354838709677419</v>
      </c>
    </row>
    <row r="21" spans="1:11" x14ac:dyDescent="0.2">
      <c r="A21" s="7" t="s">
        <v>173</v>
      </c>
      <c r="B21" s="65">
        <v>5</v>
      </c>
      <c r="C21" s="34">
        <f>IF(B28=0, "-", B21/B28)</f>
        <v>0.15151515151515152</v>
      </c>
      <c r="D21" s="65">
        <v>5</v>
      </c>
      <c r="E21" s="9">
        <f>IF(D28=0, "-", D21/D28)</f>
        <v>0.12195121951219512</v>
      </c>
      <c r="F21" s="81">
        <v>25</v>
      </c>
      <c r="G21" s="34">
        <f>IF(F28=0, "-", F21/F28)</f>
        <v>0.10822510822510822</v>
      </c>
      <c r="H21" s="65">
        <v>21</v>
      </c>
      <c r="I21" s="9">
        <f>IF(H28=0, "-", H21/H28)</f>
        <v>0.11475409836065574</v>
      </c>
      <c r="J21" s="8">
        <f t="shared" si="0"/>
        <v>0</v>
      </c>
      <c r="K21" s="9">
        <f t="shared" si="1"/>
        <v>0.19047619047619047</v>
      </c>
    </row>
    <row r="22" spans="1:11" x14ac:dyDescent="0.2">
      <c r="A22" s="7" t="s">
        <v>174</v>
      </c>
      <c r="B22" s="65">
        <v>8</v>
      </c>
      <c r="C22" s="34">
        <f>IF(B28=0, "-", B22/B28)</f>
        <v>0.24242424242424243</v>
      </c>
      <c r="D22" s="65">
        <v>0</v>
      </c>
      <c r="E22" s="9">
        <f>IF(D28=0, "-", D22/D28)</f>
        <v>0</v>
      </c>
      <c r="F22" s="81">
        <v>57</v>
      </c>
      <c r="G22" s="34">
        <f>IF(F28=0, "-", F22/F28)</f>
        <v>0.24675324675324675</v>
      </c>
      <c r="H22" s="65">
        <v>4</v>
      </c>
      <c r="I22" s="9">
        <f>IF(H28=0, "-", H22/H28)</f>
        <v>2.185792349726776E-2</v>
      </c>
      <c r="J22" s="8" t="str">
        <f t="shared" si="0"/>
        <v>-</v>
      </c>
      <c r="K22" s="9" t="str">
        <f t="shared" si="1"/>
        <v>&gt;999%</v>
      </c>
    </row>
    <row r="23" spans="1:11" x14ac:dyDescent="0.2">
      <c r="A23" s="7" t="s">
        <v>175</v>
      </c>
      <c r="B23" s="65">
        <v>3</v>
      </c>
      <c r="C23" s="34">
        <f>IF(B28=0, "-", B23/B28)</f>
        <v>9.0909090909090912E-2</v>
      </c>
      <c r="D23" s="65">
        <v>18</v>
      </c>
      <c r="E23" s="9">
        <f>IF(D28=0, "-", D23/D28)</f>
        <v>0.43902439024390244</v>
      </c>
      <c r="F23" s="81">
        <v>33</v>
      </c>
      <c r="G23" s="34">
        <f>IF(F28=0, "-", F23/F28)</f>
        <v>0.14285714285714285</v>
      </c>
      <c r="H23" s="65">
        <v>45</v>
      </c>
      <c r="I23" s="9">
        <f>IF(H28=0, "-", H23/H28)</f>
        <v>0.24590163934426229</v>
      </c>
      <c r="J23" s="8">
        <f t="shared" si="0"/>
        <v>-0.83333333333333337</v>
      </c>
      <c r="K23" s="9">
        <f t="shared" si="1"/>
        <v>-0.26666666666666666</v>
      </c>
    </row>
    <row r="24" spans="1:11" x14ac:dyDescent="0.2">
      <c r="A24" s="7" t="s">
        <v>176</v>
      </c>
      <c r="B24" s="65">
        <v>5</v>
      </c>
      <c r="C24" s="34">
        <f>IF(B28=0, "-", B24/B28)</f>
        <v>0.15151515151515152</v>
      </c>
      <c r="D24" s="65">
        <v>6</v>
      </c>
      <c r="E24" s="9">
        <f>IF(D28=0, "-", D24/D28)</f>
        <v>0.14634146341463414</v>
      </c>
      <c r="F24" s="81">
        <v>27</v>
      </c>
      <c r="G24" s="34">
        <f>IF(F28=0, "-", F24/F28)</f>
        <v>0.11688311688311688</v>
      </c>
      <c r="H24" s="65">
        <v>18</v>
      </c>
      <c r="I24" s="9">
        <f>IF(H28=0, "-", H24/H28)</f>
        <v>9.8360655737704916E-2</v>
      </c>
      <c r="J24" s="8">
        <f t="shared" si="0"/>
        <v>-0.16666666666666666</v>
      </c>
      <c r="K24" s="9">
        <f t="shared" si="1"/>
        <v>0.5</v>
      </c>
    </row>
    <row r="25" spans="1:11" x14ac:dyDescent="0.2">
      <c r="A25" s="7" t="s">
        <v>177</v>
      </c>
      <c r="B25" s="65">
        <v>7</v>
      </c>
      <c r="C25" s="34">
        <f>IF(B28=0, "-", B25/B28)</f>
        <v>0.21212121212121213</v>
      </c>
      <c r="D25" s="65">
        <v>1</v>
      </c>
      <c r="E25" s="9">
        <f>IF(D28=0, "-", D25/D28)</f>
        <v>2.4390243902439025E-2</v>
      </c>
      <c r="F25" s="81">
        <v>43</v>
      </c>
      <c r="G25" s="34">
        <f>IF(F28=0, "-", F25/F28)</f>
        <v>0.18614718614718614</v>
      </c>
      <c r="H25" s="65">
        <v>47</v>
      </c>
      <c r="I25" s="9">
        <f>IF(H28=0, "-", H25/H28)</f>
        <v>0.25683060109289618</v>
      </c>
      <c r="J25" s="8">
        <f t="shared" si="0"/>
        <v>6</v>
      </c>
      <c r="K25" s="9">
        <f t="shared" si="1"/>
        <v>-8.5106382978723402E-2</v>
      </c>
    </row>
    <row r="26" spans="1:11" x14ac:dyDescent="0.2">
      <c r="A26" s="7" t="s">
        <v>178</v>
      </c>
      <c r="B26" s="65">
        <v>1</v>
      </c>
      <c r="C26" s="34">
        <f>IF(B28=0, "-", B26/B28)</f>
        <v>3.0303030303030304E-2</v>
      </c>
      <c r="D26" s="65">
        <v>1</v>
      </c>
      <c r="E26" s="9">
        <f>IF(D28=0, "-", D26/D28)</f>
        <v>2.4390243902439025E-2</v>
      </c>
      <c r="F26" s="81">
        <v>6</v>
      </c>
      <c r="G26" s="34">
        <f>IF(F28=0, "-", F26/F28)</f>
        <v>2.5974025974025976E-2</v>
      </c>
      <c r="H26" s="65">
        <v>8</v>
      </c>
      <c r="I26" s="9">
        <f>IF(H28=0, "-", H26/H28)</f>
        <v>4.3715846994535519E-2</v>
      </c>
      <c r="J26" s="8">
        <f t="shared" si="0"/>
        <v>0</v>
      </c>
      <c r="K26" s="9">
        <f t="shared" si="1"/>
        <v>-0.25</v>
      </c>
    </row>
    <row r="27" spans="1:11" x14ac:dyDescent="0.2">
      <c r="A27" s="2"/>
      <c r="B27" s="68"/>
      <c r="C27" s="33"/>
      <c r="D27" s="68"/>
      <c r="E27" s="6"/>
      <c r="F27" s="82"/>
      <c r="G27" s="33"/>
      <c r="H27" s="68"/>
      <c r="I27" s="6"/>
      <c r="J27" s="5"/>
      <c r="K27" s="6"/>
    </row>
    <row r="28" spans="1:11" s="43" customFormat="1" x14ac:dyDescent="0.2">
      <c r="A28" s="162" t="s">
        <v>399</v>
      </c>
      <c r="B28" s="71">
        <f>SUM(B17:B27)</f>
        <v>33</v>
      </c>
      <c r="C28" s="40">
        <f>B28/959</f>
        <v>3.4410844629822732E-2</v>
      </c>
      <c r="D28" s="71">
        <f>SUM(D17:D27)</f>
        <v>41</v>
      </c>
      <c r="E28" s="41">
        <f>D28/841</f>
        <v>4.8751486325802618E-2</v>
      </c>
      <c r="F28" s="77">
        <f>SUM(F17:F27)</f>
        <v>231</v>
      </c>
      <c r="G28" s="42">
        <f>F28/5197</f>
        <v>4.44487204156244E-2</v>
      </c>
      <c r="H28" s="71">
        <f>SUM(H17:H27)</f>
        <v>183</v>
      </c>
      <c r="I28" s="41">
        <f>H28/3518</f>
        <v>5.2018192154633311E-2</v>
      </c>
      <c r="J28" s="37">
        <f>IF(D28=0, "-", IF((B28-D28)/D28&lt;10, (B28-D28)/D28, "&gt;999%"))</f>
        <v>-0.1951219512195122</v>
      </c>
      <c r="K28" s="38">
        <f>IF(H28=0, "-", IF((F28-H28)/H28&lt;10, (F28-H28)/H28, "&gt;999%"))</f>
        <v>0.26229508196721313</v>
      </c>
    </row>
    <row r="29" spans="1:11" x14ac:dyDescent="0.2">
      <c r="B29" s="83"/>
      <c r="D29" s="83"/>
      <c r="F29" s="83"/>
      <c r="H29" s="83"/>
    </row>
    <row r="30" spans="1:11" s="43" customFormat="1" x14ac:dyDescent="0.2">
      <c r="A30" s="162" t="s">
        <v>398</v>
      </c>
      <c r="B30" s="71">
        <v>33</v>
      </c>
      <c r="C30" s="40">
        <f>B30/959</f>
        <v>3.4410844629822732E-2</v>
      </c>
      <c r="D30" s="71">
        <v>41</v>
      </c>
      <c r="E30" s="41">
        <f>D30/841</f>
        <v>4.8751486325802618E-2</v>
      </c>
      <c r="F30" s="77">
        <v>231</v>
      </c>
      <c r="G30" s="42">
        <f>F30/5197</f>
        <v>4.44487204156244E-2</v>
      </c>
      <c r="H30" s="71">
        <v>183</v>
      </c>
      <c r="I30" s="41">
        <f>H30/3518</f>
        <v>5.2018192154633311E-2</v>
      </c>
      <c r="J30" s="37">
        <f>IF(D30=0, "-", IF((B30-D30)/D30&lt;10, (B30-D30)/D30, "&gt;999%"))</f>
        <v>-0.1951219512195122</v>
      </c>
      <c r="K30" s="38">
        <f>IF(H30=0, "-", IF((F30-H30)/H30&lt;10, (F30-H30)/H30, "&gt;999%"))</f>
        <v>0.26229508196721313</v>
      </c>
    </row>
    <row r="31" spans="1:11" x14ac:dyDescent="0.2">
      <c r="B31" s="83"/>
      <c r="D31" s="83"/>
      <c r="F31" s="83"/>
      <c r="H31" s="83"/>
    </row>
    <row r="32" spans="1:11" ht="15.75" x14ac:dyDescent="0.25">
      <c r="A32" s="164" t="s">
        <v>90</v>
      </c>
      <c r="B32" s="196" t="s">
        <v>1</v>
      </c>
      <c r="C32" s="200"/>
      <c r="D32" s="200"/>
      <c r="E32" s="197"/>
      <c r="F32" s="196" t="s">
        <v>14</v>
      </c>
      <c r="G32" s="200"/>
      <c r="H32" s="200"/>
      <c r="I32" s="197"/>
      <c r="J32" s="196" t="s">
        <v>15</v>
      </c>
      <c r="K32" s="197"/>
    </row>
    <row r="33" spans="1:11" x14ac:dyDescent="0.2">
      <c r="A33" s="22"/>
      <c r="B33" s="196">
        <f>VALUE(RIGHT($B$2, 4))</f>
        <v>2021</v>
      </c>
      <c r="C33" s="197"/>
      <c r="D33" s="196">
        <f>B33-1</f>
        <v>2020</v>
      </c>
      <c r="E33" s="204"/>
      <c r="F33" s="196">
        <f>B33</f>
        <v>2021</v>
      </c>
      <c r="G33" s="204"/>
      <c r="H33" s="196">
        <f>D33</f>
        <v>2020</v>
      </c>
      <c r="I33" s="204"/>
      <c r="J33" s="140" t="s">
        <v>4</v>
      </c>
      <c r="K33" s="141" t="s">
        <v>2</v>
      </c>
    </row>
    <row r="34" spans="1:11" x14ac:dyDescent="0.2">
      <c r="A34" s="163" t="s">
        <v>113</v>
      </c>
      <c r="B34" s="61" t="s">
        <v>12</v>
      </c>
      <c r="C34" s="62" t="s">
        <v>13</v>
      </c>
      <c r="D34" s="61" t="s">
        <v>12</v>
      </c>
      <c r="E34" s="63" t="s">
        <v>13</v>
      </c>
      <c r="F34" s="62" t="s">
        <v>12</v>
      </c>
      <c r="G34" s="62" t="s">
        <v>13</v>
      </c>
      <c r="H34" s="61" t="s">
        <v>12</v>
      </c>
      <c r="I34" s="63" t="s">
        <v>13</v>
      </c>
      <c r="J34" s="61"/>
      <c r="K34" s="63"/>
    </row>
    <row r="35" spans="1:11" x14ac:dyDescent="0.2">
      <c r="A35" s="7" t="s">
        <v>179</v>
      </c>
      <c r="B35" s="65">
        <v>0</v>
      </c>
      <c r="C35" s="34">
        <f>IF(B48=0, "-", B35/B48)</f>
        <v>0</v>
      </c>
      <c r="D35" s="65">
        <v>1</v>
      </c>
      <c r="E35" s="9">
        <f>IF(D48=0, "-", D35/D48)</f>
        <v>1.4705882352941176E-2</v>
      </c>
      <c r="F35" s="81">
        <v>1</v>
      </c>
      <c r="G35" s="34">
        <f>IF(F48=0, "-", F35/F48)</f>
        <v>2.4390243902439024E-3</v>
      </c>
      <c r="H35" s="65">
        <v>4</v>
      </c>
      <c r="I35" s="9">
        <f>IF(H48=0, "-", H35/H48)</f>
        <v>1.2578616352201259E-2</v>
      </c>
      <c r="J35" s="8">
        <f t="shared" ref="J35:J46" si="2">IF(D35=0, "-", IF((B35-D35)/D35&lt;10, (B35-D35)/D35, "&gt;999%"))</f>
        <v>-1</v>
      </c>
      <c r="K35" s="9">
        <f t="shared" ref="K35:K46" si="3">IF(H35=0, "-", IF((F35-H35)/H35&lt;10, (F35-H35)/H35, "&gt;999%"))</f>
        <v>-0.75</v>
      </c>
    </row>
    <row r="36" spans="1:11" x14ac:dyDescent="0.2">
      <c r="A36" s="7" t="s">
        <v>180</v>
      </c>
      <c r="B36" s="65">
        <v>0</v>
      </c>
      <c r="C36" s="34">
        <f>IF(B48=0, "-", B36/B48)</f>
        <v>0</v>
      </c>
      <c r="D36" s="65">
        <v>1</v>
      </c>
      <c r="E36" s="9">
        <f>IF(D48=0, "-", D36/D48)</f>
        <v>1.4705882352941176E-2</v>
      </c>
      <c r="F36" s="81">
        <v>0</v>
      </c>
      <c r="G36" s="34">
        <f>IF(F48=0, "-", F36/F48)</f>
        <v>0</v>
      </c>
      <c r="H36" s="65">
        <v>6</v>
      </c>
      <c r="I36" s="9">
        <f>IF(H48=0, "-", H36/H48)</f>
        <v>1.8867924528301886E-2</v>
      </c>
      <c r="J36" s="8">
        <f t="shared" si="2"/>
        <v>-1</v>
      </c>
      <c r="K36" s="9">
        <f t="shared" si="3"/>
        <v>-1</v>
      </c>
    </row>
    <row r="37" spans="1:11" x14ac:dyDescent="0.2">
      <c r="A37" s="7" t="s">
        <v>181</v>
      </c>
      <c r="B37" s="65">
        <v>0</v>
      </c>
      <c r="C37" s="34">
        <f>IF(B48=0, "-", B37/B48)</f>
        <v>0</v>
      </c>
      <c r="D37" s="65">
        <v>2</v>
      </c>
      <c r="E37" s="9">
        <f>IF(D48=0, "-", D37/D48)</f>
        <v>2.9411764705882353E-2</v>
      </c>
      <c r="F37" s="81">
        <v>14</v>
      </c>
      <c r="G37" s="34">
        <f>IF(F48=0, "-", F37/F48)</f>
        <v>3.4146341463414637E-2</v>
      </c>
      <c r="H37" s="65">
        <v>17</v>
      </c>
      <c r="I37" s="9">
        <f>IF(H48=0, "-", H37/H48)</f>
        <v>5.3459119496855348E-2</v>
      </c>
      <c r="J37" s="8">
        <f t="shared" si="2"/>
        <v>-1</v>
      </c>
      <c r="K37" s="9">
        <f t="shared" si="3"/>
        <v>-0.17647058823529413</v>
      </c>
    </row>
    <row r="38" spans="1:11" x14ac:dyDescent="0.2">
      <c r="A38" s="7" t="s">
        <v>182</v>
      </c>
      <c r="B38" s="65">
        <v>0</v>
      </c>
      <c r="C38" s="34">
        <f>IF(B48=0, "-", B38/B48)</f>
        <v>0</v>
      </c>
      <c r="D38" s="65">
        <v>1</v>
      </c>
      <c r="E38" s="9">
        <f>IF(D48=0, "-", D38/D48)</f>
        <v>1.4705882352941176E-2</v>
      </c>
      <c r="F38" s="81">
        <v>0</v>
      </c>
      <c r="G38" s="34">
        <f>IF(F48=0, "-", F38/F48)</f>
        <v>0</v>
      </c>
      <c r="H38" s="65">
        <v>4</v>
      </c>
      <c r="I38" s="9">
        <f>IF(H48=0, "-", H38/H48)</f>
        <v>1.2578616352201259E-2</v>
      </c>
      <c r="J38" s="8">
        <f t="shared" si="2"/>
        <v>-1</v>
      </c>
      <c r="K38" s="9">
        <f t="shared" si="3"/>
        <v>-1</v>
      </c>
    </row>
    <row r="39" spans="1:11" x14ac:dyDescent="0.2">
      <c r="A39" s="7" t="s">
        <v>183</v>
      </c>
      <c r="B39" s="65">
        <v>3</v>
      </c>
      <c r="C39" s="34">
        <f>IF(B48=0, "-", B39/B48)</f>
        <v>4.1095890410958902E-2</v>
      </c>
      <c r="D39" s="65">
        <v>5</v>
      </c>
      <c r="E39" s="9">
        <f>IF(D48=0, "-", D39/D48)</f>
        <v>7.3529411764705885E-2</v>
      </c>
      <c r="F39" s="81">
        <v>46</v>
      </c>
      <c r="G39" s="34">
        <f>IF(F48=0, "-", F39/F48)</f>
        <v>0.11219512195121951</v>
      </c>
      <c r="H39" s="65">
        <v>61</v>
      </c>
      <c r="I39" s="9">
        <f>IF(H48=0, "-", H39/H48)</f>
        <v>0.1918238993710692</v>
      </c>
      <c r="J39" s="8">
        <f t="shared" si="2"/>
        <v>-0.4</v>
      </c>
      <c r="K39" s="9">
        <f t="shared" si="3"/>
        <v>-0.24590163934426229</v>
      </c>
    </row>
    <row r="40" spans="1:11" x14ac:dyDescent="0.2">
      <c r="A40" s="7" t="s">
        <v>184</v>
      </c>
      <c r="B40" s="65">
        <v>11</v>
      </c>
      <c r="C40" s="34">
        <f>IF(B48=0, "-", B40/B48)</f>
        <v>0.15068493150684931</v>
      </c>
      <c r="D40" s="65">
        <v>7</v>
      </c>
      <c r="E40" s="9">
        <f>IF(D48=0, "-", D40/D48)</f>
        <v>0.10294117647058823</v>
      </c>
      <c r="F40" s="81">
        <v>66</v>
      </c>
      <c r="G40" s="34">
        <f>IF(F48=0, "-", F40/F48)</f>
        <v>0.16097560975609757</v>
      </c>
      <c r="H40" s="65">
        <v>33</v>
      </c>
      <c r="I40" s="9">
        <f>IF(H48=0, "-", H40/H48)</f>
        <v>0.10377358490566038</v>
      </c>
      <c r="J40" s="8">
        <f t="shared" si="2"/>
        <v>0.5714285714285714</v>
      </c>
      <c r="K40" s="9">
        <f t="shared" si="3"/>
        <v>1</v>
      </c>
    </row>
    <row r="41" spans="1:11" x14ac:dyDescent="0.2">
      <c r="A41" s="7" t="s">
        <v>185</v>
      </c>
      <c r="B41" s="65">
        <v>7</v>
      </c>
      <c r="C41" s="34">
        <f>IF(B48=0, "-", B41/B48)</f>
        <v>9.5890410958904104E-2</v>
      </c>
      <c r="D41" s="65">
        <v>14</v>
      </c>
      <c r="E41" s="9">
        <f>IF(D48=0, "-", D41/D48)</f>
        <v>0.20588235294117646</v>
      </c>
      <c r="F41" s="81">
        <v>49</v>
      </c>
      <c r="G41" s="34">
        <f>IF(F48=0, "-", F41/F48)</f>
        <v>0.11951219512195121</v>
      </c>
      <c r="H41" s="65">
        <v>47</v>
      </c>
      <c r="I41" s="9">
        <f>IF(H48=0, "-", H41/H48)</f>
        <v>0.14779874213836477</v>
      </c>
      <c r="J41" s="8">
        <f t="shared" si="2"/>
        <v>-0.5</v>
      </c>
      <c r="K41" s="9">
        <f t="shared" si="3"/>
        <v>4.2553191489361701E-2</v>
      </c>
    </row>
    <row r="42" spans="1:11" x14ac:dyDescent="0.2">
      <c r="A42" s="7" t="s">
        <v>186</v>
      </c>
      <c r="B42" s="65">
        <v>1</v>
      </c>
      <c r="C42" s="34">
        <f>IF(B48=0, "-", B42/B48)</f>
        <v>1.3698630136986301E-2</v>
      </c>
      <c r="D42" s="65">
        <v>2</v>
      </c>
      <c r="E42" s="9">
        <f>IF(D48=0, "-", D42/D48)</f>
        <v>2.9411764705882353E-2</v>
      </c>
      <c r="F42" s="81">
        <v>5</v>
      </c>
      <c r="G42" s="34">
        <f>IF(F48=0, "-", F42/F48)</f>
        <v>1.2195121951219513E-2</v>
      </c>
      <c r="H42" s="65">
        <v>6</v>
      </c>
      <c r="I42" s="9">
        <f>IF(H48=0, "-", H42/H48)</f>
        <v>1.8867924528301886E-2</v>
      </c>
      <c r="J42" s="8">
        <f t="shared" si="2"/>
        <v>-0.5</v>
      </c>
      <c r="K42" s="9">
        <f t="shared" si="3"/>
        <v>-0.16666666666666666</v>
      </c>
    </row>
    <row r="43" spans="1:11" x14ac:dyDescent="0.2">
      <c r="A43" s="7" t="s">
        <v>187</v>
      </c>
      <c r="B43" s="65">
        <v>0</v>
      </c>
      <c r="C43" s="34">
        <f>IF(B48=0, "-", B43/B48)</f>
        <v>0</v>
      </c>
      <c r="D43" s="65">
        <v>0</v>
      </c>
      <c r="E43" s="9">
        <f>IF(D48=0, "-", D43/D48)</f>
        <v>0</v>
      </c>
      <c r="F43" s="81">
        <v>4</v>
      </c>
      <c r="G43" s="34">
        <f>IF(F48=0, "-", F43/F48)</f>
        <v>9.7560975609756097E-3</v>
      </c>
      <c r="H43" s="65">
        <v>3</v>
      </c>
      <c r="I43" s="9">
        <f>IF(H48=0, "-", H43/H48)</f>
        <v>9.433962264150943E-3</v>
      </c>
      <c r="J43" s="8" t="str">
        <f t="shared" si="2"/>
        <v>-</v>
      </c>
      <c r="K43" s="9">
        <f t="shared" si="3"/>
        <v>0.33333333333333331</v>
      </c>
    </row>
    <row r="44" spans="1:11" x14ac:dyDescent="0.2">
      <c r="A44" s="7" t="s">
        <v>188</v>
      </c>
      <c r="B44" s="65">
        <v>51</v>
      </c>
      <c r="C44" s="34">
        <f>IF(B48=0, "-", B44/B48)</f>
        <v>0.69863013698630139</v>
      </c>
      <c r="D44" s="65">
        <v>32</v>
      </c>
      <c r="E44" s="9">
        <f>IF(D48=0, "-", D44/D48)</f>
        <v>0.47058823529411764</v>
      </c>
      <c r="F44" s="81">
        <v>224</v>
      </c>
      <c r="G44" s="34">
        <f>IF(F48=0, "-", F44/F48)</f>
        <v>0.54634146341463419</v>
      </c>
      <c r="H44" s="65">
        <v>127</v>
      </c>
      <c r="I44" s="9">
        <f>IF(H48=0, "-", H44/H48)</f>
        <v>0.39937106918238996</v>
      </c>
      <c r="J44" s="8">
        <f t="shared" si="2"/>
        <v>0.59375</v>
      </c>
      <c r="K44" s="9">
        <f t="shared" si="3"/>
        <v>0.76377952755905509</v>
      </c>
    </row>
    <row r="45" spans="1:11" x14ac:dyDescent="0.2">
      <c r="A45" s="7" t="s">
        <v>189</v>
      </c>
      <c r="B45" s="65">
        <v>0</v>
      </c>
      <c r="C45" s="34">
        <f>IF(B48=0, "-", B45/B48)</f>
        <v>0</v>
      </c>
      <c r="D45" s="65">
        <v>0</v>
      </c>
      <c r="E45" s="9">
        <f>IF(D48=0, "-", D45/D48)</f>
        <v>0</v>
      </c>
      <c r="F45" s="81">
        <v>1</v>
      </c>
      <c r="G45" s="34">
        <f>IF(F48=0, "-", F45/F48)</f>
        <v>2.4390243902439024E-3</v>
      </c>
      <c r="H45" s="65">
        <v>0</v>
      </c>
      <c r="I45" s="9">
        <f>IF(H48=0, "-", H45/H48)</f>
        <v>0</v>
      </c>
      <c r="J45" s="8" t="str">
        <f t="shared" si="2"/>
        <v>-</v>
      </c>
      <c r="K45" s="9" t="str">
        <f t="shared" si="3"/>
        <v>-</v>
      </c>
    </row>
    <row r="46" spans="1:11" x14ac:dyDescent="0.2">
      <c r="A46" s="7" t="s">
        <v>190</v>
      </c>
      <c r="B46" s="65">
        <v>0</v>
      </c>
      <c r="C46" s="34">
        <f>IF(B48=0, "-", B46/B48)</f>
        <v>0</v>
      </c>
      <c r="D46" s="65">
        <v>3</v>
      </c>
      <c r="E46" s="9">
        <f>IF(D48=0, "-", D46/D48)</f>
        <v>4.4117647058823532E-2</v>
      </c>
      <c r="F46" s="81">
        <v>0</v>
      </c>
      <c r="G46" s="34">
        <f>IF(F48=0, "-", F46/F48)</f>
        <v>0</v>
      </c>
      <c r="H46" s="65">
        <v>10</v>
      </c>
      <c r="I46" s="9">
        <f>IF(H48=0, "-", H46/H48)</f>
        <v>3.1446540880503145E-2</v>
      </c>
      <c r="J46" s="8">
        <f t="shared" si="2"/>
        <v>-1</v>
      </c>
      <c r="K46" s="9">
        <f t="shared" si="3"/>
        <v>-1</v>
      </c>
    </row>
    <row r="47" spans="1:11" x14ac:dyDescent="0.2">
      <c r="A47" s="2"/>
      <c r="B47" s="68"/>
      <c r="C47" s="33"/>
      <c r="D47" s="68"/>
      <c r="E47" s="6"/>
      <c r="F47" s="82"/>
      <c r="G47" s="33"/>
      <c r="H47" s="68"/>
      <c r="I47" s="6"/>
      <c r="J47" s="5"/>
      <c r="K47" s="6"/>
    </row>
    <row r="48" spans="1:11" s="43" customFormat="1" x14ac:dyDescent="0.2">
      <c r="A48" s="162" t="s">
        <v>397</v>
      </c>
      <c r="B48" s="71">
        <f>SUM(B35:B47)</f>
        <v>73</v>
      </c>
      <c r="C48" s="40">
        <f>B48/959</f>
        <v>7.6120959332638169E-2</v>
      </c>
      <c r="D48" s="71">
        <f>SUM(D35:D47)</f>
        <v>68</v>
      </c>
      <c r="E48" s="41">
        <f>D48/841</f>
        <v>8.0856123662306781E-2</v>
      </c>
      <c r="F48" s="77">
        <f>SUM(F35:F47)</f>
        <v>410</v>
      </c>
      <c r="G48" s="42">
        <f>F48/5197</f>
        <v>7.8891668270155854E-2</v>
      </c>
      <c r="H48" s="71">
        <f>SUM(H35:H47)</f>
        <v>318</v>
      </c>
      <c r="I48" s="41">
        <f>H48/3518</f>
        <v>9.0392268334280837E-2</v>
      </c>
      <c r="J48" s="37">
        <f>IF(D48=0, "-", IF((B48-D48)/D48&lt;10, (B48-D48)/D48, "&gt;999%"))</f>
        <v>7.3529411764705885E-2</v>
      </c>
      <c r="K48" s="38">
        <f>IF(H48=0, "-", IF((F48-H48)/H48&lt;10, (F48-H48)/H48, "&gt;999%"))</f>
        <v>0.28930817610062892</v>
      </c>
    </row>
    <row r="49" spans="1:11" x14ac:dyDescent="0.2">
      <c r="B49" s="83"/>
      <c r="D49" s="83"/>
      <c r="F49" s="83"/>
      <c r="H49" s="83"/>
    </row>
    <row r="50" spans="1:11" x14ac:dyDescent="0.2">
      <c r="A50" s="163" t="s">
        <v>114</v>
      </c>
      <c r="B50" s="61" t="s">
        <v>12</v>
      </c>
      <c r="C50" s="62" t="s">
        <v>13</v>
      </c>
      <c r="D50" s="61" t="s">
        <v>12</v>
      </c>
      <c r="E50" s="63" t="s">
        <v>13</v>
      </c>
      <c r="F50" s="62" t="s">
        <v>12</v>
      </c>
      <c r="G50" s="62" t="s">
        <v>13</v>
      </c>
      <c r="H50" s="61" t="s">
        <v>12</v>
      </c>
      <c r="I50" s="63" t="s">
        <v>13</v>
      </c>
      <c r="J50" s="61"/>
      <c r="K50" s="63"/>
    </row>
    <row r="51" spans="1:11" x14ac:dyDescent="0.2">
      <c r="A51" s="7" t="s">
        <v>191</v>
      </c>
      <c r="B51" s="65">
        <v>0</v>
      </c>
      <c r="C51" s="34">
        <f>IF(B58=0, "-", B51/B58)</f>
        <v>0</v>
      </c>
      <c r="D51" s="65">
        <v>0</v>
      </c>
      <c r="E51" s="9">
        <f>IF(D58=0, "-", D51/D58)</f>
        <v>0</v>
      </c>
      <c r="F51" s="81">
        <v>1</v>
      </c>
      <c r="G51" s="34">
        <f>IF(F58=0, "-", F51/F58)</f>
        <v>0.1111111111111111</v>
      </c>
      <c r="H51" s="65">
        <v>2</v>
      </c>
      <c r="I51" s="9">
        <f>IF(H58=0, "-", H51/H58)</f>
        <v>0.1111111111111111</v>
      </c>
      <c r="J51" s="8" t="str">
        <f t="shared" ref="J51:J56" si="4">IF(D51=0, "-", IF((B51-D51)/D51&lt;10, (B51-D51)/D51, "&gt;999%"))</f>
        <v>-</v>
      </c>
      <c r="K51" s="9">
        <f t="shared" ref="K51:K56" si="5">IF(H51=0, "-", IF((F51-H51)/H51&lt;10, (F51-H51)/H51, "&gt;999%"))</f>
        <v>-0.5</v>
      </c>
    </row>
    <row r="52" spans="1:11" x14ac:dyDescent="0.2">
      <c r="A52" s="7" t="s">
        <v>192</v>
      </c>
      <c r="B52" s="65">
        <v>0</v>
      </c>
      <c r="C52" s="34">
        <f>IF(B58=0, "-", B52/B58)</f>
        <v>0</v>
      </c>
      <c r="D52" s="65">
        <v>4</v>
      </c>
      <c r="E52" s="9">
        <f>IF(D58=0, "-", D52/D58)</f>
        <v>0.8</v>
      </c>
      <c r="F52" s="81">
        <v>4</v>
      </c>
      <c r="G52" s="34">
        <f>IF(F58=0, "-", F52/F58)</f>
        <v>0.44444444444444442</v>
      </c>
      <c r="H52" s="65">
        <v>6</v>
      </c>
      <c r="I52" s="9">
        <f>IF(H58=0, "-", H52/H58)</f>
        <v>0.33333333333333331</v>
      </c>
      <c r="J52" s="8">
        <f t="shared" si="4"/>
        <v>-1</v>
      </c>
      <c r="K52" s="9">
        <f t="shared" si="5"/>
        <v>-0.33333333333333331</v>
      </c>
    </row>
    <row r="53" spans="1:11" x14ac:dyDescent="0.2">
      <c r="A53" s="7" t="s">
        <v>193</v>
      </c>
      <c r="B53" s="65">
        <v>0</v>
      </c>
      <c r="C53" s="34">
        <f>IF(B58=0, "-", B53/B58)</f>
        <v>0</v>
      </c>
      <c r="D53" s="65">
        <v>0</v>
      </c>
      <c r="E53" s="9">
        <f>IF(D58=0, "-", D53/D58)</f>
        <v>0</v>
      </c>
      <c r="F53" s="81">
        <v>0</v>
      </c>
      <c r="G53" s="34">
        <f>IF(F58=0, "-", F53/F58)</f>
        <v>0</v>
      </c>
      <c r="H53" s="65">
        <v>1</v>
      </c>
      <c r="I53" s="9">
        <f>IF(H58=0, "-", H53/H58)</f>
        <v>5.5555555555555552E-2</v>
      </c>
      <c r="J53" s="8" t="str">
        <f t="shared" si="4"/>
        <v>-</v>
      </c>
      <c r="K53" s="9">
        <f t="shared" si="5"/>
        <v>-1</v>
      </c>
    </row>
    <row r="54" spans="1:11" x14ac:dyDescent="0.2">
      <c r="A54" s="7" t="s">
        <v>194</v>
      </c>
      <c r="B54" s="65">
        <v>1</v>
      </c>
      <c r="C54" s="34">
        <f>IF(B58=0, "-", B54/B58)</f>
        <v>1</v>
      </c>
      <c r="D54" s="65">
        <v>0</v>
      </c>
      <c r="E54" s="9">
        <f>IF(D58=0, "-", D54/D58)</f>
        <v>0</v>
      </c>
      <c r="F54" s="81">
        <v>2</v>
      </c>
      <c r="G54" s="34">
        <f>IF(F58=0, "-", F54/F58)</f>
        <v>0.22222222222222221</v>
      </c>
      <c r="H54" s="65">
        <v>5</v>
      </c>
      <c r="I54" s="9">
        <f>IF(H58=0, "-", H54/H58)</f>
        <v>0.27777777777777779</v>
      </c>
      <c r="J54" s="8" t="str">
        <f t="shared" si="4"/>
        <v>-</v>
      </c>
      <c r="K54" s="9">
        <f t="shared" si="5"/>
        <v>-0.6</v>
      </c>
    </row>
    <row r="55" spans="1:11" x14ac:dyDescent="0.2">
      <c r="A55" s="7" t="s">
        <v>195</v>
      </c>
      <c r="B55" s="65">
        <v>0</v>
      </c>
      <c r="C55" s="34">
        <f>IF(B58=0, "-", B55/B58)</f>
        <v>0</v>
      </c>
      <c r="D55" s="65">
        <v>0</v>
      </c>
      <c r="E55" s="9">
        <f>IF(D58=0, "-", D55/D58)</f>
        <v>0</v>
      </c>
      <c r="F55" s="81">
        <v>0</v>
      </c>
      <c r="G55" s="34">
        <f>IF(F58=0, "-", F55/F58)</f>
        <v>0</v>
      </c>
      <c r="H55" s="65">
        <v>1</v>
      </c>
      <c r="I55" s="9">
        <f>IF(H58=0, "-", H55/H58)</f>
        <v>5.5555555555555552E-2</v>
      </c>
      <c r="J55" s="8" t="str">
        <f t="shared" si="4"/>
        <v>-</v>
      </c>
      <c r="K55" s="9">
        <f t="shared" si="5"/>
        <v>-1</v>
      </c>
    </row>
    <row r="56" spans="1:11" x14ac:dyDescent="0.2">
      <c r="A56" s="7" t="s">
        <v>196</v>
      </c>
      <c r="B56" s="65">
        <v>0</v>
      </c>
      <c r="C56" s="34">
        <f>IF(B58=0, "-", B56/B58)</f>
        <v>0</v>
      </c>
      <c r="D56" s="65">
        <v>1</v>
      </c>
      <c r="E56" s="9">
        <f>IF(D58=0, "-", D56/D58)</f>
        <v>0.2</v>
      </c>
      <c r="F56" s="81">
        <v>2</v>
      </c>
      <c r="G56" s="34">
        <f>IF(F58=0, "-", F56/F58)</f>
        <v>0.22222222222222221</v>
      </c>
      <c r="H56" s="65">
        <v>3</v>
      </c>
      <c r="I56" s="9">
        <f>IF(H58=0, "-", H56/H58)</f>
        <v>0.16666666666666666</v>
      </c>
      <c r="J56" s="8">
        <f t="shared" si="4"/>
        <v>-1</v>
      </c>
      <c r="K56" s="9">
        <f t="shared" si="5"/>
        <v>-0.33333333333333331</v>
      </c>
    </row>
    <row r="57" spans="1:11" x14ac:dyDescent="0.2">
      <c r="A57" s="2"/>
      <c r="B57" s="68"/>
      <c r="C57" s="33"/>
      <c r="D57" s="68"/>
      <c r="E57" s="6"/>
      <c r="F57" s="82"/>
      <c r="G57" s="33"/>
      <c r="H57" s="68"/>
      <c r="I57" s="6"/>
      <c r="J57" s="5"/>
      <c r="K57" s="6"/>
    </row>
    <row r="58" spans="1:11" s="43" customFormat="1" x14ac:dyDescent="0.2">
      <c r="A58" s="162" t="s">
        <v>396</v>
      </c>
      <c r="B58" s="71">
        <f>SUM(B51:B57)</f>
        <v>1</v>
      </c>
      <c r="C58" s="40">
        <f>B58/959</f>
        <v>1.0427528675703858E-3</v>
      </c>
      <c r="D58" s="71">
        <f>SUM(D51:D57)</f>
        <v>5</v>
      </c>
      <c r="E58" s="41">
        <f>D58/841</f>
        <v>5.945303210463734E-3</v>
      </c>
      <c r="F58" s="77">
        <f>SUM(F51:F57)</f>
        <v>9</v>
      </c>
      <c r="G58" s="42">
        <f>F58/5197</f>
        <v>1.7317683278814701E-3</v>
      </c>
      <c r="H58" s="71">
        <f>SUM(H51:H57)</f>
        <v>18</v>
      </c>
      <c r="I58" s="41">
        <f>H58/3518</f>
        <v>5.1165434906196702E-3</v>
      </c>
      <c r="J58" s="37">
        <f>IF(D58=0, "-", IF((B58-D58)/D58&lt;10, (B58-D58)/D58, "&gt;999%"))</f>
        <v>-0.8</v>
      </c>
      <c r="K58" s="38">
        <f>IF(H58=0, "-", IF((F58-H58)/H58&lt;10, (F58-H58)/H58, "&gt;999%"))</f>
        <v>-0.5</v>
      </c>
    </row>
    <row r="59" spans="1:11" x14ac:dyDescent="0.2">
      <c r="B59" s="83"/>
      <c r="D59" s="83"/>
      <c r="F59" s="83"/>
      <c r="H59" s="83"/>
    </row>
    <row r="60" spans="1:11" s="43" customFormat="1" x14ac:dyDescent="0.2">
      <c r="A60" s="162" t="s">
        <v>395</v>
      </c>
      <c r="B60" s="71">
        <v>74</v>
      </c>
      <c r="C60" s="40">
        <f>B60/959</f>
        <v>7.7163712200208553E-2</v>
      </c>
      <c r="D60" s="71">
        <v>73</v>
      </c>
      <c r="E60" s="41">
        <f>D60/841</f>
        <v>8.680142687277051E-2</v>
      </c>
      <c r="F60" s="77">
        <v>419</v>
      </c>
      <c r="G60" s="42">
        <f>F60/5197</f>
        <v>8.0623436598037335E-2</v>
      </c>
      <c r="H60" s="71">
        <v>336</v>
      </c>
      <c r="I60" s="41">
        <f>H60/3518</f>
        <v>9.5508811824900508E-2</v>
      </c>
      <c r="J60" s="37">
        <f>IF(D60=0, "-", IF((B60-D60)/D60&lt;10, (B60-D60)/D60, "&gt;999%"))</f>
        <v>1.3698630136986301E-2</v>
      </c>
      <c r="K60" s="38">
        <f>IF(H60=0, "-", IF((F60-H60)/H60&lt;10, (F60-H60)/H60, "&gt;999%"))</f>
        <v>0.24702380952380953</v>
      </c>
    </row>
    <row r="61" spans="1:11" x14ac:dyDescent="0.2">
      <c r="B61" s="83"/>
      <c r="D61" s="83"/>
      <c r="F61" s="83"/>
      <c r="H61" s="83"/>
    </row>
    <row r="62" spans="1:11" ht="15.75" x14ac:dyDescent="0.25">
      <c r="A62" s="164" t="s">
        <v>91</v>
      </c>
      <c r="B62" s="196" t="s">
        <v>1</v>
      </c>
      <c r="C62" s="200"/>
      <c r="D62" s="200"/>
      <c r="E62" s="197"/>
      <c r="F62" s="196" t="s">
        <v>14</v>
      </c>
      <c r="G62" s="200"/>
      <c r="H62" s="200"/>
      <c r="I62" s="197"/>
      <c r="J62" s="196" t="s">
        <v>15</v>
      </c>
      <c r="K62" s="197"/>
    </row>
    <row r="63" spans="1:11" x14ac:dyDescent="0.2">
      <c r="A63" s="22"/>
      <c r="B63" s="196">
        <f>VALUE(RIGHT($B$2, 4))</f>
        <v>2021</v>
      </c>
      <c r="C63" s="197"/>
      <c r="D63" s="196">
        <f>B63-1</f>
        <v>2020</v>
      </c>
      <c r="E63" s="204"/>
      <c r="F63" s="196">
        <f>B63</f>
        <v>2021</v>
      </c>
      <c r="G63" s="204"/>
      <c r="H63" s="196">
        <f>D63</f>
        <v>2020</v>
      </c>
      <c r="I63" s="204"/>
      <c r="J63" s="140" t="s">
        <v>4</v>
      </c>
      <c r="K63" s="141" t="s">
        <v>2</v>
      </c>
    </row>
    <row r="64" spans="1:11" x14ac:dyDescent="0.2">
      <c r="A64" s="163" t="s">
        <v>115</v>
      </c>
      <c r="B64" s="61" t="s">
        <v>12</v>
      </c>
      <c r="C64" s="62" t="s">
        <v>13</v>
      </c>
      <c r="D64" s="61" t="s">
        <v>12</v>
      </c>
      <c r="E64" s="63" t="s">
        <v>13</v>
      </c>
      <c r="F64" s="62" t="s">
        <v>12</v>
      </c>
      <c r="G64" s="62" t="s">
        <v>13</v>
      </c>
      <c r="H64" s="61" t="s">
        <v>12</v>
      </c>
      <c r="I64" s="63" t="s">
        <v>13</v>
      </c>
      <c r="J64" s="61"/>
      <c r="K64" s="63"/>
    </row>
    <row r="65" spans="1:11" x14ac:dyDescent="0.2">
      <c r="A65" s="7" t="s">
        <v>197</v>
      </c>
      <c r="B65" s="65">
        <v>1</v>
      </c>
      <c r="C65" s="34">
        <f>IF(B71=0, "-", B65/B71)</f>
        <v>7.1428571428571425E-2</v>
      </c>
      <c r="D65" s="65">
        <v>0</v>
      </c>
      <c r="E65" s="9">
        <f>IF(D71=0, "-", D65/D71)</f>
        <v>0</v>
      </c>
      <c r="F65" s="81">
        <v>1</v>
      </c>
      <c r="G65" s="34">
        <f>IF(F71=0, "-", F65/F71)</f>
        <v>1.4084507042253521E-2</v>
      </c>
      <c r="H65" s="65">
        <v>0</v>
      </c>
      <c r="I65" s="9">
        <f>IF(H71=0, "-", H65/H71)</f>
        <v>0</v>
      </c>
      <c r="J65" s="8" t="str">
        <f>IF(D65=0, "-", IF((B65-D65)/D65&lt;10, (B65-D65)/D65, "&gt;999%"))</f>
        <v>-</v>
      </c>
      <c r="K65" s="9" t="str">
        <f>IF(H65=0, "-", IF((F65-H65)/H65&lt;10, (F65-H65)/H65, "&gt;999%"))</f>
        <v>-</v>
      </c>
    </row>
    <row r="66" spans="1:11" x14ac:dyDescent="0.2">
      <c r="A66" s="7" t="s">
        <v>198</v>
      </c>
      <c r="B66" s="65">
        <v>2</v>
      </c>
      <c r="C66" s="34">
        <f>IF(B71=0, "-", B66/B71)</f>
        <v>0.14285714285714285</v>
      </c>
      <c r="D66" s="65">
        <v>2</v>
      </c>
      <c r="E66" s="9">
        <f>IF(D71=0, "-", D66/D71)</f>
        <v>9.0909090909090912E-2</v>
      </c>
      <c r="F66" s="81">
        <v>7</v>
      </c>
      <c r="G66" s="34">
        <f>IF(F71=0, "-", F66/F71)</f>
        <v>9.8591549295774641E-2</v>
      </c>
      <c r="H66" s="65">
        <v>7</v>
      </c>
      <c r="I66" s="9">
        <f>IF(H71=0, "-", H66/H71)</f>
        <v>8.1395348837209308E-2</v>
      </c>
      <c r="J66" s="8">
        <f>IF(D66=0, "-", IF((B66-D66)/D66&lt;10, (B66-D66)/D66, "&gt;999%"))</f>
        <v>0</v>
      </c>
      <c r="K66" s="9">
        <f>IF(H66=0, "-", IF((F66-H66)/H66&lt;10, (F66-H66)/H66, "&gt;999%"))</f>
        <v>0</v>
      </c>
    </row>
    <row r="67" spans="1:11" x14ac:dyDescent="0.2">
      <c r="A67" s="7" t="s">
        <v>199</v>
      </c>
      <c r="B67" s="65">
        <v>0</v>
      </c>
      <c r="C67" s="34">
        <f>IF(B71=0, "-", B67/B71)</f>
        <v>0</v>
      </c>
      <c r="D67" s="65">
        <v>0</v>
      </c>
      <c r="E67" s="9">
        <f>IF(D71=0, "-", D67/D71)</f>
        <v>0</v>
      </c>
      <c r="F67" s="81">
        <v>0</v>
      </c>
      <c r="G67" s="34">
        <f>IF(F71=0, "-", F67/F71)</f>
        <v>0</v>
      </c>
      <c r="H67" s="65">
        <v>2</v>
      </c>
      <c r="I67" s="9">
        <f>IF(H71=0, "-", H67/H71)</f>
        <v>2.3255813953488372E-2</v>
      </c>
      <c r="J67" s="8" t="str">
        <f>IF(D67=0, "-", IF((B67-D67)/D67&lt;10, (B67-D67)/D67, "&gt;999%"))</f>
        <v>-</v>
      </c>
      <c r="K67" s="9">
        <f>IF(H67=0, "-", IF((F67-H67)/H67&lt;10, (F67-H67)/H67, "&gt;999%"))</f>
        <v>-1</v>
      </c>
    </row>
    <row r="68" spans="1:11" x14ac:dyDescent="0.2">
      <c r="A68" s="7" t="s">
        <v>200</v>
      </c>
      <c r="B68" s="65">
        <v>11</v>
      </c>
      <c r="C68" s="34">
        <f>IF(B71=0, "-", B68/B71)</f>
        <v>0.7857142857142857</v>
      </c>
      <c r="D68" s="65">
        <v>19</v>
      </c>
      <c r="E68" s="9">
        <f>IF(D71=0, "-", D68/D71)</f>
        <v>0.86363636363636365</v>
      </c>
      <c r="F68" s="81">
        <v>63</v>
      </c>
      <c r="G68" s="34">
        <f>IF(F71=0, "-", F68/F71)</f>
        <v>0.88732394366197187</v>
      </c>
      <c r="H68" s="65">
        <v>76</v>
      </c>
      <c r="I68" s="9">
        <f>IF(H71=0, "-", H68/H71)</f>
        <v>0.88372093023255816</v>
      </c>
      <c r="J68" s="8">
        <f>IF(D68=0, "-", IF((B68-D68)/D68&lt;10, (B68-D68)/D68, "&gt;999%"))</f>
        <v>-0.42105263157894735</v>
      </c>
      <c r="K68" s="9">
        <f>IF(H68=0, "-", IF((F68-H68)/H68&lt;10, (F68-H68)/H68, "&gt;999%"))</f>
        <v>-0.17105263157894737</v>
      </c>
    </row>
    <row r="69" spans="1:11" x14ac:dyDescent="0.2">
      <c r="A69" s="7" t="s">
        <v>201</v>
      </c>
      <c r="B69" s="65">
        <v>0</v>
      </c>
      <c r="C69" s="34">
        <f>IF(B71=0, "-", B69/B71)</f>
        <v>0</v>
      </c>
      <c r="D69" s="65">
        <v>1</v>
      </c>
      <c r="E69" s="9">
        <f>IF(D71=0, "-", D69/D71)</f>
        <v>4.5454545454545456E-2</v>
      </c>
      <c r="F69" s="81">
        <v>0</v>
      </c>
      <c r="G69" s="34">
        <f>IF(F71=0, "-", F69/F71)</f>
        <v>0</v>
      </c>
      <c r="H69" s="65">
        <v>1</v>
      </c>
      <c r="I69" s="9">
        <f>IF(H71=0, "-", H69/H71)</f>
        <v>1.1627906976744186E-2</v>
      </c>
      <c r="J69" s="8">
        <f>IF(D69=0, "-", IF((B69-D69)/D69&lt;10, (B69-D69)/D69, "&gt;999%"))</f>
        <v>-1</v>
      </c>
      <c r="K69" s="9">
        <f>IF(H69=0, "-", IF((F69-H69)/H69&lt;10, (F69-H69)/H69, "&gt;999%"))</f>
        <v>-1</v>
      </c>
    </row>
    <row r="70" spans="1:11" x14ac:dyDescent="0.2">
      <c r="A70" s="2"/>
      <c r="B70" s="68"/>
      <c r="C70" s="33"/>
      <c r="D70" s="68"/>
      <c r="E70" s="6"/>
      <c r="F70" s="82"/>
      <c r="G70" s="33"/>
      <c r="H70" s="68"/>
      <c r="I70" s="6"/>
      <c r="J70" s="5"/>
      <c r="K70" s="6"/>
    </row>
    <row r="71" spans="1:11" s="43" customFormat="1" x14ac:dyDescent="0.2">
      <c r="A71" s="162" t="s">
        <v>394</v>
      </c>
      <c r="B71" s="71">
        <f>SUM(B65:B70)</f>
        <v>14</v>
      </c>
      <c r="C71" s="40">
        <f>B71/959</f>
        <v>1.4598540145985401E-2</v>
      </c>
      <c r="D71" s="71">
        <f>SUM(D65:D70)</f>
        <v>22</v>
      </c>
      <c r="E71" s="41">
        <f>D71/841</f>
        <v>2.6159334126040427E-2</v>
      </c>
      <c r="F71" s="77">
        <f>SUM(F65:F70)</f>
        <v>71</v>
      </c>
      <c r="G71" s="42">
        <f>F71/5197</f>
        <v>1.366172791995382E-2</v>
      </c>
      <c r="H71" s="71">
        <f>SUM(H65:H70)</f>
        <v>86</v>
      </c>
      <c r="I71" s="41">
        <f>H71/3518</f>
        <v>2.4445707788516201E-2</v>
      </c>
      <c r="J71" s="37">
        <f>IF(D71=0, "-", IF((B71-D71)/D71&lt;10, (B71-D71)/D71, "&gt;999%"))</f>
        <v>-0.36363636363636365</v>
      </c>
      <c r="K71" s="38">
        <f>IF(H71=0, "-", IF((F71-H71)/H71&lt;10, (F71-H71)/H71, "&gt;999%"))</f>
        <v>-0.1744186046511628</v>
      </c>
    </row>
    <row r="72" spans="1:11" x14ac:dyDescent="0.2">
      <c r="B72" s="83"/>
      <c r="D72" s="83"/>
      <c r="F72" s="83"/>
      <c r="H72" s="83"/>
    </row>
    <row r="73" spans="1:11" x14ac:dyDescent="0.2">
      <c r="A73" s="163" t="s">
        <v>116</v>
      </c>
      <c r="B73" s="61" t="s">
        <v>12</v>
      </c>
      <c r="C73" s="62" t="s">
        <v>13</v>
      </c>
      <c r="D73" s="61" t="s">
        <v>12</v>
      </c>
      <c r="E73" s="63" t="s">
        <v>13</v>
      </c>
      <c r="F73" s="62" t="s">
        <v>12</v>
      </c>
      <c r="G73" s="62" t="s">
        <v>13</v>
      </c>
      <c r="H73" s="61" t="s">
        <v>12</v>
      </c>
      <c r="I73" s="63" t="s">
        <v>13</v>
      </c>
      <c r="J73" s="61"/>
      <c r="K73" s="63"/>
    </row>
    <row r="74" spans="1:11" x14ac:dyDescent="0.2">
      <c r="A74" s="7" t="s">
        <v>202</v>
      </c>
      <c r="B74" s="65">
        <v>1</v>
      </c>
      <c r="C74" s="34">
        <f>IF(B80=0, "-", B74/B80)</f>
        <v>1</v>
      </c>
      <c r="D74" s="65">
        <v>2</v>
      </c>
      <c r="E74" s="9">
        <f>IF(D80=0, "-", D74/D80)</f>
        <v>1</v>
      </c>
      <c r="F74" s="81">
        <v>3</v>
      </c>
      <c r="G74" s="34">
        <f>IF(F80=0, "-", F74/F80)</f>
        <v>0.5</v>
      </c>
      <c r="H74" s="65">
        <v>3</v>
      </c>
      <c r="I74" s="9">
        <f>IF(H80=0, "-", H74/H80)</f>
        <v>0.375</v>
      </c>
      <c r="J74" s="8">
        <f>IF(D74=0, "-", IF((B74-D74)/D74&lt;10, (B74-D74)/D74, "&gt;999%"))</f>
        <v>-0.5</v>
      </c>
      <c r="K74" s="9">
        <f>IF(H74=0, "-", IF((F74-H74)/H74&lt;10, (F74-H74)/H74, "&gt;999%"))</f>
        <v>0</v>
      </c>
    </row>
    <row r="75" spans="1:11" x14ac:dyDescent="0.2">
      <c r="A75" s="7" t="s">
        <v>203</v>
      </c>
      <c r="B75" s="65">
        <v>0</v>
      </c>
      <c r="C75" s="34">
        <f>IF(B80=0, "-", B75/B80)</f>
        <v>0</v>
      </c>
      <c r="D75" s="65">
        <v>0</v>
      </c>
      <c r="E75" s="9">
        <f>IF(D80=0, "-", D75/D80)</f>
        <v>0</v>
      </c>
      <c r="F75" s="81">
        <v>1</v>
      </c>
      <c r="G75" s="34">
        <f>IF(F80=0, "-", F75/F80)</f>
        <v>0.16666666666666666</v>
      </c>
      <c r="H75" s="65">
        <v>1</v>
      </c>
      <c r="I75" s="9">
        <f>IF(H80=0, "-", H75/H80)</f>
        <v>0.125</v>
      </c>
      <c r="J75" s="8" t="str">
        <f>IF(D75=0, "-", IF((B75-D75)/D75&lt;10, (B75-D75)/D75, "&gt;999%"))</f>
        <v>-</v>
      </c>
      <c r="K75" s="9">
        <f>IF(H75=0, "-", IF((F75-H75)/H75&lt;10, (F75-H75)/H75, "&gt;999%"))</f>
        <v>0</v>
      </c>
    </row>
    <row r="76" spans="1:11" x14ac:dyDescent="0.2">
      <c r="A76" s="7" t="s">
        <v>204</v>
      </c>
      <c r="B76" s="65">
        <v>0</v>
      </c>
      <c r="C76" s="34">
        <f>IF(B80=0, "-", B76/B80)</f>
        <v>0</v>
      </c>
      <c r="D76" s="65">
        <v>0</v>
      </c>
      <c r="E76" s="9">
        <f>IF(D80=0, "-", D76/D80)</f>
        <v>0</v>
      </c>
      <c r="F76" s="81">
        <v>0</v>
      </c>
      <c r="G76" s="34">
        <f>IF(F80=0, "-", F76/F80)</f>
        <v>0</v>
      </c>
      <c r="H76" s="65">
        <v>2</v>
      </c>
      <c r="I76" s="9">
        <f>IF(H80=0, "-", H76/H80)</f>
        <v>0.25</v>
      </c>
      <c r="J76" s="8" t="str">
        <f>IF(D76=0, "-", IF((B76-D76)/D76&lt;10, (B76-D76)/D76, "&gt;999%"))</f>
        <v>-</v>
      </c>
      <c r="K76" s="9">
        <f>IF(H76=0, "-", IF((F76-H76)/H76&lt;10, (F76-H76)/H76, "&gt;999%"))</f>
        <v>-1</v>
      </c>
    </row>
    <row r="77" spans="1:11" x14ac:dyDescent="0.2">
      <c r="A77" s="7" t="s">
        <v>205</v>
      </c>
      <c r="B77" s="65">
        <v>0</v>
      </c>
      <c r="C77" s="34">
        <f>IF(B80=0, "-", B77/B80)</f>
        <v>0</v>
      </c>
      <c r="D77" s="65">
        <v>0</v>
      </c>
      <c r="E77" s="9">
        <f>IF(D80=0, "-", D77/D80)</f>
        <v>0</v>
      </c>
      <c r="F77" s="81">
        <v>2</v>
      </c>
      <c r="G77" s="34">
        <f>IF(F80=0, "-", F77/F80)</f>
        <v>0.33333333333333331</v>
      </c>
      <c r="H77" s="65">
        <v>1</v>
      </c>
      <c r="I77" s="9">
        <f>IF(H80=0, "-", H77/H80)</f>
        <v>0.125</v>
      </c>
      <c r="J77" s="8" t="str">
        <f>IF(D77=0, "-", IF((B77-D77)/D77&lt;10, (B77-D77)/D77, "&gt;999%"))</f>
        <v>-</v>
      </c>
      <c r="K77" s="9">
        <f>IF(H77=0, "-", IF((F77-H77)/H77&lt;10, (F77-H77)/H77, "&gt;999%"))</f>
        <v>1</v>
      </c>
    </row>
    <row r="78" spans="1:11" x14ac:dyDescent="0.2">
      <c r="A78" s="7" t="s">
        <v>206</v>
      </c>
      <c r="B78" s="65">
        <v>0</v>
      </c>
      <c r="C78" s="34">
        <f>IF(B80=0, "-", B78/B80)</f>
        <v>0</v>
      </c>
      <c r="D78" s="65">
        <v>0</v>
      </c>
      <c r="E78" s="9">
        <f>IF(D80=0, "-", D78/D80)</f>
        <v>0</v>
      </c>
      <c r="F78" s="81">
        <v>0</v>
      </c>
      <c r="G78" s="34">
        <f>IF(F80=0, "-", F78/F80)</f>
        <v>0</v>
      </c>
      <c r="H78" s="65">
        <v>1</v>
      </c>
      <c r="I78" s="9">
        <f>IF(H80=0, "-", H78/H80)</f>
        <v>0.125</v>
      </c>
      <c r="J78" s="8" t="str">
        <f>IF(D78=0, "-", IF((B78-D78)/D78&lt;10, (B78-D78)/D78, "&gt;999%"))</f>
        <v>-</v>
      </c>
      <c r="K78" s="9">
        <f>IF(H78=0, "-", IF((F78-H78)/H78&lt;10, (F78-H78)/H78, "&gt;999%"))</f>
        <v>-1</v>
      </c>
    </row>
    <row r="79" spans="1:11" x14ac:dyDescent="0.2">
      <c r="A79" s="2"/>
      <c r="B79" s="68"/>
      <c r="C79" s="33"/>
      <c r="D79" s="68"/>
      <c r="E79" s="6"/>
      <c r="F79" s="82"/>
      <c r="G79" s="33"/>
      <c r="H79" s="68"/>
      <c r="I79" s="6"/>
      <c r="J79" s="5"/>
      <c r="K79" s="6"/>
    </row>
    <row r="80" spans="1:11" s="43" customFormat="1" x14ac:dyDescent="0.2">
      <c r="A80" s="162" t="s">
        <v>393</v>
      </c>
      <c r="B80" s="71">
        <f>SUM(B74:B79)</f>
        <v>1</v>
      </c>
      <c r="C80" s="40">
        <f>B80/959</f>
        <v>1.0427528675703858E-3</v>
      </c>
      <c r="D80" s="71">
        <f>SUM(D74:D79)</f>
        <v>2</v>
      </c>
      <c r="E80" s="41">
        <f>D80/841</f>
        <v>2.3781212841854932E-3</v>
      </c>
      <c r="F80" s="77">
        <f>SUM(F74:F79)</f>
        <v>6</v>
      </c>
      <c r="G80" s="42">
        <f>F80/5197</f>
        <v>1.1545122185876468E-3</v>
      </c>
      <c r="H80" s="71">
        <f>SUM(H74:H79)</f>
        <v>8</v>
      </c>
      <c r="I80" s="41">
        <f>H80/3518</f>
        <v>2.2740193291642978E-3</v>
      </c>
      <c r="J80" s="37">
        <f>IF(D80=0, "-", IF((B80-D80)/D80&lt;10, (B80-D80)/D80, "&gt;999%"))</f>
        <v>-0.5</v>
      </c>
      <c r="K80" s="38">
        <f>IF(H80=0, "-", IF((F80-H80)/H80&lt;10, (F80-H80)/H80, "&gt;999%"))</f>
        <v>-0.25</v>
      </c>
    </row>
    <row r="81" spans="1:11" x14ac:dyDescent="0.2">
      <c r="B81" s="83"/>
      <c r="D81" s="83"/>
      <c r="F81" s="83"/>
      <c r="H81" s="83"/>
    </row>
    <row r="82" spans="1:11" s="43" customFormat="1" x14ac:dyDescent="0.2">
      <c r="A82" s="162" t="s">
        <v>392</v>
      </c>
      <c r="B82" s="71">
        <v>15</v>
      </c>
      <c r="C82" s="40">
        <f>B82/959</f>
        <v>1.5641293013555789E-2</v>
      </c>
      <c r="D82" s="71">
        <v>24</v>
      </c>
      <c r="E82" s="41">
        <f>D82/841</f>
        <v>2.8537455410225922E-2</v>
      </c>
      <c r="F82" s="77">
        <v>77</v>
      </c>
      <c r="G82" s="42">
        <f>F82/5197</f>
        <v>1.4816240138541466E-2</v>
      </c>
      <c r="H82" s="71">
        <v>94</v>
      </c>
      <c r="I82" s="41">
        <f>H82/3518</f>
        <v>2.6719727117680499E-2</v>
      </c>
      <c r="J82" s="37">
        <f>IF(D82=0, "-", IF((B82-D82)/D82&lt;10, (B82-D82)/D82, "&gt;999%"))</f>
        <v>-0.375</v>
      </c>
      <c r="K82" s="38">
        <f>IF(H82=0, "-", IF((F82-H82)/H82&lt;10, (F82-H82)/H82, "&gt;999%"))</f>
        <v>-0.18085106382978725</v>
      </c>
    </row>
    <row r="83" spans="1:11" x14ac:dyDescent="0.2">
      <c r="B83" s="83"/>
      <c r="D83" s="83"/>
      <c r="F83" s="83"/>
      <c r="H83" s="83"/>
    </row>
    <row r="84" spans="1:11" ht="15.75" x14ac:dyDescent="0.25">
      <c r="A84" s="164" t="s">
        <v>92</v>
      </c>
      <c r="B84" s="196" t="s">
        <v>1</v>
      </c>
      <c r="C84" s="200"/>
      <c r="D84" s="200"/>
      <c r="E84" s="197"/>
      <c r="F84" s="196" t="s">
        <v>14</v>
      </c>
      <c r="G84" s="200"/>
      <c r="H84" s="200"/>
      <c r="I84" s="197"/>
      <c r="J84" s="196" t="s">
        <v>15</v>
      </c>
      <c r="K84" s="197"/>
    </row>
    <row r="85" spans="1:11" x14ac:dyDescent="0.2">
      <c r="A85" s="22"/>
      <c r="B85" s="196">
        <f>VALUE(RIGHT($B$2, 4))</f>
        <v>2021</v>
      </c>
      <c r="C85" s="197"/>
      <c r="D85" s="196">
        <f>B85-1</f>
        <v>2020</v>
      </c>
      <c r="E85" s="204"/>
      <c r="F85" s="196">
        <f>B85</f>
        <v>2021</v>
      </c>
      <c r="G85" s="204"/>
      <c r="H85" s="196">
        <f>D85</f>
        <v>2020</v>
      </c>
      <c r="I85" s="204"/>
      <c r="J85" s="140" t="s">
        <v>4</v>
      </c>
      <c r="K85" s="141" t="s">
        <v>2</v>
      </c>
    </row>
    <row r="86" spans="1:11" x14ac:dyDescent="0.2">
      <c r="A86" s="163" t="s">
        <v>117</v>
      </c>
      <c r="B86" s="61" t="s">
        <v>12</v>
      </c>
      <c r="C86" s="62" t="s">
        <v>13</v>
      </c>
      <c r="D86" s="61" t="s">
        <v>12</v>
      </c>
      <c r="E86" s="63" t="s">
        <v>13</v>
      </c>
      <c r="F86" s="62" t="s">
        <v>12</v>
      </c>
      <c r="G86" s="62" t="s">
        <v>13</v>
      </c>
      <c r="H86" s="61" t="s">
        <v>12</v>
      </c>
      <c r="I86" s="63" t="s">
        <v>13</v>
      </c>
      <c r="J86" s="61"/>
      <c r="K86" s="63"/>
    </row>
    <row r="87" spans="1:11" x14ac:dyDescent="0.2">
      <c r="A87" s="7" t="s">
        <v>207</v>
      </c>
      <c r="B87" s="65">
        <v>0</v>
      </c>
      <c r="C87" s="34">
        <f>IF(B90=0, "-", B87/B90)</f>
        <v>0</v>
      </c>
      <c r="D87" s="65">
        <v>0</v>
      </c>
      <c r="E87" s="9">
        <f>IF(D90=0, "-", D87/D90)</f>
        <v>0</v>
      </c>
      <c r="F87" s="81">
        <v>0</v>
      </c>
      <c r="G87" s="34">
        <f>IF(F90=0, "-", F87/F90)</f>
        <v>0</v>
      </c>
      <c r="H87" s="65">
        <v>23</v>
      </c>
      <c r="I87" s="9">
        <f>IF(H90=0, "-", H87/H90)</f>
        <v>0.6216216216216216</v>
      </c>
      <c r="J87" s="8" t="str">
        <f>IF(D87=0, "-", IF((B87-D87)/D87&lt;10, (B87-D87)/D87, "&gt;999%"))</f>
        <v>-</v>
      </c>
      <c r="K87" s="9">
        <f>IF(H87=0, "-", IF((F87-H87)/H87&lt;10, (F87-H87)/H87, "&gt;999%"))</f>
        <v>-1</v>
      </c>
    </row>
    <row r="88" spans="1:11" x14ac:dyDescent="0.2">
      <c r="A88" s="7" t="s">
        <v>208</v>
      </c>
      <c r="B88" s="65">
        <v>1</v>
      </c>
      <c r="C88" s="34">
        <f>IF(B90=0, "-", B88/B90)</f>
        <v>1</v>
      </c>
      <c r="D88" s="65">
        <v>9</v>
      </c>
      <c r="E88" s="9">
        <f>IF(D90=0, "-", D88/D90)</f>
        <v>1</v>
      </c>
      <c r="F88" s="81">
        <v>6</v>
      </c>
      <c r="G88" s="34">
        <f>IF(F90=0, "-", F88/F90)</f>
        <v>1</v>
      </c>
      <c r="H88" s="65">
        <v>14</v>
      </c>
      <c r="I88" s="9">
        <f>IF(H90=0, "-", H88/H90)</f>
        <v>0.3783783783783784</v>
      </c>
      <c r="J88" s="8">
        <f>IF(D88=0, "-", IF((B88-D88)/D88&lt;10, (B88-D88)/D88, "&gt;999%"))</f>
        <v>-0.88888888888888884</v>
      </c>
      <c r="K88" s="9">
        <f>IF(H88=0, "-", IF((F88-H88)/H88&lt;10, (F88-H88)/H88, "&gt;999%"))</f>
        <v>-0.5714285714285714</v>
      </c>
    </row>
    <row r="89" spans="1:11" x14ac:dyDescent="0.2">
      <c r="A89" s="2"/>
      <c r="B89" s="68"/>
      <c r="C89" s="33"/>
      <c r="D89" s="68"/>
      <c r="E89" s="6"/>
      <c r="F89" s="82"/>
      <c r="G89" s="33"/>
      <c r="H89" s="68"/>
      <c r="I89" s="6"/>
      <c r="J89" s="5"/>
      <c r="K89" s="6"/>
    </row>
    <row r="90" spans="1:11" s="43" customFormat="1" x14ac:dyDescent="0.2">
      <c r="A90" s="162" t="s">
        <v>391</v>
      </c>
      <c r="B90" s="71">
        <f>SUM(B87:B89)</f>
        <v>1</v>
      </c>
      <c r="C90" s="40">
        <f>B90/959</f>
        <v>1.0427528675703858E-3</v>
      </c>
      <c r="D90" s="71">
        <f>SUM(D87:D89)</f>
        <v>9</v>
      </c>
      <c r="E90" s="41">
        <f>D90/841</f>
        <v>1.070154577883472E-2</v>
      </c>
      <c r="F90" s="77">
        <f>SUM(F87:F89)</f>
        <v>6</v>
      </c>
      <c r="G90" s="42">
        <f>F90/5197</f>
        <v>1.1545122185876468E-3</v>
      </c>
      <c r="H90" s="71">
        <f>SUM(H87:H89)</f>
        <v>37</v>
      </c>
      <c r="I90" s="41">
        <f>H90/3518</f>
        <v>1.0517339397384877E-2</v>
      </c>
      <c r="J90" s="37">
        <f>IF(D90=0, "-", IF((B90-D90)/D90&lt;10, (B90-D90)/D90, "&gt;999%"))</f>
        <v>-0.88888888888888884</v>
      </c>
      <c r="K90" s="38">
        <f>IF(H90=0, "-", IF((F90-H90)/H90&lt;10, (F90-H90)/H90, "&gt;999%"))</f>
        <v>-0.83783783783783783</v>
      </c>
    </row>
    <row r="91" spans="1:11" x14ac:dyDescent="0.2">
      <c r="B91" s="83"/>
      <c r="D91" s="83"/>
      <c r="F91" s="83"/>
      <c r="H91" s="83"/>
    </row>
    <row r="92" spans="1:11" x14ac:dyDescent="0.2">
      <c r="A92" s="163" t="s">
        <v>118</v>
      </c>
      <c r="B92" s="61" t="s">
        <v>12</v>
      </c>
      <c r="C92" s="62" t="s">
        <v>13</v>
      </c>
      <c r="D92" s="61" t="s">
        <v>12</v>
      </c>
      <c r="E92" s="63" t="s">
        <v>13</v>
      </c>
      <c r="F92" s="62" t="s">
        <v>12</v>
      </c>
      <c r="G92" s="62" t="s">
        <v>13</v>
      </c>
      <c r="H92" s="61" t="s">
        <v>12</v>
      </c>
      <c r="I92" s="63" t="s">
        <v>13</v>
      </c>
      <c r="J92" s="61"/>
      <c r="K92" s="63"/>
    </row>
    <row r="93" spans="1:11" x14ac:dyDescent="0.2">
      <c r="A93" s="7" t="s">
        <v>209</v>
      </c>
      <c r="B93" s="65">
        <v>0</v>
      </c>
      <c r="C93" s="34" t="str">
        <f>IF(B97=0, "-", B93/B97)</f>
        <v>-</v>
      </c>
      <c r="D93" s="65">
        <v>0</v>
      </c>
      <c r="E93" s="9">
        <f>IF(D97=0, "-", D93/D97)</f>
        <v>0</v>
      </c>
      <c r="F93" s="81">
        <v>1</v>
      </c>
      <c r="G93" s="34">
        <f>IF(F97=0, "-", F93/F97)</f>
        <v>0.5</v>
      </c>
      <c r="H93" s="65">
        <v>0</v>
      </c>
      <c r="I93" s="9">
        <f>IF(H97=0, "-", H93/H97)</f>
        <v>0</v>
      </c>
      <c r="J93" s="8" t="str">
        <f>IF(D93=0, "-", IF((B93-D93)/D93&lt;10, (B93-D93)/D93, "&gt;999%"))</f>
        <v>-</v>
      </c>
      <c r="K93" s="9" t="str">
        <f>IF(H93=0, "-", IF((F93-H93)/H93&lt;10, (F93-H93)/H93, "&gt;999%"))</f>
        <v>-</v>
      </c>
    </row>
    <row r="94" spans="1:11" x14ac:dyDescent="0.2">
      <c r="A94" s="7" t="s">
        <v>210</v>
      </c>
      <c r="B94" s="65">
        <v>0</v>
      </c>
      <c r="C94" s="34" t="str">
        <f>IF(B97=0, "-", B94/B97)</f>
        <v>-</v>
      </c>
      <c r="D94" s="65">
        <v>1</v>
      </c>
      <c r="E94" s="9">
        <f>IF(D97=0, "-", D94/D97)</f>
        <v>0.5</v>
      </c>
      <c r="F94" s="81">
        <v>0</v>
      </c>
      <c r="G94" s="34">
        <f>IF(F97=0, "-", F94/F97)</f>
        <v>0</v>
      </c>
      <c r="H94" s="65">
        <v>1</v>
      </c>
      <c r="I94" s="9">
        <f>IF(H97=0, "-", H94/H97)</f>
        <v>0.5</v>
      </c>
      <c r="J94" s="8">
        <f>IF(D94=0, "-", IF((B94-D94)/D94&lt;10, (B94-D94)/D94, "&gt;999%"))</f>
        <v>-1</v>
      </c>
      <c r="K94" s="9">
        <f>IF(H94=0, "-", IF((F94-H94)/H94&lt;10, (F94-H94)/H94, "&gt;999%"))</f>
        <v>-1</v>
      </c>
    </row>
    <row r="95" spans="1:11" x14ac:dyDescent="0.2">
      <c r="A95" s="7" t="s">
        <v>211</v>
      </c>
      <c r="B95" s="65">
        <v>0</v>
      </c>
      <c r="C95" s="34" t="str">
        <f>IF(B97=0, "-", B95/B97)</f>
        <v>-</v>
      </c>
      <c r="D95" s="65">
        <v>1</v>
      </c>
      <c r="E95" s="9">
        <f>IF(D97=0, "-", D95/D97)</f>
        <v>0.5</v>
      </c>
      <c r="F95" s="81">
        <v>1</v>
      </c>
      <c r="G95" s="34">
        <f>IF(F97=0, "-", F95/F97)</f>
        <v>0.5</v>
      </c>
      <c r="H95" s="65">
        <v>1</v>
      </c>
      <c r="I95" s="9">
        <f>IF(H97=0, "-", H95/H97)</f>
        <v>0.5</v>
      </c>
      <c r="J95" s="8">
        <f>IF(D95=0, "-", IF((B95-D95)/D95&lt;10, (B95-D95)/D95, "&gt;999%"))</f>
        <v>-1</v>
      </c>
      <c r="K95" s="9">
        <f>IF(H95=0, "-", IF((F95-H95)/H95&lt;10, (F95-H95)/H95, "&gt;999%"))</f>
        <v>0</v>
      </c>
    </row>
    <row r="96" spans="1:11" x14ac:dyDescent="0.2">
      <c r="A96" s="2"/>
      <c r="B96" s="68"/>
      <c r="C96" s="33"/>
      <c r="D96" s="68"/>
      <c r="E96" s="6"/>
      <c r="F96" s="82"/>
      <c r="G96" s="33"/>
      <c r="H96" s="68"/>
      <c r="I96" s="6"/>
      <c r="J96" s="5"/>
      <c r="K96" s="6"/>
    </row>
    <row r="97" spans="1:11" s="43" customFormat="1" x14ac:dyDescent="0.2">
      <c r="A97" s="162" t="s">
        <v>390</v>
      </c>
      <c r="B97" s="71">
        <f>SUM(B93:B96)</f>
        <v>0</v>
      </c>
      <c r="C97" s="40">
        <f>B97/959</f>
        <v>0</v>
      </c>
      <c r="D97" s="71">
        <f>SUM(D93:D96)</f>
        <v>2</v>
      </c>
      <c r="E97" s="41">
        <f>D97/841</f>
        <v>2.3781212841854932E-3</v>
      </c>
      <c r="F97" s="77">
        <f>SUM(F93:F96)</f>
        <v>2</v>
      </c>
      <c r="G97" s="42">
        <f>F97/5197</f>
        <v>3.8483740619588223E-4</v>
      </c>
      <c r="H97" s="71">
        <f>SUM(H93:H96)</f>
        <v>2</v>
      </c>
      <c r="I97" s="41">
        <f>H97/3518</f>
        <v>5.6850483229107444E-4</v>
      </c>
      <c r="J97" s="37">
        <f>IF(D97=0, "-", IF((B97-D97)/D97&lt;10, (B97-D97)/D97, "&gt;999%"))</f>
        <v>-1</v>
      </c>
      <c r="K97" s="38">
        <f>IF(H97=0, "-", IF((F97-H97)/H97&lt;10, (F97-H97)/H97, "&gt;999%"))</f>
        <v>0</v>
      </c>
    </row>
    <row r="98" spans="1:11" x14ac:dyDescent="0.2">
      <c r="B98" s="83"/>
      <c r="D98" s="83"/>
      <c r="F98" s="83"/>
      <c r="H98" s="83"/>
    </row>
    <row r="99" spans="1:11" s="43" customFormat="1" x14ac:dyDescent="0.2">
      <c r="A99" s="162" t="s">
        <v>389</v>
      </c>
      <c r="B99" s="71">
        <v>1</v>
      </c>
      <c r="C99" s="40">
        <f>B99/959</f>
        <v>1.0427528675703858E-3</v>
      </c>
      <c r="D99" s="71">
        <v>11</v>
      </c>
      <c r="E99" s="41">
        <f>D99/841</f>
        <v>1.3079667063020214E-2</v>
      </c>
      <c r="F99" s="77">
        <v>8</v>
      </c>
      <c r="G99" s="42">
        <f>F99/5197</f>
        <v>1.5393496247835289E-3</v>
      </c>
      <c r="H99" s="71">
        <v>39</v>
      </c>
      <c r="I99" s="41">
        <f>H99/3518</f>
        <v>1.1085844229675953E-2</v>
      </c>
      <c r="J99" s="37">
        <f>IF(D99=0, "-", IF((B99-D99)/D99&lt;10, (B99-D99)/D99, "&gt;999%"))</f>
        <v>-0.90909090909090906</v>
      </c>
      <c r="K99" s="38">
        <f>IF(H99=0, "-", IF((F99-H99)/H99&lt;10, (F99-H99)/H99, "&gt;999%"))</f>
        <v>-0.79487179487179482</v>
      </c>
    </row>
    <row r="100" spans="1:11" x14ac:dyDescent="0.2">
      <c r="B100" s="83"/>
      <c r="D100" s="83"/>
      <c r="F100" s="83"/>
      <c r="H100" s="83"/>
    </row>
    <row r="101" spans="1:11" ht="15.75" x14ac:dyDescent="0.25">
      <c r="A101" s="164" t="s">
        <v>93</v>
      </c>
      <c r="B101" s="196" t="s">
        <v>1</v>
      </c>
      <c r="C101" s="200"/>
      <c r="D101" s="200"/>
      <c r="E101" s="197"/>
      <c r="F101" s="196" t="s">
        <v>14</v>
      </c>
      <c r="G101" s="200"/>
      <c r="H101" s="200"/>
      <c r="I101" s="197"/>
      <c r="J101" s="196" t="s">
        <v>15</v>
      </c>
      <c r="K101" s="197"/>
    </row>
    <row r="102" spans="1:11" x14ac:dyDescent="0.2">
      <c r="A102" s="22"/>
      <c r="B102" s="196">
        <f>VALUE(RIGHT($B$2, 4))</f>
        <v>2021</v>
      </c>
      <c r="C102" s="197"/>
      <c r="D102" s="196">
        <f>B102-1</f>
        <v>2020</v>
      </c>
      <c r="E102" s="204"/>
      <c r="F102" s="196">
        <f>B102</f>
        <v>2021</v>
      </c>
      <c r="G102" s="204"/>
      <c r="H102" s="196">
        <f>D102</f>
        <v>2020</v>
      </c>
      <c r="I102" s="204"/>
      <c r="J102" s="140" t="s">
        <v>4</v>
      </c>
      <c r="K102" s="141" t="s">
        <v>2</v>
      </c>
    </row>
    <row r="103" spans="1:11" x14ac:dyDescent="0.2">
      <c r="A103" s="163" t="s">
        <v>119</v>
      </c>
      <c r="B103" s="61" t="s">
        <v>12</v>
      </c>
      <c r="C103" s="62" t="s">
        <v>13</v>
      </c>
      <c r="D103" s="61" t="s">
        <v>12</v>
      </c>
      <c r="E103" s="63" t="s">
        <v>13</v>
      </c>
      <c r="F103" s="62" t="s">
        <v>12</v>
      </c>
      <c r="G103" s="62" t="s">
        <v>13</v>
      </c>
      <c r="H103" s="61" t="s">
        <v>12</v>
      </c>
      <c r="I103" s="63" t="s">
        <v>13</v>
      </c>
      <c r="J103" s="61"/>
      <c r="K103" s="63"/>
    </row>
    <row r="104" spans="1:11" x14ac:dyDescent="0.2">
      <c r="A104" s="7" t="s">
        <v>212</v>
      </c>
      <c r="B104" s="65">
        <v>0</v>
      </c>
      <c r="C104" s="34">
        <f>IF(B111=0, "-", B104/B111)</f>
        <v>0</v>
      </c>
      <c r="D104" s="65">
        <v>0</v>
      </c>
      <c r="E104" s="9">
        <f>IF(D111=0, "-", D104/D111)</f>
        <v>0</v>
      </c>
      <c r="F104" s="81">
        <v>2</v>
      </c>
      <c r="G104" s="34">
        <f>IF(F111=0, "-", F104/F111)</f>
        <v>3.5087719298245612E-2</v>
      </c>
      <c r="H104" s="65">
        <v>1</v>
      </c>
      <c r="I104" s="9">
        <f>IF(H111=0, "-", H104/H111)</f>
        <v>3.8461538461538464E-2</v>
      </c>
      <c r="J104" s="8" t="str">
        <f t="shared" ref="J104:J109" si="6">IF(D104=0, "-", IF((B104-D104)/D104&lt;10, (B104-D104)/D104, "&gt;999%"))</f>
        <v>-</v>
      </c>
      <c r="K104" s="9">
        <f t="shared" ref="K104:K109" si="7">IF(H104=0, "-", IF((F104-H104)/H104&lt;10, (F104-H104)/H104, "&gt;999%"))</f>
        <v>1</v>
      </c>
    </row>
    <row r="105" spans="1:11" x14ac:dyDescent="0.2">
      <c r="A105" s="7" t="s">
        <v>213</v>
      </c>
      <c r="B105" s="65">
        <v>1</v>
      </c>
      <c r="C105" s="34">
        <f>IF(B111=0, "-", B105/B111)</f>
        <v>9.0909090909090912E-2</v>
      </c>
      <c r="D105" s="65">
        <v>1</v>
      </c>
      <c r="E105" s="9">
        <f>IF(D111=0, "-", D105/D111)</f>
        <v>0.25</v>
      </c>
      <c r="F105" s="81">
        <v>7</v>
      </c>
      <c r="G105" s="34">
        <f>IF(F111=0, "-", F105/F111)</f>
        <v>0.12280701754385964</v>
      </c>
      <c r="H105" s="65">
        <v>4</v>
      </c>
      <c r="I105" s="9">
        <f>IF(H111=0, "-", H105/H111)</f>
        <v>0.15384615384615385</v>
      </c>
      <c r="J105" s="8">
        <f t="shared" si="6"/>
        <v>0</v>
      </c>
      <c r="K105" s="9">
        <f t="shared" si="7"/>
        <v>0.75</v>
      </c>
    </row>
    <row r="106" spans="1:11" x14ac:dyDescent="0.2">
      <c r="A106" s="7" t="s">
        <v>214</v>
      </c>
      <c r="B106" s="65">
        <v>9</v>
      </c>
      <c r="C106" s="34">
        <f>IF(B111=0, "-", B106/B111)</f>
        <v>0.81818181818181823</v>
      </c>
      <c r="D106" s="65">
        <v>2</v>
      </c>
      <c r="E106" s="9">
        <f>IF(D111=0, "-", D106/D111)</f>
        <v>0.5</v>
      </c>
      <c r="F106" s="81">
        <v>44</v>
      </c>
      <c r="G106" s="34">
        <f>IF(F111=0, "-", F106/F111)</f>
        <v>0.77192982456140347</v>
      </c>
      <c r="H106" s="65">
        <v>13</v>
      </c>
      <c r="I106" s="9">
        <f>IF(H111=0, "-", H106/H111)</f>
        <v>0.5</v>
      </c>
      <c r="J106" s="8">
        <f t="shared" si="6"/>
        <v>3.5</v>
      </c>
      <c r="K106" s="9">
        <f t="shared" si="7"/>
        <v>2.3846153846153846</v>
      </c>
    </row>
    <row r="107" spans="1:11" x14ac:dyDescent="0.2">
      <c r="A107" s="7" t="s">
        <v>215</v>
      </c>
      <c r="B107" s="65">
        <v>1</v>
      </c>
      <c r="C107" s="34">
        <f>IF(B111=0, "-", B107/B111)</f>
        <v>9.0909090909090912E-2</v>
      </c>
      <c r="D107" s="65">
        <v>1</v>
      </c>
      <c r="E107" s="9">
        <f>IF(D111=0, "-", D107/D111)</f>
        <v>0.25</v>
      </c>
      <c r="F107" s="81">
        <v>4</v>
      </c>
      <c r="G107" s="34">
        <f>IF(F111=0, "-", F107/F111)</f>
        <v>7.0175438596491224E-2</v>
      </c>
      <c r="H107" s="65">
        <v>5</v>
      </c>
      <c r="I107" s="9">
        <f>IF(H111=0, "-", H107/H111)</f>
        <v>0.19230769230769232</v>
      </c>
      <c r="J107" s="8">
        <f t="shared" si="6"/>
        <v>0</v>
      </c>
      <c r="K107" s="9">
        <f t="shared" si="7"/>
        <v>-0.2</v>
      </c>
    </row>
    <row r="108" spans="1:11" x14ac:dyDescent="0.2">
      <c r="A108" s="7" t="s">
        <v>216</v>
      </c>
      <c r="B108" s="65">
        <v>0</v>
      </c>
      <c r="C108" s="34">
        <f>IF(B111=0, "-", B108/B111)</f>
        <v>0</v>
      </c>
      <c r="D108" s="65">
        <v>0</v>
      </c>
      <c r="E108" s="9">
        <f>IF(D111=0, "-", D108/D111)</f>
        <v>0</v>
      </c>
      <c r="F108" s="81">
        <v>0</v>
      </c>
      <c r="G108" s="34">
        <f>IF(F111=0, "-", F108/F111)</f>
        <v>0</v>
      </c>
      <c r="H108" s="65">
        <v>1</v>
      </c>
      <c r="I108" s="9">
        <f>IF(H111=0, "-", H108/H111)</f>
        <v>3.8461538461538464E-2</v>
      </c>
      <c r="J108" s="8" t="str">
        <f t="shared" si="6"/>
        <v>-</v>
      </c>
      <c r="K108" s="9">
        <f t="shared" si="7"/>
        <v>-1</v>
      </c>
    </row>
    <row r="109" spans="1:11" x14ac:dyDescent="0.2">
      <c r="A109" s="7" t="s">
        <v>217</v>
      </c>
      <c r="B109" s="65">
        <v>0</v>
      </c>
      <c r="C109" s="34">
        <f>IF(B111=0, "-", B109/B111)</f>
        <v>0</v>
      </c>
      <c r="D109" s="65">
        <v>0</v>
      </c>
      <c r="E109" s="9">
        <f>IF(D111=0, "-", D109/D111)</f>
        <v>0</v>
      </c>
      <c r="F109" s="81">
        <v>0</v>
      </c>
      <c r="G109" s="34">
        <f>IF(F111=0, "-", F109/F111)</f>
        <v>0</v>
      </c>
      <c r="H109" s="65">
        <v>2</v>
      </c>
      <c r="I109" s="9">
        <f>IF(H111=0, "-", H109/H111)</f>
        <v>7.6923076923076927E-2</v>
      </c>
      <c r="J109" s="8" t="str">
        <f t="shared" si="6"/>
        <v>-</v>
      </c>
      <c r="K109" s="9">
        <f t="shared" si="7"/>
        <v>-1</v>
      </c>
    </row>
    <row r="110" spans="1:11" x14ac:dyDescent="0.2">
      <c r="A110" s="2"/>
      <c r="B110" s="68"/>
      <c r="C110" s="33"/>
      <c r="D110" s="68"/>
      <c r="E110" s="6"/>
      <c r="F110" s="82"/>
      <c r="G110" s="33"/>
      <c r="H110" s="68"/>
      <c r="I110" s="6"/>
      <c r="J110" s="5"/>
      <c r="K110" s="6"/>
    </row>
    <row r="111" spans="1:11" s="43" customFormat="1" x14ac:dyDescent="0.2">
      <c r="A111" s="162" t="s">
        <v>388</v>
      </c>
      <c r="B111" s="71">
        <f>SUM(B104:B110)</f>
        <v>11</v>
      </c>
      <c r="C111" s="40">
        <f>B111/959</f>
        <v>1.1470281543274244E-2</v>
      </c>
      <c r="D111" s="71">
        <f>SUM(D104:D110)</f>
        <v>4</v>
      </c>
      <c r="E111" s="41">
        <f>D111/841</f>
        <v>4.7562425683709865E-3</v>
      </c>
      <c r="F111" s="77">
        <f>SUM(F104:F110)</f>
        <v>57</v>
      </c>
      <c r="G111" s="42">
        <f>F111/5197</f>
        <v>1.0967866076582644E-2</v>
      </c>
      <c r="H111" s="71">
        <f>SUM(H104:H110)</f>
        <v>26</v>
      </c>
      <c r="I111" s="41">
        <f>H111/3518</f>
        <v>7.390562819783968E-3</v>
      </c>
      <c r="J111" s="37">
        <f>IF(D111=0, "-", IF((B111-D111)/D111&lt;10, (B111-D111)/D111, "&gt;999%"))</f>
        <v>1.75</v>
      </c>
      <c r="K111" s="38">
        <f>IF(H111=0, "-", IF((F111-H111)/H111&lt;10, (F111-H111)/H111, "&gt;999%"))</f>
        <v>1.1923076923076923</v>
      </c>
    </row>
    <row r="112" spans="1:11" x14ac:dyDescent="0.2">
      <c r="B112" s="83"/>
      <c r="D112" s="83"/>
      <c r="F112" s="83"/>
      <c r="H112" s="83"/>
    </row>
    <row r="113" spans="1:11" x14ac:dyDescent="0.2">
      <c r="A113" s="163" t="s">
        <v>120</v>
      </c>
      <c r="B113" s="61" t="s">
        <v>12</v>
      </c>
      <c r="C113" s="62" t="s">
        <v>13</v>
      </c>
      <c r="D113" s="61" t="s">
        <v>12</v>
      </c>
      <c r="E113" s="63" t="s">
        <v>13</v>
      </c>
      <c r="F113" s="62" t="s">
        <v>12</v>
      </c>
      <c r="G113" s="62" t="s">
        <v>13</v>
      </c>
      <c r="H113" s="61" t="s">
        <v>12</v>
      </c>
      <c r="I113" s="63" t="s">
        <v>13</v>
      </c>
      <c r="J113" s="61"/>
      <c r="K113" s="63"/>
    </row>
    <row r="114" spans="1:11" x14ac:dyDescent="0.2">
      <c r="A114" s="7" t="s">
        <v>218</v>
      </c>
      <c r="B114" s="65">
        <v>0</v>
      </c>
      <c r="C114" s="34" t="str">
        <f>IF(B116=0, "-", B114/B116)</f>
        <v>-</v>
      </c>
      <c r="D114" s="65">
        <v>0</v>
      </c>
      <c r="E114" s="9" t="str">
        <f>IF(D116=0, "-", D114/D116)</f>
        <v>-</v>
      </c>
      <c r="F114" s="81">
        <v>2</v>
      </c>
      <c r="G114" s="34">
        <f>IF(F116=0, "-", F114/F116)</f>
        <v>1</v>
      </c>
      <c r="H114" s="65">
        <v>3</v>
      </c>
      <c r="I114" s="9">
        <f>IF(H116=0, "-", H114/H116)</f>
        <v>1</v>
      </c>
      <c r="J114" s="8" t="str">
        <f>IF(D114=0, "-", IF((B114-D114)/D114&lt;10, (B114-D114)/D114, "&gt;999%"))</f>
        <v>-</v>
      </c>
      <c r="K114" s="9">
        <f>IF(H114=0, "-", IF((F114-H114)/H114&lt;10, (F114-H114)/H114, "&gt;999%"))</f>
        <v>-0.33333333333333331</v>
      </c>
    </row>
    <row r="115" spans="1:11" x14ac:dyDescent="0.2">
      <c r="A115" s="2"/>
      <c r="B115" s="68"/>
      <c r="C115" s="33"/>
      <c r="D115" s="68"/>
      <c r="E115" s="6"/>
      <c r="F115" s="82"/>
      <c r="G115" s="33"/>
      <c r="H115" s="68"/>
      <c r="I115" s="6"/>
      <c r="J115" s="5"/>
      <c r="K115" s="6"/>
    </row>
    <row r="116" spans="1:11" s="43" customFormat="1" x14ac:dyDescent="0.2">
      <c r="A116" s="162" t="s">
        <v>387</v>
      </c>
      <c r="B116" s="71">
        <f>SUM(B114:B115)</f>
        <v>0</v>
      </c>
      <c r="C116" s="40">
        <f>B116/959</f>
        <v>0</v>
      </c>
      <c r="D116" s="71">
        <f>SUM(D114:D115)</f>
        <v>0</v>
      </c>
      <c r="E116" s="41">
        <f>D116/841</f>
        <v>0</v>
      </c>
      <c r="F116" s="77">
        <f>SUM(F114:F115)</f>
        <v>2</v>
      </c>
      <c r="G116" s="42">
        <f>F116/5197</f>
        <v>3.8483740619588223E-4</v>
      </c>
      <c r="H116" s="71">
        <f>SUM(H114:H115)</f>
        <v>3</v>
      </c>
      <c r="I116" s="41">
        <f>H116/3518</f>
        <v>8.5275724843661166E-4</v>
      </c>
      <c r="J116" s="37" t="str">
        <f>IF(D116=0, "-", IF((B116-D116)/D116&lt;10, (B116-D116)/D116, "&gt;999%"))</f>
        <v>-</v>
      </c>
      <c r="K116" s="38">
        <f>IF(H116=0, "-", IF((F116-H116)/H116&lt;10, (F116-H116)/H116, "&gt;999%"))</f>
        <v>-0.33333333333333331</v>
      </c>
    </row>
    <row r="117" spans="1:11" x14ac:dyDescent="0.2">
      <c r="B117" s="83"/>
      <c r="D117" s="83"/>
      <c r="F117" s="83"/>
      <c r="H117" s="83"/>
    </row>
    <row r="118" spans="1:11" s="43" customFormat="1" x14ac:dyDescent="0.2">
      <c r="A118" s="162" t="s">
        <v>386</v>
      </c>
      <c r="B118" s="71">
        <v>11</v>
      </c>
      <c r="C118" s="40">
        <f>B118/959</f>
        <v>1.1470281543274244E-2</v>
      </c>
      <c r="D118" s="71">
        <v>4</v>
      </c>
      <c r="E118" s="41">
        <f>D118/841</f>
        <v>4.7562425683709865E-3</v>
      </c>
      <c r="F118" s="77">
        <v>59</v>
      </c>
      <c r="G118" s="42">
        <f>F118/5197</f>
        <v>1.1352703482778526E-2</v>
      </c>
      <c r="H118" s="71">
        <v>29</v>
      </c>
      <c r="I118" s="41">
        <f>H118/3518</f>
        <v>8.2433200682205804E-3</v>
      </c>
      <c r="J118" s="37">
        <f>IF(D118=0, "-", IF((B118-D118)/D118&lt;10, (B118-D118)/D118, "&gt;999%"))</f>
        <v>1.75</v>
      </c>
      <c r="K118" s="38">
        <f>IF(H118=0, "-", IF((F118-H118)/H118&lt;10, (F118-H118)/H118, "&gt;999%"))</f>
        <v>1.0344827586206897</v>
      </c>
    </row>
    <row r="119" spans="1:11" x14ac:dyDescent="0.2">
      <c r="B119" s="83"/>
      <c r="D119" s="83"/>
      <c r="F119" s="83"/>
      <c r="H119" s="83"/>
    </row>
    <row r="120" spans="1:11" ht="15.75" x14ac:dyDescent="0.25">
      <c r="A120" s="164" t="s">
        <v>94</v>
      </c>
      <c r="B120" s="196" t="s">
        <v>1</v>
      </c>
      <c r="C120" s="200"/>
      <c r="D120" s="200"/>
      <c r="E120" s="197"/>
      <c r="F120" s="196" t="s">
        <v>14</v>
      </c>
      <c r="G120" s="200"/>
      <c r="H120" s="200"/>
      <c r="I120" s="197"/>
      <c r="J120" s="196" t="s">
        <v>15</v>
      </c>
      <c r="K120" s="197"/>
    </row>
    <row r="121" spans="1:11" x14ac:dyDescent="0.2">
      <c r="A121" s="22"/>
      <c r="B121" s="196">
        <f>VALUE(RIGHT($B$2, 4))</f>
        <v>2021</v>
      </c>
      <c r="C121" s="197"/>
      <c r="D121" s="196">
        <f>B121-1</f>
        <v>2020</v>
      </c>
      <c r="E121" s="204"/>
      <c r="F121" s="196">
        <f>B121</f>
        <v>2021</v>
      </c>
      <c r="G121" s="204"/>
      <c r="H121" s="196">
        <f>D121</f>
        <v>2020</v>
      </c>
      <c r="I121" s="204"/>
      <c r="J121" s="140" t="s">
        <v>4</v>
      </c>
      <c r="K121" s="141" t="s">
        <v>2</v>
      </c>
    </row>
    <row r="122" spans="1:11" x14ac:dyDescent="0.2">
      <c r="A122" s="163" t="s">
        <v>121</v>
      </c>
      <c r="B122" s="61" t="s">
        <v>12</v>
      </c>
      <c r="C122" s="62" t="s">
        <v>13</v>
      </c>
      <c r="D122" s="61" t="s">
        <v>12</v>
      </c>
      <c r="E122" s="63" t="s">
        <v>13</v>
      </c>
      <c r="F122" s="62" t="s">
        <v>12</v>
      </c>
      <c r="G122" s="62" t="s">
        <v>13</v>
      </c>
      <c r="H122" s="61" t="s">
        <v>12</v>
      </c>
      <c r="I122" s="63" t="s">
        <v>13</v>
      </c>
      <c r="J122" s="61"/>
      <c r="K122" s="63"/>
    </row>
    <row r="123" spans="1:11" x14ac:dyDescent="0.2">
      <c r="A123" s="7" t="s">
        <v>219</v>
      </c>
      <c r="B123" s="65">
        <v>3</v>
      </c>
      <c r="C123" s="34">
        <f>IF(B128=0, "-", B123/B128)</f>
        <v>0.6</v>
      </c>
      <c r="D123" s="65">
        <v>1</v>
      </c>
      <c r="E123" s="9">
        <f>IF(D128=0, "-", D123/D128)</f>
        <v>1</v>
      </c>
      <c r="F123" s="81">
        <v>12</v>
      </c>
      <c r="G123" s="34">
        <f>IF(F128=0, "-", F123/F128)</f>
        <v>0.5</v>
      </c>
      <c r="H123" s="65">
        <v>8</v>
      </c>
      <c r="I123" s="9">
        <f>IF(H128=0, "-", H123/H128)</f>
        <v>0.61538461538461542</v>
      </c>
      <c r="J123" s="8">
        <f>IF(D123=0, "-", IF((B123-D123)/D123&lt;10, (B123-D123)/D123, "&gt;999%"))</f>
        <v>2</v>
      </c>
      <c r="K123" s="9">
        <f>IF(H123=0, "-", IF((F123-H123)/H123&lt;10, (F123-H123)/H123, "&gt;999%"))</f>
        <v>0.5</v>
      </c>
    </row>
    <row r="124" spans="1:11" x14ac:dyDescent="0.2">
      <c r="A124" s="7" t="s">
        <v>220</v>
      </c>
      <c r="B124" s="65">
        <v>0</v>
      </c>
      <c r="C124" s="34">
        <f>IF(B128=0, "-", B124/B128)</f>
        <v>0</v>
      </c>
      <c r="D124" s="65">
        <v>0</v>
      </c>
      <c r="E124" s="9">
        <f>IF(D128=0, "-", D124/D128)</f>
        <v>0</v>
      </c>
      <c r="F124" s="81">
        <v>1</v>
      </c>
      <c r="G124" s="34">
        <f>IF(F128=0, "-", F124/F128)</f>
        <v>4.1666666666666664E-2</v>
      </c>
      <c r="H124" s="65">
        <v>1</v>
      </c>
      <c r="I124" s="9">
        <f>IF(H128=0, "-", H124/H128)</f>
        <v>7.6923076923076927E-2</v>
      </c>
      <c r="J124" s="8" t="str">
        <f>IF(D124=0, "-", IF((B124-D124)/D124&lt;10, (B124-D124)/D124, "&gt;999%"))</f>
        <v>-</v>
      </c>
      <c r="K124" s="9">
        <f>IF(H124=0, "-", IF((F124-H124)/H124&lt;10, (F124-H124)/H124, "&gt;999%"))</f>
        <v>0</v>
      </c>
    </row>
    <row r="125" spans="1:11" x14ac:dyDescent="0.2">
      <c r="A125" s="7" t="s">
        <v>221</v>
      </c>
      <c r="B125" s="65">
        <v>2</v>
      </c>
      <c r="C125" s="34">
        <f>IF(B128=0, "-", B125/B128)</f>
        <v>0.4</v>
      </c>
      <c r="D125" s="65">
        <v>0</v>
      </c>
      <c r="E125" s="9">
        <f>IF(D128=0, "-", D125/D128)</f>
        <v>0</v>
      </c>
      <c r="F125" s="81">
        <v>6</v>
      </c>
      <c r="G125" s="34">
        <f>IF(F128=0, "-", F125/F128)</f>
        <v>0.25</v>
      </c>
      <c r="H125" s="65">
        <v>1</v>
      </c>
      <c r="I125" s="9">
        <f>IF(H128=0, "-", H125/H128)</f>
        <v>7.6923076923076927E-2</v>
      </c>
      <c r="J125" s="8" t="str">
        <f>IF(D125=0, "-", IF((B125-D125)/D125&lt;10, (B125-D125)/D125, "&gt;999%"))</f>
        <v>-</v>
      </c>
      <c r="K125" s="9">
        <f>IF(H125=0, "-", IF((F125-H125)/H125&lt;10, (F125-H125)/H125, "&gt;999%"))</f>
        <v>5</v>
      </c>
    </row>
    <row r="126" spans="1:11" x14ac:dyDescent="0.2">
      <c r="A126" s="7" t="s">
        <v>222</v>
      </c>
      <c r="B126" s="65">
        <v>0</v>
      </c>
      <c r="C126" s="34">
        <f>IF(B128=0, "-", B126/B128)</f>
        <v>0</v>
      </c>
      <c r="D126" s="65">
        <v>0</v>
      </c>
      <c r="E126" s="9">
        <f>IF(D128=0, "-", D126/D128)</f>
        <v>0</v>
      </c>
      <c r="F126" s="81">
        <v>5</v>
      </c>
      <c r="G126" s="34">
        <f>IF(F128=0, "-", F126/F128)</f>
        <v>0.20833333333333334</v>
      </c>
      <c r="H126" s="65">
        <v>3</v>
      </c>
      <c r="I126" s="9">
        <f>IF(H128=0, "-", H126/H128)</f>
        <v>0.23076923076923078</v>
      </c>
      <c r="J126" s="8" t="str">
        <f>IF(D126=0, "-", IF((B126-D126)/D126&lt;10, (B126-D126)/D126, "&gt;999%"))</f>
        <v>-</v>
      </c>
      <c r="K126" s="9">
        <f>IF(H126=0, "-", IF((F126-H126)/H126&lt;10, (F126-H126)/H126, "&gt;999%"))</f>
        <v>0.66666666666666663</v>
      </c>
    </row>
    <row r="127" spans="1:11" x14ac:dyDescent="0.2">
      <c r="A127" s="2"/>
      <c r="B127" s="68"/>
      <c r="C127" s="33"/>
      <c r="D127" s="68"/>
      <c r="E127" s="6"/>
      <c r="F127" s="82"/>
      <c r="G127" s="33"/>
      <c r="H127" s="68"/>
      <c r="I127" s="6"/>
      <c r="J127" s="5"/>
      <c r="K127" s="6"/>
    </row>
    <row r="128" spans="1:11" s="43" customFormat="1" x14ac:dyDescent="0.2">
      <c r="A128" s="162" t="s">
        <v>385</v>
      </c>
      <c r="B128" s="71">
        <f>SUM(B123:B127)</f>
        <v>5</v>
      </c>
      <c r="C128" s="40">
        <f>B128/959</f>
        <v>5.2137643378519288E-3</v>
      </c>
      <c r="D128" s="71">
        <f>SUM(D123:D127)</f>
        <v>1</v>
      </c>
      <c r="E128" s="41">
        <f>D128/841</f>
        <v>1.1890606420927466E-3</v>
      </c>
      <c r="F128" s="77">
        <f>SUM(F123:F127)</f>
        <v>24</v>
      </c>
      <c r="G128" s="42">
        <f>F128/5197</f>
        <v>4.6180488743505872E-3</v>
      </c>
      <c r="H128" s="71">
        <f>SUM(H123:H127)</f>
        <v>13</v>
      </c>
      <c r="I128" s="41">
        <f>H128/3518</f>
        <v>3.695281409891984E-3</v>
      </c>
      <c r="J128" s="37">
        <f>IF(D128=0, "-", IF((B128-D128)/D128&lt;10, (B128-D128)/D128, "&gt;999%"))</f>
        <v>4</v>
      </c>
      <c r="K128" s="38">
        <f>IF(H128=0, "-", IF((F128-H128)/H128&lt;10, (F128-H128)/H128, "&gt;999%"))</f>
        <v>0.84615384615384615</v>
      </c>
    </row>
    <row r="129" spans="1:11" x14ac:dyDescent="0.2">
      <c r="B129" s="83"/>
      <c r="D129" s="83"/>
      <c r="F129" s="83"/>
      <c r="H129" s="83"/>
    </row>
    <row r="130" spans="1:11" x14ac:dyDescent="0.2">
      <c r="A130" s="163" t="s">
        <v>122</v>
      </c>
      <c r="B130" s="61" t="s">
        <v>12</v>
      </c>
      <c r="C130" s="62" t="s">
        <v>13</v>
      </c>
      <c r="D130" s="61" t="s">
        <v>12</v>
      </c>
      <c r="E130" s="63" t="s">
        <v>13</v>
      </c>
      <c r="F130" s="62" t="s">
        <v>12</v>
      </c>
      <c r="G130" s="62" t="s">
        <v>13</v>
      </c>
      <c r="H130" s="61" t="s">
        <v>12</v>
      </c>
      <c r="I130" s="63" t="s">
        <v>13</v>
      </c>
      <c r="J130" s="61"/>
      <c r="K130" s="63"/>
    </row>
    <row r="131" spans="1:11" x14ac:dyDescent="0.2">
      <c r="A131" s="7" t="s">
        <v>223</v>
      </c>
      <c r="B131" s="65">
        <v>0</v>
      </c>
      <c r="C131" s="34" t="str">
        <f>IF(B136=0, "-", B131/B136)</f>
        <v>-</v>
      </c>
      <c r="D131" s="65">
        <v>0</v>
      </c>
      <c r="E131" s="9" t="str">
        <f>IF(D136=0, "-", D131/D136)</f>
        <v>-</v>
      </c>
      <c r="F131" s="81">
        <v>3</v>
      </c>
      <c r="G131" s="34">
        <f>IF(F136=0, "-", F131/F136)</f>
        <v>0.42857142857142855</v>
      </c>
      <c r="H131" s="65">
        <v>0</v>
      </c>
      <c r="I131" s="9" t="str">
        <f>IF(H136=0, "-", H131/H136)</f>
        <v>-</v>
      </c>
      <c r="J131" s="8" t="str">
        <f>IF(D131=0, "-", IF((B131-D131)/D131&lt;10, (B131-D131)/D131, "&gt;999%"))</f>
        <v>-</v>
      </c>
      <c r="K131" s="9" t="str">
        <f>IF(H131=0, "-", IF((F131-H131)/H131&lt;10, (F131-H131)/H131, "&gt;999%"))</f>
        <v>-</v>
      </c>
    </row>
    <row r="132" spans="1:11" x14ac:dyDescent="0.2">
      <c r="A132" s="7" t="s">
        <v>224</v>
      </c>
      <c r="B132" s="65">
        <v>0</v>
      </c>
      <c r="C132" s="34" t="str">
        <f>IF(B136=0, "-", B132/B136)</f>
        <v>-</v>
      </c>
      <c r="D132" s="65">
        <v>0</v>
      </c>
      <c r="E132" s="9" t="str">
        <f>IF(D136=0, "-", D132/D136)</f>
        <v>-</v>
      </c>
      <c r="F132" s="81">
        <v>1</v>
      </c>
      <c r="G132" s="34">
        <f>IF(F136=0, "-", F132/F136)</f>
        <v>0.14285714285714285</v>
      </c>
      <c r="H132" s="65">
        <v>0</v>
      </c>
      <c r="I132" s="9" t="str">
        <f>IF(H136=0, "-", H132/H136)</f>
        <v>-</v>
      </c>
      <c r="J132" s="8" t="str">
        <f>IF(D132=0, "-", IF((B132-D132)/D132&lt;10, (B132-D132)/D132, "&gt;999%"))</f>
        <v>-</v>
      </c>
      <c r="K132" s="9" t="str">
        <f>IF(H132=0, "-", IF((F132-H132)/H132&lt;10, (F132-H132)/H132, "&gt;999%"))</f>
        <v>-</v>
      </c>
    </row>
    <row r="133" spans="1:11" x14ac:dyDescent="0.2">
      <c r="A133" s="7" t="s">
        <v>225</v>
      </c>
      <c r="B133" s="65">
        <v>0</v>
      </c>
      <c r="C133" s="34" t="str">
        <f>IF(B136=0, "-", B133/B136)</f>
        <v>-</v>
      </c>
      <c r="D133" s="65">
        <v>0</v>
      </c>
      <c r="E133" s="9" t="str">
        <f>IF(D136=0, "-", D133/D136)</f>
        <v>-</v>
      </c>
      <c r="F133" s="81">
        <v>1</v>
      </c>
      <c r="G133" s="34">
        <f>IF(F136=0, "-", F133/F136)</f>
        <v>0.14285714285714285</v>
      </c>
      <c r="H133" s="65">
        <v>0</v>
      </c>
      <c r="I133" s="9" t="str">
        <f>IF(H136=0, "-", H133/H136)</f>
        <v>-</v>
      </c>
      <c r="J133" s="8" t="str">
        <f>IF(D133=0, "-", IF((B133-D133)/D133&lt;10, (B133-D133)/D133, "&gt;999%"))</f>
        <v>-</v>
      </c>
      <c r="K133" s="9" t="str">
        <f>IF(H133=0, "-", IF((F133-H133)/H133&lt;10, (F133-H133)/H133, "&gt;999%"))</f>
        <v>-</v>
      </c>
    </row>
    <row r="134" spans="1:11" x14ac:dyDescent="0.2">
      <c r="A134" s="7" t="s">
        <v>226</v>
      </c>
      <c r="B134" s="65">
        <v>0</v>
      </c>
      <c r="C134" s="34" t="str">
        <f>IF(B136=0, "-", B134/B136)</f>
        <v>-</v>
      </c>
      <c r="D134" s="65">
        <v>0</v>
      </c>
      <c r="E134" s="9" t="str">
        <f>IF(D136=0, "-", D134/D136)</f>
        <v>-</v>
      </c>
      <c r="F134" s="81">
        <v>2</v>
      </c>
      <c r="G134" s="34">
        <f>IF(F136=0, "-", F134/F136)</f>
        <v>0.2857142857142857</v>
      </c>
      <c r="H134" s="65">
        <v>0</v>
      </c>
      <c r="I134" s="9" t="str">
        <f>IF(H136=0, "-", H134/H136)</f>
        <v>-</v>
      </c>
      <c r="J134" s="8" t="str">
        <f>IF(D134=0, "-", IF((B134-D134)/D134&lt;10, (B134-D134)/D134, "&gt;999%"))</f>
        <v>-</v>
      </c>
      <c r="K134" s="9" t="str">
        <f>IF(H134=0, "-", IF((F134-H134)/H134&lt;10, (F134-H134)/H134, "&gt;999%"))</f>
        <v>-</v>
      </c>
    </row>
    <row r="135" spans="1:11" x14ac:dyDescent="0.2">
      <c r="A135" s="2"/>
      <c r="B135" s="68"/>
      <c r="C135" s="33"/>
      <c r="D135" s="68"/>
      <c r="E135" s="6"/>
      <c r="F135" s="82"/>
      <c r="G135" s="33"/>
      <c r="H135" s="68"/>
      <c r="I135" s="6"/>
      <c r="J135" s="5"/>
      <c r="K135" s="6"/>
    </row>
    <row r="136" spans="1:11" s="43" customFormat="1" x14ac:dyDescent="0.2">
      <c r="A136" s="162" t="s">
        <v>384</v>
      </c>
      <c r="B136" s="71">
        <f>SUM(B131:B135)</f>
        <v>0</v>
      </c>
      <c r="C136" s="40">
        <f>B136/959</f>
        <v>0</v>
      </c>
      <c r="D136" s="71">
        <f>SUM(D131:D135)</f>
        <v>0</v>
      </c>
      <c r="E136" s="41">
        <f>D136/841</f>
        <v>0</v>
      </c>
      <c r="F136" s="77">
        <f>SUM(F131:F135)</f>
        <v>7</v>
      </c>
      <c r="G136" s="42">
        <f>F136/5197</f>
        <v>1.3469309216855877E-3</v>
      </c>
      <c r="H136" s="71">
        <f>SUM(H131:H135)</f>
        <v>0</v>
      </c>
      <c r="I136" s="41">
        <f>H136/3518</f>
        <v>0</v>
      </c>
      <c r="J136" s="37" t="str">
        <f>IF(D136=0, "-", IF((B136-D136)/D136&lt;10, (B136-D136)/D136, "&gt;999%"))</f>
        <v>-</v>
      </c>
      <c r="K136" s="38" t="str">
        <f>IF(H136=0, "-", IF((F136-H136)/H136&lt;10, (F136-H136)/H136, "&gt;999%"))</f>
        <v>-</v>
      </c>
    </row>
    <row r="137" spans="1:11" x14ac:dyDescent="0.2">
      <c r="B137" s="83"/>
      <c r="D137" s="83"/>
      <c r="F137" s="83"/>
      <c r="H137" s="83"/>
    </row>
    <row r="138" spans="1:11" s="43" customFormat="1" x14ac:dyDescent="0.2">
      <c r="A138" s="162" t="s">
        <v>383</v>
      </c>
      <c r="B138" s="71">
        <v>5</v>
      </c>
      <c r="C138" s="40">
        <f>B138/959</f>
        <v>5.2137643378519288E-3</v>
      </c>
      <c r="D138" s="71">
        <v>1</v>
      </c>
      <c r="E138" s="41">
        <f>D138/841</f>
        <v>1.1890606420927466E-3</v>
      </c>
      <c r="F138" s="77">
        <v>31</v>
      </c>
      <c r="G138" s="42">
        <f>F138/5197</f>
        <v>5.9649797960361749E-3</v>
      </c>
      <c r="H138" s="71">
        <v>13</v>
      </c>
      <c r="I138" s="41">
        <f>H138/3518</f>
        <v>3.695281409891984E-3</v>
      </c>
      <c r="J138" s="37">
        <f>IF(D138=0, "-", IF((B138-D138)/D138&lt;10, (B138-D138)/D138, "&gt;999%"))</f>
        <v>4</v>
      </c>
      <c r="K138" s="38">
        <f>IF(H138=0, "-", IF((F138-H138)/H138&lt;10, (F138-H138)/H138, "&gt;999%"))</f>
        <v>1.3846153846153846</v>
      </c>
    </row>
    <row r="139" spans="1:11" x14ac:dyDescent="0.2">
      <c r="B139" s="83"/>
      <c r="D139" s="83"/>
      <c r="F139" s="83"/>
      <c r="H139" s="83"/>
    </row>
    <row r="140" spans="1:11" x14ac:dyDescent="0.2">
      <c r="A140" s="27" t="s">
        <v>381</v>
      </c>
      <c r="B140" s="71">
        <f>B144-B142</f>
        <v>145</v>
      </c>
      <c r="C140" s="40">
        <f>B140/959</f>
        <v>0.15119916579770595</v>
      </c>
      <c r="D140" s="71">
        <f>D144-D142</f>
        <v>148</v>
      </c>
      <c r="E140" s="41">
        <f>D140/841</f>
        <v>0.17598097502972651</v>
      </c>
      <c r="F140" s="77">
        <f>F144-F142</f>
        <v>838</v>
      </c>
      <c r="G140" s="42">
        <f>F140/5197</f>
        <v>0.16124687319607467</v>
      </c>
      <c r="H140" s="71">
        <f>H144-H142</f>
        <v>687</v>
      </c>
      <c r="I140" s="41">
        <f>H140/3518</f>
        <v>0.19528140989198409</v>
      </c>
      <c r="J140" s="37">
        <f>IF(D140=0, "-", IF((B140-D140)/D140&lt;10, (B140-D140)/D140, "&gt;999%"))</f>
        <v>-2.0270270270270271E-2</v>
      </c>
      <c r="K140" s="38">
        <f>IF(H140=0, "-", IF((F140-H140)/H140&lt;10, (F140-H140)/H140, "&gt;999%"))</f>
        <v>0.2197962154294032</v>
      </c>
    </row>
    <row r="141" spans="1:11" x14ac:dyDescent="0.2">
      <c r="A141" s="27"/>
      <c r="B141" s="71"/>
      <c r="C141" s="40"/>
      <c r="D141" s="71"/>
      <c r="E141" s="41"/>
      <c r="F141" s="77"/>
      <c r="G141" s="42"/>
      <c r="H141" s="71"/>
      <c r="I141" s="41"/>
      <c r="J141" s="37"/>
      <c r="K141" s="38"/>
    </row>
    <row r="142" spans="1:11" x14ac:dyDescent="0.2">
      <c r="A142" s="27" t="s">
        <v>382</v>
      </c>
      <c r="B142" s="71">
        <v>2</v>
      </c>
      <c r="C142" s="40">
        <f>B142/959</f>
        <v>2.0855057351407717E-3</v>
      </c>
      <c r="D142" s="71">
        <v>9</v>
      </c>
      <c r="E142" s="41">
        <f>D142/841</f>
        <v>1.070154577883472E-2</v>
      </c>
      <c r="F142" s="77">
        <v>26</v>
      </c>
      <c r="G142" s="42">
        <f>F142/5197</f>
        <v>5.0028862805464695E-3</v>
      </c>
      <c r="H142" s="71">
        <v>31</v>
      </c>
      <c r="I142" s="41">
        <f>H142/3518</f>
        <v>8.8118249005116542E-3</v>
      </c>
      <c r="J142" s="37">
        <f>IF(D142=0, "-", IF((B142-D142)/D142&lt;10, (B142-D142)/D142, "&gt;999%"))</f>
        <v>-0.77777777777777779</v>
      </c>
      <c r="K142" s="38">
        <f>IF(H142=0, "-", IF((F142-H142)/H142&lt;10, (F142-H142)/H142, "&gt;999%"))</f>
        <v>-0.16129032258064516</v>
      </c>
    </row>
    <row r="143" spans="1:11" x14ac:dyDescent="0.2">
      <c r="A143" s="27"/>
      <c r="B143" s="71"/>
      <c r="C143" s="40"/>
      <c r="D143" s="71"/>
      <c r="E143" s="41"/>
      <c r="F143" s="77"/>
      <c r="G143" s="42"/>
      <c r="H143" s="71"/>
      <c r="I143" s="41"/>
      <c r="J143" s="37"/>
      <c r="K143" s="38"/>
    </row>
    <row r="144" spans="1:11" x14ac:dyDescent="0.2">
      <c r="A144" s="27" t="s">
        <v>380</v>
      </c>
      <c r="B144" s="71">
        <v>147</v>
      </c>
      <c r="C144" s="40">
        <f>B144/959</f>
        <v>0.15328467153284672</v>
      </c>
      <c r="D144" s="71">
        <v>157</v>
      </c>
      <c r="E144" s="41">
        <f>D144/841</f>
        <v>0.18668252080856124</v>
      </c>
      <c r="F144" s="77">
        <v>864</v>
      </c>
      <c r="G144" s="42">
        <f>F144/5197</f>
        <v>0.16624975947662113</v>
      </c>
      <c r="H144" s="71">
        <v>718</v>
      </c>
      <c r="I144" s="41">
        <f>H144/3518</f>
        <v>0.20409323479249575</v>
      </c>
      <c r="J144" s="37">
        <f>IF(D144=0, "-", IF((B144-D144)/D144&lt;10, (B144-D144)/D144, "&gt;999%"))</f>
        <v>-6.3694267515923567E-2</v>
      </c>
      <c r="K144" s="38">
        <f>IF(H144=0, "-", IF((F144-H144)/H144&lt;10, (F144-H144)/H144, "&gt;999%"))</f>
        <v>0.20334261838440112</v>
      </c>
    </row>
  </sheetData>
  <mergeCells count="51">
    <mergeCell ref="B1:K1"/>
    <mergeCell ref="B2:K2"/>
    <mergeCell ref="B120:E120"/>
    <mergeCell ref="F120:I120"/>
    <mergeCell ref="J120:K120"/>
    <mergeCell ref="B121:C121"/>
    <mergeCell ref="D121:E121"/>
    <mergeCell ref="F121:G121"/>
    <mergeCell ref="H121:I121"/>
    <mergeCell ref="B101:E101"/>
    <mergeCell ref="F101:I101"/>
    <mergeCell ref="J101:K101"/>
    <mergeCell ref="B102:C102"/>
    <mergeCell ref="D102:E102"/>
    <mergeCell ref="F102:G102"/>
    <mergeCell ref="H102:I102"/>
    <mergeCell ref="B84:E84"/>
    <mergeCell ref="F84:I84"/>
    <mergeCell ref="J84:K84"/>
    <mergeCell ref="B85:C85"/>
    <mergeCell ref="D85:E85"/>
    <mergeCell ref="F85:G85"/>
    <mergeCell ref="H85:I85"/>
    <mergeCell ref="B62:E62"/>
    <mergeCell ref="F62:I62"/>
    <mergeCell ref="J62:K62"/>
    <mergeCell ref="B63:C63"/>
    <mergeCell ref="D63:E63"/>
    <mergeCell ref="F63:G63"/>
    <mergeCell ref="H63:I63"/>
    <mergeCell ref="B32:E32"/>
    <mergeCell ref="F32:I32"/>
    <mergeCell ref="J32:K32"/>
    <mergeCell ref="B33:C33"/>
    <mergeCell ref="D33:E33"/>
    <mergeCell ref="F33:G33"/>
    <mergeCell ref="H33:I33"/>
    <mergeCell ref="B14:E14"/>
    <mergeCell ref="F14:I14"/>
    <mergeCell ref="J14:K14"/>
    <mergeCell ref="B15:C15"/>
    <mergeCell ref="D15:E15"/>
    <mergeCell ref="F15:G15"/>
    <mergeCell ref="H15:I15"/>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3" manualBreakCount="3">
    <brk id="60" max="16383" man="1"/>
    <brk id="118" max="16383" man="1"/>
    <brk id="144"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K26"/>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428</v>
      </c>
      <c r="C1" s="198"/>
      <c r="D1" s="198"/>
      <c r="E1" s="199"/>
      <c r="F1" s="199"/>
      <c r="G1" s="199"/>
      <c r="H1" s="199"/>
      <c r="I1" s="199"/>
      <c r="J1" s="199"/>
      <c r="K1" s="199"/>
    </row>
    <row r="2" spans="1:11" s="52" customFormat="1" ht="20.25" x14ac:dyDescent="0.3">
      <c r="A2" s="4" t="s">
        <v>86</v>
      </c>
      <c r="B2" s="202" t="s">
        <v>76</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0</v>
      </c>
      <c r="C7" s="39">
        <f>IF(B26=0, "-", B7/B26)</f>
        <v>0</v>
      </c>
      <c r="D7" s="65">
        <v>0</v>
      </c>
      <c r="E7" s="21">
        <f>IF(D26=0, "-", D7/D26)</f>
        <v>0</v>
      </c>
      <c r="F7" s="81">
        <v>1</v>
      </c>
      <c r="G7" s="39">
        <f>IF(F26=0, "-", F7/F26)</f>
        <v>1.1574074074074073E-3</v>
      </c>
      <c r="H7" s="65">
        <v>0</v>
      </c>
      <c r="I7" s="21">
        <f>IF(H26=0, "-", H7/H26)</f>
        <v>0</v>
      </c>
      <c r="J7" s="20" t="str">
        <f t="shared" ref="J7:J24" si="0">IF(D7=0, "-", IF((B7-D7)/D7&lt;10, (B7-D7)/D7, "&gt;999%"))</f>
        <v>-</v>
      </c>
      <c r="K7" s="21" t="str">
        <f t="shared" ref="K7:K24" si="1">IF(H7=0, "-", IF((F7-H7)/H7&lt;10, (F7-H7)/H7, "&gt;999%"))</f>
        <v>-</v>
      </c>
    </row>
    <row r="8" spans="1:11" x14ac:dyDescent="0.2">
      <c r="A8" s="7" t="s">
        <v>32</v>
      </c>
      <c r="B8" s="65">
        <v>1</v>
      </c>
      <c r="C8" s="39">
        <f>IF(B26=0, "-", B8/B26)</f>
        <v>6.8027210884353739E-3</v>
      </c>
      <c r="D8" s="65">
        <v>6</v>
      </c>
      <c r="E8" s="21">
        <f>IF(D26=0, "-", D8/D26)</f>
        <v>3.8216560509554139E-2</v>
      </c>
      <c r="F8" s="81">
        <v>11</v>
      </c>
      <c r="G8" s="39">
        <f>IF(F26=0, "-", F8/F26)</f>
        <v>1.2731481481481481E-2</v>
      </c>
      <c r="H8" s="65">
        <v>12</v>
      </c>
      <c r="I8" s="21">
        <f>IF(H26=0, "-", H8/H26)</f>
        <v>1.6713091922005572E-2</v>
      </c>
      <c r="J8" s="20">
        <f t="shared" si="0"/>
        <v>-0.83333333333333337</v>
      </c>
      <c r="K8" s="21">
        <f t="shared" si="1"/>
        <v>-8.3333333333333329E-2</v>
      </c>
    </row>
    <row r="9" spans="1:11" x14ac:dyDescent="0.2">
      <c r="A9" s="7" t="s">
        <v>35</v>
      </c>
      <c r="B9" s="65">
        <v>3</v>
      </c>
      <c r="C9" s="39">
        <f>IF(B26=0, "-", B9/B26)</f>
        <v>2.0408163265306121E-2</v>
      </c>
      <c r="D9" s="65">
        <v>2</v>
      </c>
      <c r="E9" s="21">
        <f>IF(D26=0, "-", D9/D26)</f>
        <v>1.2738853503184714E-2</v>
      </c>
      <c r="F9" s="81">
        <v>14</v>
      </c>
      <c r="G9" s="39">
        <f>IF(F26=0, "-", F9/F26)</f>
        <v>1.6203703703703703E-2</v>
      </c>
      <c r="H9" s="65">
        <v>12</v>
      </c>
      <c r="I9" s="21">
        <f>IF(H26=0, "-", H9/H26)</f>
        <v>1.6713091922005572E-2</v>
      </c>
      <c r="J9" s="20">
        <f t="shared" si="0"/>
        <v>0.5</v>
      </c>
      <c r="K9" s="21">
        <f t="shared" si="1"/>
        <v>0.16666666666666666</v>
      </c>
    </row>
    <row r="10" spans="1:11" x14ac:dyDescent="0.2">
      <c r="A10" s="7" t="s">
        <v>40</v>
      </c>
      <c r="B10" s="65">
        <v>0</v>
      </c>
      <c r="C10" s="39">
        <f>IF(B26=0, "-", B10/B26)</f>
        <v>0</v>
      </c>
      <c r="D10" s="65">
        <v>1</v>
      </c>
      <c r="E10" s="21">
        <f>IF(D26=0, "-", D10/D26)</f>
        <v>6.369426751592357E-3</v>
      </c>
      <c r="F10" s="81">
        <v>0</v>
      </c>
      <c r="G10" s="39">
        <f>IF(F26=0, "-", F10/F26)</f>
        <v>0</v>
      </c>
      <c r="H10" s="65">
        <v>29</v>
      </c>
      <c r="I10" s="21">
        <f>IF(H26=0, "-", H10/H26)</f>
        <v>4.0389972144846797E-2</v>
      </c>
      <c r="J10" s="20">
        <f t="shared" si="0"/>
        <v>-1</v>
      </c>
      <c r="K10" s="21">
        <f t="shared" si="1"/>
        <v>-1</v>
      </c>
    </row>
    <row r="11" spans="1:11" x14ac:dyDescent="0.2">
      <c r="A11" s="7" t="s">
        <v>41</v>
      </c>
      <c r="B11" s="65">
        <v>0</v>
      </c>
      <c r="C11" s="39">
        <f>IF(B26=0, "-", B11/B26)</f>
        <v>0</v>
      </c>
      <c r="D11" s="65">
        <v>4</v>
      </c>
      <c r="E11" s="21">
        <f>IF(D26=0, "-", D11/D26)</f>
        <v>2.5477707006369428E-2</v>
      </c>
      <c r="F11" s="81">
        <v>18</v>
      </c>
      <c r="G11" s="39">
        <f>IF(F26=0, "-", F11/F26)</f>
        <v>2.0833333333333332E-2</v>
      </c>
      <c r="H11" s="65">
        <v>27</v>
      </c>
      <c r="I11" s="21">
        <f>IF(H26=0, "-", H11/H26)</f>
        <v>3.7604456824512536E-2</v>
      </c>
      <c r="J11" s="20">
        <f t="shared" si="0"/>
        <v>-1</v>
      </c>
      <c r="K11" s="21">
        <f t="shared" si="1"/>
        <v>-0.33333333333333331</v>
      </c>
    </row>
    <row r="12" spans="1:11" x14ac:dyDescent="0.2">
      <c r="A12" s="7" t="s">
        <v>42</v>
      </c>
      <c r="B12" s="65">
        <v>5</v>
      </c>
      <c r="C12" s="39">
        <f>IF(B26=0, "-", B12/B26)</f>
        <v>3.4013605442176874E-2</v>
      </c>
      <c r="D12" s="65">
        <v>7</v>
      </c>
      <c r="E12" s="21">
        <f>IF(D26=0, "-", D12/D26)</f>
        <v>4.4585987261146494E-2</v>
      </c>
      <c r="F12" s="81">
        <v>55</v>
      </c>
      <c r="G12" s="39">
        <f>IF(F26=0, "-", F12/F26)</f>
        <v>6.3657407407407413E-2</v>
      </c>
      <c r="H12" s="65">
        <v>70</v>
      </c>
      <c r="I12" s="21">
        <f>IF(H26=0, "-", H12/H26)</f>
        <v>9.7493036211699163E-2</v>
      </c>
      <c r="J12" s="20">
        <f t="shared" si="0"/>
        <v>-0.2857142857142857</v>
      </c>
      <c r="K12" s="21">
        <f t="shared" si="1"/>
        <v>-0.21428571428571427</v>
      </c>
    </row>
    <row r="13" spans="1:11" x14ac:dyDescent="0.2">
      <c r="A13" s="7" t="s">
        <v>49</v>
      </c>
      <c r="B13" s="65">
        <v>29</v>
      </c>
      <c r="C13" s="39">
        <f>IF(B26=0, "-", B13/B26)</f>
        <v>0.19727891156462585</v>
      </c>
      <c r="D13" s="65">
        <v>28</v>
      </c>
      <c r="E13" s="21">
        <f>IF(D26=0, "-", D13/D26)</f>
        <v>0.17834394904458598</v>
      </c>
      <c r="F13" s="81">
        <v>182</v>
      </c>
      <c r="G13" s="39">
        <f>IF(F26=0, "-", F13/F26)</f>
        <v>0.21064814814814814</v>
      </c>
      <c r="H13" s="65">
        <v>111</v>
      </c>
      <c r="I13" s="21">
        <f>IF(H26=0, "-", H13/H26)</f>
        <v>0.15459610027855153</v>
      </c>
      <c r="J13" s="20">
        <f t="shared" si="0"/>
        <v>3.5714285714285712E-2</v>
      </c>
      <c r="K13" s="21">
        <f t="shared" si="1"/>
        <v>0.63963963963963966</v>
      </c>
    </row>
    <row r="14" spans="1:11" x14ac:dyDescent="0.2">
      <c r="A14" s="7" t="s">
        <v>51</v>
      </c>
      <c r="B14" s="65">
        <v>1</v>
      </c>
      <c r="C14" s="39">
        <f>IF(B26=0, "-", B14/B26)</f>
        <v>6.8027210884353739E-3</v>
      </c>
      <c r="D14" s="65">
        <v>1</v>
      </c>
      <c r="E14" s="21">
        <f>IF(D26=0, "-", D14/D26)</f>
        <v>6.369426751592357E-3</v>
      </c>
      <c r="F14" s="81">
        <v>4</v>
      </c>
      <c r="G14" s="39">
        <f>IF(F26=0, "-", F14/F26)</f>
        <v>4.6296296296296294E-3</v>
      </c>
      <c r="H14" s="65">
        <v>5</v>
      </c>
      <c r="I14" s="21">
        <f>IF(H26=0, "-", H14/H26)</f>
        <v>6.9637883008356544E-3</v>
      </c>
      <c r="J14" s="20">
        <f t="shared" si="0"/>
        <v>0</v>
      </c>
      <c r="K14" s="21">
        <f t="shared" si="1"/>
        <v>-0.2</v>
      </c>
    </row>
    <row r="15" spans="1:11" x14ac:dyDescent="0.2">
      <c r="A15" s="7" t="s">
        <v>52</v>
      </c>
      <c r="B15" s="65">
        <v>0</v>
      </c>
      <c r="C15" s="39">
        <f>IF(B26=0, "-", B15/B26)</f>
        <v>0</v>
      </c>
      <c r="D15" s="65">
        <v>1</v>
      </c>
      <c r="E15" s="21">
        <f>IF(D26=0, "-", D15/D26)</f>
        <v>6.369426751592357E-3</v>
      </c>
      <c r="F15" s="81">
        <v>2</v>
      </c>
      <c r="G15" s="39">
        <f>IF(F26=0, "-", F15/F26)</f>
        <v>2.3148148148148147E-3</v>
      </c>
      <c r="H15" s="65">
        <v>4</v>
      </c>
      <c r="I15" s="21">
        <f>IF(H26=0, "-", H15/H26)</f>
        <v>5.5710306406685237E-3</v>
      </c>
      <c r="J15" s="20">
        <f t="shared" si="0"/>
        <v>-1</v>
      </c>
      <c r="K15" s="21">
        <f t="shared" si="1"/>
        <v>-0.5</v>
      </c>
    </row>
    <row r="16" spans="1:11" x14ac:dyDescent="0.2">
      <c r="A16" s="7" t="s">
        <v>54</v>
      </c>
      <c r="B16" s="65">
        <v>16</v>
      </c>
      <c r="C16" s="39">
        <f>IF(B26=0, "-", B16/B26)</f>
        <v>0.10884353741496598</v>
      </c>
      <c r="D16" s="65">
        <v>21</v>
      </c>
      <c r="E16" s="21">
        <f>IF(D26=0, "-", D16/D26)</f>
        <v>0.13375796178343949</v>
      </c>
      <c r="F16" s="81">
        <v>87</v>
      </c>
      <c r="G16" s="39">
        <f>IF(F26=0, "-", F16/F26)</f>
        <v>0.10069444444444445</v>
      </c>
      <c r="H16" s="65">
        <v>76</v>
      </c>
      <c r="I16" s="21">
        <f>IF(H26=0, "-", H16/H26)</f>
        <v>0.10584958217270195</v>
      </c>
      <c r="J16" s="20">
        <f t="shared" si="0"/>
        <v>-0.23809523809523808</v>
      </c>
      <c r="K16" s="21">
        <f t="shared" si="1"/>
        <v>0.14473684210526316</v>
      </c>
    </row>
    <row r="17" spans="1:11" x14ac:dyDescent="0.2">
      <c r="A17" s="7" t="s">
        <v>55</v>
      </c>
      <c r="B17" s="65">
        <v>1</v>
      </c>
      <c r="C17" s="39">
        <f>IF(B26=0, "-", B17/B26)</f>
        <v>6.8027210884353739E-3</v>
      </c>
      <c r="D17" s="65">
        <v>1</v>
      </c>
      <c r="E17" s="21">
        <f>IF(D26=0, "-", D17/D26)</f>
        <v>6.369426751592357E-3</v>
      </c>
      <c r="F17" s="81">
        <v>6</v>
      </c>
      <c r="G17" s="39">
        <f>IF(F26=0, "-", F17/F26)</f>
        <v>6.9444444444444441E-3</v>
      </c>
      <c r="H17" s="65">
        <v>9</v>
      </c>
      <c r="I17" s="21">
        <f>IF(H26=0, "-", H17/H26)</f>
        <v>1.2534818941504178E-2</v>
      </c>
      <c r="J17" s="20">
        <f t="shared" si="0"/>
        <v>0</v>
      </c>
      <c r="K17" s="21">
        <f t="shared" si="1"/>
        <v>-0.33333333333333331</v>
      </c>
    </row>
    <row r="18" spans="1:11" x14ac:dyDescent="0.2">
      <c r="A18" s="7" t="s">
        <v>58</v>
      </c>
      <c r="B18" s="65">
        <v>8</v>
      </c>
      <c r="C18" s="39">
        <f>IF(B26=0, "-", B18/B26)</f>
        <v>5.4421768707482991E-2</v>
      </c>
      <c r="D18" s="65">
        <v>0</v>
      </c>
      <c r="E18" s="21">
        <f>IF(D26=0, "-", D18/D26)</f>
        <v>0</v>
      </c>
      <c r="F18" s="81">
        <v>57</v>
      </c>
      <c r="G18" s="39">
        <f>IF(F26=0, "-", F18/F26)</f>
        <v>6.5972222222222224E-2</v>
      </c>
      <c r="H18" s="65">
        <v>4</v>
      </c>
      <c r="I18" s="21">
        <f>IF(H26=0, "-", H18/H26)</f>
        <v>5.5710306406685237E-3</v>
      </c>
      <c r="J18" s="20" t="str">
        <f t="shared" si="0"/>
        <v>-</v>
      </c>
      <c r="K18" s="21" t="str">
        <f t="shared" si="1"/>
        <v>&gt;999%</v>
      </c>
    </row>
    <row r="19" spans="1:11" x14ac:dyDescent="0.2">
      <c r="A19" s="7" t="s">
        <v>59</v>
      </c>
      <c r="B19" s="65">
        <v>4</v>
      </c>
      <c r="C19" s="39">
        <f>IF(B26=0, "-", B19/B26)</f>
        <v>2.7210884353741496E-2</v>
      </c>
      <c r="D19" s="65">
        <v>1</v>
      </c>
      <c r="E19" s="21">
        <f>IF(D26=0, "-", D19/D26)</f>
        <v>6.369426751592357E-3</v>
      </c>
      <c r="F19" s="81">
        <v>10</v>
      </c>
      <c r="G19" s="39">
        <f>IF(F26=0, "-", F19/F26)</f>
        <v>1.1574074074074073E-2</v>
      </c>
      <c r="H19" s="65">
        <v>4</v>
      </c>
      <c r="I19" s="21">
        <f>IF(H26=0, "-", H19/H26)</f>
        <v>5.5710306406685237E-3</v>
      </c>
      <c r="J19" s="20">
        <f t="shared" si="0"/>
        <v>3</v>
      </c>
      <c r="K19" s="21">
        <f t="shared" si="1"/>
        <v>1.5</v>
      </c>
    </row>
    <row r="20" spans="1:11" x14ac:dyDescent="0.2">
      <c r="A20" s="7" t="s">
        <v>60</v>
      </c>
      <c r="B20" s="65">
        <v>0</v>
      </c>
      <c r="C20" s="39">
        <f>IF(B26=0, "-", B20/B26)</f>
        <v>0</v>
      </c>
      <c r="D20" s="65">
        <v>1</v>
      </c>
      <c r="E20" s="21">
        <f>IF(D26=0, "-", D20/D26)</f>
        <v>6.369426751592357E-3</v>
      </c>
      <c r="F20" s="81">
        <v>2</v>
      </c>
      <c r="G20" s="39">
        <f>IF(F26=0, "-", F20/F26)</f>
        <v>2.3148148148148147E-3</v>
      </c>
      <c r="H20" s="65">
        <v>3</v>
      </c>
      <c r="I20" s="21">
        <f>IF(H26=0, "-", H20/H26)</f>
        <v>4.178272980501393E-3</v>
      </c>
      <c r="J20" s="20">
        <f t="shared" si="0"/>
        <v>-1</v>
      </c>
      <c r="K20" s="21">
        <f t="shared" si="1"/>
        <v>-0.33333333333333331</v>
      </c>
    </row>
    <row r="21" spans="1:11" x14ac:dyDescent="0.2">
      <c r="A21" s="7" t="s">
        <v>67</v>
      </c>
      <c r="B21" s="65">
        <v>1</v>
      </c>
      <c r="C21" s="39">
        <f>IF(B26=0, "-", B21/B26)</f>
        <v>6.8027210884353739E-3</v>
      </c>
      <c r="D21" s="65">
        <v>2</v>
      </c>
      <c r="E21" s="21">
        <f>IF(D26=0, "-", D21/D26)</f>
        <v>1.2738853503184714E-2</v>
      </c>
      <c r="F21" s="81">
        <v>9</v>
      </c>
      <c r="G21" s="39">
        <f>IF(F26=0, "-", F21/F26)</f>
        <v>1.0416666666666666E-2</v>
      </c>
      <c r="H21" s="65">
        <v>11</v>
      </c>
      <c r="I21" s="21">
        <f>IF(H26=0, "-", H21/H26)</f>
        <v>1.532033426183844E-2</v>
      </c>
      <c r="J21" s="20">
        <f t="shared" si="0"/>
        <v>-0.5</v>
      </c>
      <c r="K21" s="21">
        <f t="shared" si="1"/>
        <v>-0.18181818181818182</v>
      </c>
    </row>
    <row r="22" spans="1:11" x14ac:dyDescent="0.2">
      <c r="A22" s="7" t="s">
        <v>68</v>
      </c>
      <c r="B22" s="65">
        <v>8</v>
      </c>
      <c r="C22" s="39">
        <f>IF(B26=0, "-", B22/B26)</f>
        <v>5.4421768707482991E-2</v>
      </c>
      <c r="D22" s="65">
        <v>24</v>
      </c>
      <c r="E22" s="21">
        <f>IF(D26=0, "-", D22/D26)</f>
        <v>0.15286624203821655</v>
      </c>
      <c r="F22" s="81">
        <v>60</v>
      </c>
      <c r="G22" s="39">
        <f>IF(F26=0, "-", F22/F26)</f>
        <v>6.9444444444444448E-2</v>
      </c>
      <c r="H22" s="65">
        <v>63</v>
      </c>
      <c r="I22" s="21">
        <f>IF(H26=0, "-", H22/H26)</f>
        <v>8.7743732590529241E-2</v>
      </c>
      <c r="J22" s="20">
        <f t="shared" si="0"/>
        <v>-0.66666666666666663</v>
      </c>
      <c r="K22" s="21">
        <f t="shared" si="1"/>
        <v>-4.7619047619047616E-2</v>
      </c>
    </row>
    <row r="23" spans="1:11" x14ac:dyDescent="0.2">
      <c r="A23" s="7" t="s">
        <v>69</v>
      </c>
      <c r="B23" s="65">
        <v>69</v>
      </c>
      <c r="C23" s="39">
        <f>IF(B26=0, "-", B23/B26)</f>
        <v>0.46938775510204084</v>
      </c>
      <c r="D23" s="65">
        <v>52</v>
      </c>
      <c r="E23" s="21">
        <f>IF(D26=0, "-", D23/D26)</f>
        <v>0.33121019108280253</v>
      </c>
      <c r="F23" s="81">
        <v>340</v>
      </c>
      <c r="G23" s="39">
        <f>IF(F26=0, "-", F23/F26)</f>
        <v>0.39351851851851855</v>
      </c>
      <c r="H23" s="65">
        <v>257</v>
      </c>
      <c r="I23" s="21">
        <f>IF(H26=0, "-", H23/H26)</f>
        <v>0.35793871866295263</v>
      </c>
      <c r="J23" s="20">
        <f t="shared" si="0"/>
        <v>0.32692307692307693</v>
      </c>
      <c r="K23" s="21">
        <f t="shared" si="1"/>
        <v>0.32295719844357978</v>
      </c>
    </row>
    <row r="24" spans="1:11" x14ac:dyDescent="0.2">
      <c r="A24" s="7" t="s">
        <v>71</v>
      </c>
      <c r="B24" s="65">
        <v>1</v>
      </c>
      <c r="C24" s="39">
        <f>IF(B26=0, "-", B24/B26)</f>
        <v>6.8027210884353739E-3</v>
      </c>
      <c r="D24" s="65">
        <v>5</v>
      </c>
      <c r="E24" s="21">
        <f>IF(D26=0, "-", D24/D26)</f>
        <v>3.1847133757961783E-2</v>
      </c>
      <c r="F24" s="81">
        <v>6</v>
      </c>
      <c r="G24" s="39">
        <f>IF(F26=0, "-", F24/F26)</f>
        <v>6.9444444444444441E-3</v>
      </c>
      <c r="H24" s="65">
        <v>21</v>
      </c>
      <c r="I24" s="21">
        <f>IF(H26=0, "-", H24/H26)</f>
        <v>2.9247910863509748E-2</v>
      </c>
      <c r="J24" s="20">
        <f t="shared" si="0"/>
        <v>-0.8</v>
      </c>
      <c r="K24" s="21">
        <f t="shared" si="1"/>
        <v>-0.7142857142857143</v>
      </c>
    </row>
    <row r="25" spans="1:11" x14ac:dyDescent="0.2">
      <c r="A25" s="2"/>
      <c r="B25" s="68"/>
      <c r="C25" s="33"/>
      <c r="D25" s="68"/>
      <c r="E25" s="6"/>
      <c r="F25" s="82"/>
      <c r="G25" s="33"/>
      <c r="H25" s="68"/>
      <c r="I25" s="6"/>
      <c r="J25" s="5"/>
      <c r="K25" s="6"/>
    </row>
    <row r="26" spans="1:11" s="43" customFormat="1" x14ac:dyDescent="0.2">
      <c r="A26" s="162" t="s">
        <v>380</v>
      </c>
      <c r="B26" s="71">
        <f>SUM(B7:B25)</f>
        <v>147</v>
      </c>
      <c r="C26" s="40">
        <v>1</v>
      </c>
      <c r="D26" s="71">
        <f>SUM(D7:D25)</f>
        <v>157</v>
      </c>
      <c r="E26" s="41">
        <v>1</v>
      </c>
      <c r="F26" s="77">
        <f>SUM(F7:F25)</f>
        <v>864</v>
      </c>
      <c r="G26" s="42">
        <v>1</v>
      </c>
      <c r="H26" s="71">
        <f>SUM(H7:H25)</f>
        <v>718</v>
      </c>
      <c r="I26" s="41">
        <v>1</v>
      </c>
      <c r="J26" s="37">
        <f>IF(D26=0, "-", (B26-D26)/D26)</f>
        <v>-6.3694267515923567E-2</v>
      </c>
      <c r="K26" s="38">
        <f>IF(H26=0, "-", (F26-H26)/H26)</f>
        <v>0.20334261838440112</v>
      </c>
    </row>
  </sheetData>
  <mergeCells count="9">
    <mergeCell ref="B1:K1"/>
    <mergeCell ref="B2:K2"/>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Fuel Type</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R. L. Polk Australia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parack</dc:creator>
  <cp:lastModifiedBy>Packham, Linda</cp:lastModifiedBy>
  <cp:lastPrinted>2021-07-04T20:02:30Z</cp:lastPrinted>
  <dcterms:created xsi:type="dcterms:W3CDTF">2005-07-19T06:26:52Z</dcterms:created>
  <dcterms:modified xsi:type="dcterms:W3CDTF">2021-07-04T20:03:32Z</dcterms:modified>
</cp:coreProperties>
</file>