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codeName="ThisWorkbook" defaultThemeVersion="124226"/>
  <mc:AlternateContent xmlns:mc="http://schemas.openxmlformats.org/markup-compatibility/2006">
    <mc:Choice Requires="x15">
      <x15ac:absPath xmlns:x15ac="http://schemas.microsoft.com/office/spreadsheetml/2010/11/ac" url="C:\VFACTS\Output\2023\Jun23\Standard Reports\"/>
    </mc:Choice>
  </mc:AlternateContent>
  <xr:revisionPtr revIDLastSave="0" documentId="13_ncr:1_{B54CD332-35B9-4801-9531-7447C3CF370A}" xr6:coauthVersionLast="47" xr6:coauthVersionMax="47" xr10:uidLastSave="{00000000-0000-0000-0000-000000000000}"/>
  <bookViews>
    <workbookView xWindow="-23940" yWindow="1170" windowWidth="23640" windowHeight="14325" xr2:uid="{00000000-000D-0000-FFFF-FFFF00000000}"/>
  </bookViews>
  <sheets>
    <sheet name="Retail Sales By State" sheetId="51" r:id="rId1"/>
    <sheet name="Total Market Segmentation" sheetId="45" r:id="rId2"/>
    <sheet name="Retail Sales By Marque" sheetId="26" r:id="rId3"/>
    <sheet name="Retail Share By Marque" sheetId="33" r:id="rId4"/>
    <sheet name="Retail Sales By Buyer Type" sheetId="46" r:id="rId5"/>
    <sheet name="Retail Sales By Fuel Type" sheetId="47" r:id="rId6"/>
    <sheet name="Retail Sales By Country Of Orig" sheetId="44" r:id="rId7"/>
    <sheet name="Segment Model Passenger" sheetId="48" r:id="rId8"/>
    <sheet name="Marque Passenger" sheetId="50" r:id="rId9"/>
    <sheet name="Segment Model SUV" sheetId="55" r:id="rId10"/>
    <sheet name="Marque SUV" sheetId="58" r:id="rId11"/>
    <sheet name="Segment Model Light Commercial" sheetId="54" r:id="rId12"/>
    <sheet name="Marque Light Commercial" sheetId="57" r:id="rId13"/>
    <sheet name="Segment Model Heavy Commercial" sheetId="53" r:id="rId14"/>
    <sheet name="Marque Heavy Commercial" sheetId="56" r:id="rId15"/>
    <sheet name="Retail Sales By Marque &amp; Model" sheetId="49" r:id="rId16"/>
  </sheets>
  <definedNames>
    <definedName name="DATA" localSheetId="14">#REF!</definedName>
    <definedName name="DATA" localSheetId="12">#REF!</definedName>
    <definedName name="DATA" localSheetId="10">#REF!</definedName>
    <definedName name="DATA" localSheetId="13">#REF!</definedName>
    <definedName name="DATA" localSheetId="11">#REF!</definedName>
    <definedName name="DATA" localSheetId="9">#REF!</definedName>
    <definedName name="DATA">#REF!</definedName>
    <definedName name="_xlnm.Print_Area" localSheetId="0">'Retail Sales By State'!$A$1:$L$40</definedName>
    <definedName name="_xlnm.Print_Titles" localSheetId="14">'Marque Heavy Commercial'!$1:$3</definedName>
    <definedName name="_xlnm.Print_Titles" localSheetId="12">'Marque Light Commercial'!$1:$3</definedName>
    <definedName name="_xlnm.Print_Titles" localSheetId="8">'Marque Passenger'!$1:$3</definedName>
    <definedName name="_xlnm.Print_Titles" localSheetId="10">'Marque SUV'!$1:$3</definedName>
    <definedName name="_xlnm.Print_Titles" localSheetId="15">'Retail Sales By Marque &amp; Model'!$1:$5</definedName>
    <definedName name="_xlnm.Print_Titles" localSheetId="13">'Segment Model Heavy Commercial'!$1:$3</definedName>
    <definedName name="_xlnm.Print_Titles" localSheetId="11">'Segment Model Light Commercial'!$1:$3</definedName>
    <definedName name="_xlnm.Print_Titles" localSheetId="7">'Segment Model Passenger'!$1:$3</definedName>
    <definedName name="_xlnm.Print_Titles" localSheetId="9">'Segment Model SUV'!$1:$3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8" i="49" l="1"/>
  <c r="I8" i="49"/>
  <c r="H8" i="49"/>
  <c r="G8" i="49"/>
  <c r="J9" i="49"/>
  <c r="I9" i="49"/>
  <c r="H9" i="49"/>
  <c r="G9" i="49"/>
  <c r="J10" i="49"/>
  <c r="I10" i="49"/>
  <c r="H10" i="49"/>
  <c r="G10" i="49"/>
  <c r="I11" i="49"/>
  <c r="H11" i="49"/>
  <c r="J11" i="49" s="1"/>
  <c r="G11" i="49"/>
  <c r="I12" i="49"/>
  <c r="H12" i="49"/>
  <c r="J12" i="49" s="1"/>
  <c r="G12" i="49"/>
  <c r="I15" i="49"/>
  <c r="H15" i="49"/>
  <c r="J15" i="49" s="1"/>
  <c r="G15" i="49"/>
  <c r="I16" i="49"/>
  <c r="H16" i="49"/>
  <c r="J16" i="49" s="1"/>
  <c r="G16" i="49"/>
  <c r="I17" i="49"/>
  <c r="H17" i="49"/>
  <c r="J17" i="49" s="1"/>
  <c r="G17" i="49"/>
  <c r="H18" i="49"/>
  <c r="J18" i="49" s="1"/>
  <c r="G18" i="49"/>
  <c r="I18" i="49" s="1"/>
  <c r="J19" i="49"/>
  <c r="I19" i="49"/>
  <c r="H19" i="49"/>
  <c r="G19" i="49"/>
  <c r="I20" i="49"/>
  <c r="H20" i="49"/>
  <c r="J20" i="49" s="1"/>
  <c r="G20" i="49"/>
  <c r="I21" i="49"/>
  <c r="H21" i="49"/>
  <c r="J21" i="49" s="1"/>
  <c r="G21" i="49"/>
  <c r="H22" i="49"/>
  <c r="J22" i="49" s="1"/>
  <c r="G22" i="49"/>
  <c r="I22" i="49" s="1"/>
  <c r="I23" i="49"/>
  <c r="H23" i="49"/>
  <c r="J23" i="49" s="1"/>
  <c r="G23" i="49"/>
  <c r="H24" i="49"/>
  <c r="J24" i="49" s="1"/>
  <c r="G24" i="49"/>
  <c r="I24" i="49" s="1"/>
  <c r="I25" i="49"/>
  <c r="H25" i="49"/>
  <c r="J25" i="49" s="1"/>
  <c r="G25" i="49"/>
  <c r="H26" i="49"/>
  <c r="J26" i="49" s="1"/>
  <c r="G26" i="49"/>
  <c r="I26" i="49" s="1"/>
  <c r="H27" i="49"/>
  <c r="J27" i="49" s="1"/>
  <c r="G27" i="49"/>
  <c r="I27" i="49" s="1"/>
  <c r="H28" i="49"/>
  <c r="J28" i="49" s="1"/>
  <c r="G28" i="49"/>
  <c r="I28" i="49" s="1"/>
  <c r="J31" i="49"/>
  <c r="I31" i="49"/>
  <c r="H31" i="49"/>
  <c r="G31" i="49"/>
  <c r="J32" i="49"/>
  <c r="I32" i="49"/>
  <c r="H32" i="49"/>
  <c r="G32" i="49"/>
  <c r="J35" i="49"/>
  <c r="I35" i="49"/>
  <c r="H35" i="49"/>
  <c r="G35" i="49"/>
  <c r="J36" i="49"/>
  <c r="I36" i="49"/>
  <c r="H36" i="49"/>
  <c r="G36" i="49"/>
  <c r="J39" i="49"/>
  <c r="I39" i="49"/>
  <c r="H39" i="49"/>
  <c r="G39" i="49"/>
  <c r="H40" i="49"/>
  <c r="J40" i="49" s="1"/>
  <c r="G40" i="49"/>
  <c r="I40" i="49" s="1"/>
  <c r="H41" i="49"/>
  <c r="J41" i="49" s="1"/>
  <c r="G41" i="49"/>
  <c r="I41" i="49" s="1"/>
  <c r="H42" i="49"/>
  <c r="J42" i="49" s="1"/>
  <c r="G42" i="49"/>
  <c r="I42" i="49" s="1"/>
  <c r="J45" i="49"/>
  <c r="I45" i="49"/>
  <c r="H45" i="49"/>
  <c r="G45" i="49"/>
  <c r="J46" i="49"/>
  <c r="I46" i="49"/>
  <c r="H46" i="49"/>
  <c r="G46" i="49"/>
  <c r="H49" i="49"/>
  <c r="J49" i="49" s="1"/>
  <c r="G49" i="49"/>
  <c r="I49" i="49" s="1"/>
  <c r="H50" i="49"/>
  <c r="J50" i="49" s="1"/>
  <c r="G50" i="49"/>
  <c r="I50" i="49" s="1"/>
  <c r="H51" i="49"/>
  <c r="J51" i="49" s="1"/>
  <c r="G51" i="49"/>
  <c r="I51" i="49" s="1"/>
  <c r="J52" i="49"/>
  <c r="H52" i="49"/>
  <c r="G52" i="49"/>
  <c r="I52" i="49" s="1"/>
  <c r="I53" i="49"/>
  <c r="H53" i="49"/>
  <c r="J53" i="49" s="1"/>
  <c r="G53" i="49"/>
  <c r="H54" i="49"/>
  <c r="J54" i="49" s="1"/>
  <c r="G54" i="49"/>
  <c r="I54" i="49" s="1"/>
  <c r="H55" i="49"/>
  <c r="J55" i="49" s="1"/>
  <c r="G55" i="49"/>
  <c r="I55" i="49" s="1"/>
  <c r="I56" i="49"/>
  <c r="H56" i="49"/>
  <c r="J56" i="49" s="1"/>
  <c r="G56" i="49"/>
  <c r="I57" i="49"/>
  <c r="H57" i="49"/>
  <c r="J57" i="49" s="1"/>
  <c r="G57" i="49"/>
  <c r="J58" i="49"/>
  <c r="I58" i="49"/>
  <c r="H58" i="49"/>
  <c r="G58" i="49"/>
  <c r="H59" i="49"/>
  <c r="J59" i="49" s="1"/>
  <c r="G59" i="49"/>
  <c r="I59" i="49" s="1"/>
  <c r="H62" i="49"/>
  <c r="J62" i="49" s="1"/>
  <c r="G62" i="49"/>
  <c r="I62" i="49" s="1"/>
  <c r="I63" i="49"/>
  <c r="H63" i="49"/>
  <c r="J63" i="49" s="1"/>
  <c r="G63" i="49"/>
  <c r="J64" i="49"/>
  <c r="I64" i="49"/>
  <c r="H64" i="49"/>
  <c r="G64" i="49"/>
  <c r="H65" i="49"/>
  <c r="J65" i="49" s="1"/>
  <c r="G65" i="49"/>
  <c r="I65" i="49" s="1"/>
  <c r="H68" i="49"/>
  <c r="J68" i="49" s="1"/>
  <c r="G68" i="49"/>
  <c r="I68" i="49" s="1"/>
  <c r="J69" i="49"/>
  <c r="I69" i="49"/>
  <c r="H69" i="49"/>
  <c r="G69" i="49"/>
  <c r="H70" i="49"/>
  <c r="J70" i="49" s="1"/>
  <c r="G70" i="49"/>
  <c r="I70" i="49" s="1"/>
  <c r="H73" i="49"/>
  <c r="J73" i="49" s="1"/>
  <c r="G73" i="49"/>
  <c r="I73" i="49" s="1"/>
  <c r="J74" i="49"/>
  <c r="I74" i="49"/>
  <c r="H74" i="49"/>
  <c r="G74" i="49"/>
  <c r="H75" i="49"/>
  <c r="J75" i="49" s="1"/>
  <c r="G75" i="49"/>
  <c r="I75" i="49" s="1"/>
  <c r="J76" i="49"/>
  <c r="I76" i="49"/>
  <c r="H76" i="49"/>
  <c r="G76" i="49"/>
  <c r="J77" i="49"/>
  <c r="I77" i="49"/>
  <c r="H77" i="49"/>
  <c r="G77" i="49"/>
  <c r="H78" i="49"/>
  <c r="J78" i="49" s="1"/>
  <c r="G78" i="49"/>
  <c r="I78" i="49" s="1"/>
  <c r="H79" i="49"/>
  <c r="J79" i="49" s="1"/>
  <c r="G79" i="49"/>
  <c r="I79" i="49" s="1"/>
  <c r="H80" i="49"/>
  <c r="J80" i="49" s="1"/>
  <c r="G80" i="49"/>
  <c r="I80" i="49" s="1"/>
  <c r="I83" i="49"/>
  <c r="H83" i="49"/>
  <c r="J83" i="49" s="1"/>
  <c r="G83" i="49"/>
  <c r="H84" i="49"/>
  <c r="J84" i="49" s="1"/>
  <c r="G84" i="49"/>
  <c r="I84" i="49" s="1"/>
  <c r="H85" i="49"/>
  <c r="J85" i="49" s="1"/>
  <c r="G85" i="49"/>
  <c r="I85" i="49" s="1"/>
  <c r="H86" i="49"/>
  <c r="J86" i="49" s="1"/>
  <c r="G86" i="49"/>
  <c r="I86" i="49" s="1"/>
  <c r="I89" i="49"/>
  <c r="H89" i="49"/>
  <c r="J89" i="49" s="1"/>
  <c r="G89" i="49"/>
  <c r="H90" i="49"/>
  <c r="J90" i="49" s="1"/>
  <c r="G90" i="49"/>
  <c r="I90" i="49" s="1"/>
  <c r="H91" i="49"/>
  <c r="J91" i="49" s="1"/>
  <c r="G91" i="49"/>
  <c r="I91" i="49" s="1"/>
  <c r="I92" i="49"/>
  <c r="H92" i="49"/>
  <c r="J92" i="49" s="1"/>
  <c r="G92" i="49"/>
  <c r="H93" i="49"/>
  <c r="J93" i="49" s="1"/>
  <c r="G93" i="49"/>
  <c r="I93" i="49" s="1"/>
  <c r="H96" i="49"/>
  <c r="J96" i="49" s="1"/>
  <c r="G96" i="49"/>
  <c r="I96" i="49" s="1"/>
  <c r="H97" i="49"/>
  <c r="J97" i="49" s="1"/>
  <c r="G97" i="49"/>
  <c r="I97" i="49" s="1"/>
  <c r="I98" i="49"/>
  <c r="H98" i="49"/>
  <c r="J98" i="49" s="1"/>
  <c r="G98" i="49"/>
  <c r="J99" i="49"/>
  <c r="I99" i="49"/>
  <c r="H99" i="49"/>
  <c r="G99" i="49"/>
  <c r="H100" i="49"/>
  <c r="J100" i="49" s="1"/>
  <c r="G100" i="49"/>
  <c r="I100" i="49" s="1"/>
  <c r="H101" i="49"/>
  <c r="J101" i="49" s="1"/>
  <c r="G101" i="49"/>
  <c r="I101" i="49" s="1"/>
  <c r="H102" i="49"/>
  <c r="J102" i="49" s="1"/>
  <c r="G102" i="49"/>
  <c r="I102" i="49" s="1"/>
  <c r="H103" i="49"/>
  <c r="J103" i="49" s="1"/>
  <c r="G103" i="49"/>
  <c r="I103" i="49" s="1"/>
  <c r="I104" i="49"/>
  <c r="H104" i="49"/>
  <c r="J104" i="49" s="1"/>
  <c r="G104" i="49"/>
  <c r="H105" i="49"/>
  <c r="J105" i="49" s="1"/>
  <c r="G105" i="49"/>
  <c r="I105" i="49" s="1"/>
  <c r="H106" i="49"/>
  <c r="J106" i="49" s="1"/>
  <c r="G106" i="49"/>
  <c r="I106" i="49" s="1"/>
  <c r="H107" i="49"/>
  <c r="J107" i="49" s="1"/>
  <c r="G107" i="49"/>
  <c r="I107" i="49" s="1"/>
  <c r="H108" i="49"/>
  <c r="J108" i="49" s="1"/>
  <c r="G108" i="49"/>
  <c r="I108" i="49" s="1"/>
  <c r="J111" i="49"/>
  <c r="I111" i="49"/>
  <c r="H111" i="49"/>
  <c r="G111" i="49"/>
  <c r="J112" i="49"/>
  <c r="I112" i="49"/>
  <c r="H112" i="49"/>
  <c r="G112" i="49"/>
  <c r="H115" i="49"/>
  <c r="J115" i="49" s="1"/>
  <c r="G115" i="49"/>
  <c r="I115" i="49" s="1"/>
  <c r="H116" i="49"/>
  <c r="J116" i="49" s="1"/>
  <c r="G116" i="49"/>
  <c r="I116" i="49" s="1"/>
  <c r="H117" i="49"/>
  <c r="J117" i="49" s="1"/>
  <c r="G117" i="49"/>
  <c r="I117" i="49" s="1"/>
  <c r="H118" i="49"/>
  <c r="J118" i="49" s="1"/>
  <c r="G118" i="49"/>
  <c r="I118" i="49" s="1"/>
  <c r="H121" i="49"/>
  <c r="J121" i="49" s="1"/>
  <c r="G121" i="49"/>
  <c r="I121" i="49" s="1"/>
  <c r="H122" i="49"/>
  <c r="J122" i="49" s="1"/>
  <c r="G122" i="49"/>
  <c r="I122" i="49" s="1"/>
  <c r="H123" i="49"/>
  <c r="J123" i="49" s="1"/>
  <c r="G123" i="49"/>
  <c r="I123" i="49" s="1"/>
  <c r="H124" i="49"/>
  <c r="J124" i="49" s="1"/>
  <c r="G124" i="49"/>
  <c r="I124" i="49" s="1"/>
  <c r="I127" i="49"/>
  <c r="H127" i="49"/>
  <c r="J127" i="49" s="1"/>
  <c r="G127" i="49"/>
  <c r="I128" i="49"/>
  <c r="H128" i="49"/>
  <c r="J128" i="49" s="1"/>
  <c r="G128" i="49"/>
  <c r="I131" i="49"/>
  <c r="H131" i="49"/>
  <c r="J131" i="49" s="1"/>
  <c r="G131" i="49"/>
  <c r="I132" i="49"/>
  <c r="H132" i="49"/>
  <c r="J132" i="49" s="1"/>
  <c r="G132" i="49"/>
  <c r="H135" i="49"/>
  <c r="J135" i="49" s="1"/>
  <c r="G135" i="49"/>
  <c r="I135" i="49" s="1"/>
  <c r="H136" i="49"/>
  <c r="J136" i="49" s="1"/>
  <c r="G136" i="49"/>
  <c r="I136" i="49" s="1"/>
  <c r="I137" i="49"/>
  <c r="H137" i="49"/>
  <c r="J137" i="49" s="1"/>
  <c r="G137" i="49"/>
  <c r="I138" i="49"/>
  <c r="H138" i="49"/>
  <c r="J138" i="49" s="1"/>
  <c r="G138" i="49"/>
  <c r="H139" i="49"/>
  <c r="J139" i="49" s="1"/>
  <c r="G139" i="49"/>
  <c r="I139" i="49" s="1"/>
  <c r="H142" i="49"/>
  <c r="J142" i="49" s="1"/>
  <c r="G142" i="49"/>
  <c r="I142" i="49" s="1"/>
  <c r="H143" i="49"/>
  <c r="J143" i="49" s="1"/>
  <c r="G143" i="49"/>
  <c r="I143" i="49" s="1"/>
  <c r="H146" i="49"/>
  <c r="J146" i="49" s="1"/>
  <c r="G146" i="49"/>
  <c r="I146" i="49" s="1"/>
  <c r="H147" i="49"/>
  <c r="J147" i="49" s="1"/>
  <c r="G147" i="49"/>
  <c r="I147" i="49" s="1"/>
  <c r="I148" i="49"/>
  <c r="H148" i="49"/>
  <c r="J148" i="49" s="1"/>
  <c r="G148" i="49"/>
  <c r="I149" i="49"/>
  <c r="H149" i="49"/>
  <c r="J149" i="49" s="1"/>
  <c r="G149" i="49"/>
  <c r="H150" i="49"/>
  <c r="J150" i="49" s="1"/>
  <c r="G150" i="49"/>
  <c r="I150" i="49" s="1"/>
  <c r="H151" i="49"/>
  <c r="J151" i="49" s="1"/>
  <c r="G151" i="49"/>
  <c r="I151" i="49" s="1"/>
  <c r="H152" i="49"/>
  <c r="J152" i="49" s="1"/>
  <c r="G152" i="49"/>
  <c r="I152" i="49" s="1"/>
  <c r="H153" i="49"/>
  <c r="J153" i="49" s="1"/>
  <c r="G153" i="49"/>
  <c r="I153" i="49" s="1"/>
  <c r="H154" i="49"/>
  <c r="J154" i="49" s="1"/>
  <c r="G154" i="49"/>
  <c r="I154" i="49" s="1"/>
  <c r="H155" i="49"/>
  <c r="J155" i="49" s="1"/>
  <c r="G155" i="49"/>
  <c r="I155" i="49" s="1"/>
  <c r="H156" i="49"/>
  <c r="J156" i="49" s="1"/>
  <c r="G156" i="49"/>
  <c r="I156" i="49" s="1"/>
  <c r="H157" i="49"/>
  <c r="J157" i="49" s="1"/>
  <c r="G157" i="49"/>
  <c r="I157" i="49" s="1"/>
  <c r="I160" i="49"/>
  <c r="H160" i="49"/>
  <c r="J160" i="49" s="1"/>
  <c r="G160" i="49"/>
  <c r="J161" i="49"/>
  <c r="I161" i="49"/>
  <c r="H161" i="49"/>
  <c r="G161" i="49"/>
  <c r="I162" i="49"/>
  <c r="H162" i="49"/>
  <c r="J162" i="49" s="1"/>
  <c r="G162" i="49"/>
  <c r="I163" i="49"/>
  <c r="H163" i="49"/>
  <c r="J163" i="49" s="1"/>
  <c r="G163" i="49"/>
  <c r="H166" i="49"/>
  <c r="J166" i="49" s="1"/>
  <c r="G166" i="49"/>
  <c r="I166" i="49" s="1"/>
  <c r="H167" i="49"/>
  <c r="J167" i="49" s="1"/>
  <c r="G167" i="49"/>
  <c r="I167" i="49" s="1"/>
  <c r="I168" i="49"/>
  <c r="H168" i="49"/>
  <c r="J168" i="49" s="1"/>
  <c r="G168" i="49"/>
  <c r="I169" i="49"/>
  <c r="H169" i="49"/>
  <c r="J169" i="49" s="1"/>
  <c r="G169" i="49"/>
  <c r="J170" i="49"/>
  <c r="I170" i="49"/>
  <c r="H170" i="49"/>
  <c r="G170" i="49"/>
  <c r="H171" i="49"/>
  <c r="J171" i="49" s="1"/>
  <c r="G171" i="49"/>
  <c r="I171" i="49" s="1"/>
  <c r="I172" i="49"/>
  <c r="H172" i="49"/>
  <c r="J172" i="49" s="1"/>
  <c r="G172" i="49"/>
  <c r="H173" i="49"/>
  <c r="J173" i="49" s="1"/>
  <c r="G173" i="49"/>
  <c r="I173" i="49" s="1"/>
  <c r="H176" i="49"/>
  <c r="J176" i="49" s="1"/>
  <c r="G176" i="49"/>
  <c r="I176" i="49" s="1"/>
  <c r="I177" i="49"/>
  <c r="H177" i="49"/>
  <c r="J177" i="49" s="1"/>
  <c r="G177" i="49"/>
  <c r="H178" i="49"/>
  <c r="J178" i="49" s="1"/>
  <c r="G178" i="49"/>
  <c r="I178" i="49" s="1"/>
  <c r="H179" i="49"/>
  <c r="J179" i="49" s="1"/>
  <c r="G179" i="49"/>
  <c r="I179" i="49" s="1"/>
  <c r="H180" i="49"/>
  <c r="J180" i="49" s="1"/>
  <c r="G180" i="49"/>
  <c r="I180" i="49" s="1"/>
  <c r="I181" i="49"/>
  <c r="H181" i="49"/>
  <c r="J181" i="49" s="1"/>
  <c r="G181" i="49"/>
  <c r="H182" i="49"/>
  <c r="J182" i="49" s="1"/>
  <c r="G182" i="49"/>
  <c r="I182" i="49" s="1"/>
  <c r="I185" i="49"/>
  <c r="H185" i="49"/>
  <c r="J185" i="49" s="1"/>
  <c r="G185" i="49"/>
  <c r="I186" i="49"/>
  <c r="H186" i="49"/>
  <c r="J186" i="49" s="1"/>
  <c r="G186" i="49"/>
  <c r="I189" i="49"/>
  <c r="H189" i="49"/>
  <c r="J189" i="49" s="1"/>
  <c r="G189" i="49"/>
  <c r="I190" i="49"/>
  <c r="H190" i="49"/>
  <c r="J190" i="49" s="1"/>
  <c r="G190" i="49"/>
  <c r="I191" i="49"/>
  <c r="H191" i="49"/>
  <c r="J191" i="49" s="1"/>
  <c r="G191" i="49"/>
  <c r="I194" i="49"/>
  <c r="H194" i="49"/>
  <c r="J194" i="49" s="1"/>
  <c r="G194" i="49"/>
  <c r="I195" i="49"/>
  <c r="H195" i="49"/>
  <c r="J195" i="49" s="1"/>
  <c r="G195" i="49"/>
  <c r="H198" i="49"/>
  <c r="J198" i="49" s="1"/>
  <c r="G198" i="49"/>
  <c r="I198" i="49" s="1"/>
  <c r="H199" i="49"/>
  <c r="J199" i="49" s="1"/>
  <c r="G199" i="49"/>
  <c r="I199" i="49" s="1"/>
  <c r="H200" i="49"/>
  <c r="J200" i="49" s="1"/>
  <c r="G200" i="49"/>
  <c r="I200" i="49" s="1"/>
  <c r="H201" i="49"/>
  <c r="J201" i="49" s="1"/>
  <c r="G201" i="49"/>
  <c r="I201" i="49" s="1"/>
  <c r="H202" i="49"/>
  <c r="J202" i="49" s="1"/>
  <c r="G202" i="49"/>
  <c r="I202" i="49" s="1"/>
  <c r="H203" i="49"/>
  <c r="J203" i="49" s="1"/>
  <c r="G203" i="49"/>
  <c r="I203" i="49" s="1"/>
  <c r="H204" i="49"/>
  <c r="J204" i="49" s="1"/>
  <c r="G204" i="49"/>
  <c r="I204" i="49" s="1"/>
  <c r="I205" i="49"/>
  <c r="H205" i="49"/>
  <c r="J205" i="49" s="1"/>
  <c r="G205" i="49"/>
  <c r="I206" i="49"/>
  <c r="H206" i="49"/>
  <c r="J206" i="49" s="1"/>
  <c r="G206" i="49"/>
  <c r="H207" i="49"/>
  <c r="J207" i="49" s="1"/>
  <c r="G207" i="49"/>
  <c r="I207" i="49" s="1"/>
  <c r="H208" i="49"/>
  <c r="J208" i="49" s="1"/>
  <c r="G208" i="49"/>
  <c r="I208" i="49" s="1"/>
  <c r="H209" i="49"/>
  <c r="J209" i="49" s="1"/>
  <c r="G209" i="49"/>
  <c r="I209" i="49" s="1"/>
  <c r="H210" i="49"/>
  <c r="J210" i="49" s="1"/>
  <c r="G210" i="49"/>
  <c r="I210" i="49" s="1"/>
  <c r="H213" i="49"/>
  <c r="J213" i="49" s="1"/>
  <c r="G213" i="49"/>
  <c r="I213" i="49" s="1"/>
  <c r="H214" i="49"/>
  <c r="J214" i="49" s="1"/>
  <c r="G214" i="49"/>
  <c r="I214" i="49" s="1"/>
  <c r="J215" i="49"/>
  <c r="I215" i="49"/>
  <c r="H215" i="49"/>
  <c r="G215" i="49"/>
  <c r="H216" i="49"/>
  <c r="J216" i="49" s="1"/>
  <c r="G216" i="49"/>
  <c r="I216" i="49" s="1"/>
  <c r="I217" i="49"/>
  <c r="H217" i="49"/>
  <c r="J217" i="49" s="1"/>
  <c r="G217" i="49"/>
  <c r="I218" i="49"/>
  <c r="H218" i="49"/>
  <c r="J218" i="49" s="1"/>
  <c r="G218" i="49"/>
  <c r="J219" i="49"/>
  <c r="I219" i="49"/>
  <c r="H219" i="49"/>
  <c r="G219" i="49"/>
  <c r="I220" i="49"/>
  <c r="H220" i="49"/>
  <c r="J220" i="49" s="1"/>
  <c r="G220" i="49"/>
  <c r="H221" i="49"/>
  <c r="J221" i="49" s="1"/>
  <c r="G221" i="49"/>
  <c r="I221" i="49" s="1"/>
  <c r="I222" i="49"/>
  <c r="H222" i="49"/>
  <c r="J222" i="49" s="1"/>
  <c r="G222" i="49"/>
  <c r="H223" i="49"/>
  <c r="J223" i="49" s="1"/>
  <c r="G223" i="49"/>
  <c r="I223" i="49" s="1"/>
  <c r="H224" i="49"/>
  <c r="J224" i="49" s="1"/>
  <c r="G224" i="49"/>
  <c r="I224" i="49" s="1"/>
  <c r="J227" i="49"/>
  <c r="I227" i="49"/>
  <c r="H227" i="49"/>
  <c r="G227" i="49"/>
  <c r="J228" i="49"/>
  <c r="I228" i="49"/>
  <c r="H228" i="49"/>
  <c r="G228" i="49"/>
  <c r="J229" i="49"/>
  <c r="I229" i="49"/>
  <c r="H229" i="49"/>
  <c r="G229" i="49"/>
  <c r="H232" i="49"/>
  <c r="J232" i="49" s="1"/>
  <c r="G232" i="49"/>
  <c r="I232" i="49" s="1"/>
  <c r="H233" i="49"/>
  <c r="J233" i="49" s="1"/>
  <c r="G233" i="49"/>
  <c r="I233" i="49" s="1"/>
  <c r="H234" i="49"/>
  <c r="J234" i="49" s="1"/>
  <c r="G234" i="49"/>
  <c r="I234" i="49" s="1"/>
  <c r="H237" i="49"/>
  <c r="J237" i="49" s="1"/>
  <c r="G237" i="49"/>
  <c r="I237" i="49" s="1"/>
  <c r="H238" i="49"/>
  <c r="J238" i="49" s="1"/>
  <c r="G238" i="49"/>
  <c r="I238" i="49" s="1"/>
  <c r="H239" i="49"/>
  <c r="J239" i="49" s="1"/>
  <c r="G239" i="49"/>
  <c r="I239" i="49" s="1"/>
  <c r="H240" i="49"/>
  <c r="J240" i="49" s="1"/>
  <c r="G240" i="49"/>
  <c r="I240" i="49" s="1"/>
  <c r="I243" i="49"/>
  <c r="H243" i="49"/>
  <c r="J243" i="49" s="1"/>
  <c r="G243" i="49"/>
  <c r="I244" i="49"/>
  <c r="H244" i="49"/>
  <c r="J244" i="49" s="1"/>
  <c r="G244" i="49"/>
  <c r="H247" i="49"/>
  <c r="J247" i="49" s="1"/>
  <c r="G247" i="49"/>
  <c r="I247" i="49" s="1"/>
  <c r="H248" i="49"/>
  <c r="J248" i="49" s="1"/>
  <c r="G248" i="49"/>
  <c r="I248" i="49" s="1"/>
  <c r="I249" i="49"/>
  <c r="H249" i="49"/>
  <c r="J249" i="49" s="1"/>
  <c r="G249" i="49"/>
  <c r="I250" i="49"/>
  <c r="H250" i="49"/>
  <c r="J250" i="49" s="1"/>
  <c r="G250" i="49"/>
  <c r="H251" i="49"/>
  <c r="J251" i="49" s="1"/>
  <c r="G251" i="49"/>
  <c r="I251" i="49" s="1"/>
  <c r="H252" i="49"/>
  <c r="J252" i="49" s="1"/>
  <c r="G252" i="49"/>
  <c r="I252" i="49" s="1"/>
  <c r="H253" i="49"/>
  <c r="J253" i="49" s="1"/>
  <c r="G253" i="49"/>
  <c r="I253" i="49" s="1"/>
  <c r="H254" i="49"/>
  <c r="J254" i="49" s="1"/>
  <c r="G254" i="49"/>
  <c r="I254" i="49" s="1"/>
  <c r="H255" i="49"/>
  <c r="J255" i="49" s="1"/>
  <c r="G255" i="49"/>
  <c r="I255" i="49" s="1"/>
  <c r="I258" i="49"/>
  <c r="H258" i="49"/>
  <c r="J258" i="49" s="1"/>
  <c r="G258" i="49"/>
  <c r="I259" i="49"/>
  <c r="H259" i="49"/>
  <c r="J259" i="49" s="1"/>
  <c r="G259" i="49"/>
  <c r="H260" i="49"/>
  <c r="J260" i="49" s="1"/>
  <c r="G260" i="49"/>
  <c r="I260" i="49" s="1"/>
  <c r="H261" i="49"/>
  <c r="J261" i="49" s="1"/>
  <c r="G261" i="49"/>
  <c r="I261" i="49" s="1"/>
  <c r="J262" i="49"/>
  <c r="I262" i="49"/>
  <c r="H262" i="49"/>
  <c r="G262" i="49"/>
  <c r="H263" i="49"/>
  <c r="J263" i="49" s="1"/>
  <c r="G263" i="49"/>
  <c r="I263" i="49" s="1"/>
  <c r="J264" i="49"/>
  <c r="I264" i="49"/>
  <c r="H264" i="49"/>
  <c r="G264" i="49"/>
  <c r="H265" i="49"/>
  <c r="J265" i="49" s="1"/>
  <c r="G265" i="49"/>
  <c r="I265" i="49" s="1"/>
  <c r="J266" i="49"/>
  <c r="I266" i="49"/>
  <c r="H266" i="49"/>
  <c r="G266" i="49"/>
  <c r="H267" i="49"/>
  <c r="J267" i="49" s="1"/>
  <c r="G267" i="49"/>
  <c r="I267" i="49" s="1"/>
  <c r="H270" i="49"/>
  <c r="J270" i="49" s="1"/>
  <c r="G270" i="49"/>
  <c r="I270" i="49" s="1"/>
  <c r="H271" i="49"/>
  <c r="J271" i="49" s="1"/>
  <c r="G271" i="49"/>
  <c r="I271" i="49" s="1"/>
  <c r="H274" i="49"/>
  <c r="J274" i="49" s="1"/>
  <c r="G274" i="49"/>
  <c r="I274" i="49" s="1"/>
  <c r="I275" i="49"/>
  <c r="H275" i="49"/>
  <c r="J275" i="49" s="1"/>
  <c r="G275" i="49"/>
  <c r="J276" i="49"/>
  <c r="I276" i="49"/>
  <c r="H276" i="49"/>
  <c r="G276" i="49"/>
  <c r="H277" i="49"/>
  <c r="J277" i="49" s="1"/>
  <c r="G277" i="49"/>
  <c r="I277" i="49" s="1"/>
  <c r="H280" i="49"/>
  <c r="J280" i="49" s="1"/>
  <c r="G280" i="49"/>
  <c r="I280" i="49" s="1"/>
  <c r="I281" i="49"/>
  <c r="H281" i="49"/>
  <c r="J281" i="49" s="1"/>
  <c r="G281" i="49"/>
  <c r="H282" i="49"/>
  <c r="J282" i="49" s="1"/>
  <c r="G282" i="49"/>
  <c r="I282" i="49" s="1"/>
  <c r="J285" i="49"/>
  <c r="I285" i="49"/>
  <c r="H285" i="49"/>
  <c r="G285" i="49"/>
  <c r="J286" i="49"/>
  <c r="I286" i="49"/>
  <c r="H286" i="49"/>
  <c r="G286" i="49"/>
  <c r="I289" i="49"/>
  <c r="H289" i="49"/>
  <c r="J289" i="49" s="1"/>
  <c r="G289" i="49"/>
  <c r="I290" i="49"/>
  <c r="H290" i="49"/>
  <c r="J290" i="49" s="1"/>
  <c r="G290" i="49"/>
  <c r="I291" i="49"/>
  <c r="H291" i="49"/>
  <c r="J291" i="49" s="1"/>
  <c r="G291" i="49"/>
  <c r="I292" i="49"/>
  <c r="H292" i="49"/>
  <c r="J292" i="49" s="1"/>
  <c r="G292" i="49"/>
  <c r="I295" i="49"/>
  <c r="H295" i="49"/>
  <c r="J295" i="49" s="1"/>
  <c r="G295" i="49"/>
  <c r="H296" i="49"/>
  <c r="J296" i="49" s="1"/>
  <c r="G296" i="49"/>
  <c r="I296" i="49" s="1"/>
  <c r="I297" i="49"/>
  <c r="H297" i="49"/>
  <c r="J297" i="49" s="1"/>
  <c r="G297" i="49"/>
  <c r="H298" i="49"/>
  <c r="J298" i="49" s="1"/>
  <c r="G298" i="49"/>
  <c r="I298" i="49" s="1"/>
  <c r="H301" i="49"/>
  <c r="J301" i="49" s="1"/>
  <c r="G301" i="49"/>
  <c r="I301" i="49" s="1"/>
  <c r="J302" i="49"/>
  <c r="I302" i="49"/>
  <c r="H302" i="49"/>
  <c r="G302" i="49"/>
  <c r="H303" i="49"/>
  <c r="J303" i="49" s="1"/>
  <c r="G303" i="49"/>
  <c r="I303" i="49" s="1"/>
  <c r="I304" i="49"/>
  <c r="H304" i="49"/>
  <c r="J304" i="49" s="1"/>
  <c r="G304" i="49"/>
  <c r="H305" i="49"/>
  <c r="J305" i="49" s="1"/>
  <c r="G305" i="49"/>
  <c r="I305" i="49" s="1"/>
  <c r="H306" i="49"/>
  <c r="J306" i="49" s="1"/>
  <c r="G306" i="49"/>
  <c r="I306" i="49" s="1"/>
  <c r="H307" i="49"/>
  <c r="J307" i="49" s="1"/>
  <c r="G307" i="49"/>
  <c r="I307" i="49" s="1"/>
  <c r="H308" i="49"/>
  <c r="J308" i="49" s="1"/>
  <c r="G308" i="49"/>
  <c r="I308" i="49" s="1"/>
  <c r="H311" i="49"/>
  <c r="J311" i="49" s="1"/>
  <c r="G311" i="49"/>
  <c r="I311" i="49" s="1"/>
  <c r="H312" i="49"/>
  <c r="J312" i="49" s="1"/>
  <c r="G312" i="49"/>
  <c r="I312" i="49" s="1"/>
  <c r="H313" i="49"/>
  <c r="J313" i="49" s="1"/>
  <c r="G313" i="49"/>
  <c r="I313" i="49" s="1"/>
  <c r="I314" i="49"/>
  <c r="H314" i="49"/>
  <c r="J314" i="49" s="1"/>
  <c r="G314" i="49"/>
  <c r="H315" i="49"/>
  <c r="J315" i="49" s="1"/>
  <c r="G315" i="49"/>
  <c r="I315" i="49" s="1"/>
  <c r="H316" i="49"/>
  <c r="J316" i="49" s="1"/>
  <c r="G316" i="49"/>
  <c r="I316" i="49" s="1"/>
  <c r="H317" i="49"/>
  <c r="J317" i="49" s="1"/>
  <c r="G317" i="49"/>
  <c r="I317" i="49" s="1"/>
  <c r="I320" i="49"/>
  <c r="H320" i="49"/>
  <c r="J320" i="49" s="1"/>
  <c r="G320" i="49"/>
  <c r="J321" i="49"/>
  <c r="I321" i="49"/>
  <c r="H321" i="49"/>
  <c r="G321" i="49"/>
  <c r="I322" i="49"/>
  <c r="H322" i="49"/>
  <c r="J322" i="49" s="1"/>
  <c r="G322" i="49"/>
  <c r="H325" i="49"/>
  <c r="J325" i="49" s="1"/>
  <c r="G325" i="49"/>
  <c r="I325" i="49" s="1"/>
  <c r="H326" i="49"/>
  <c r="J326" i="49" s="1"/>
  <c r="G326" i="49"/>
  <c r="I326" i="49" s="1"/>
  <c r="H327" i="49"/>
  <c r="J327" i="49" s="1"/>
  <c r="G327" i="49"/>
  <c r="I327" i="49" s="1"/>
  <c r="H328" i="49"/>
  <c r="J328" i="49" s="1"/>
  <c r="G328" i="49"/>
  <c r="I328" i="49" s="1"/>
  <c r="J329" i="49"/>
  <c r="I329" i="49"/>
  <c r="H329" i="49"/>
  <c r="G329" i="49"/>
  <c r="H330" i="49"/>
  <c r="J330" i="49" s="1"/>
  <c r="G330" i="49"/>
  <c r="I330" i="49" s="1"/>
  <c r="J331" i="49"/>
  <c r="I331" i="49"/>
  <c r="H331" i="49"/>
  <c r="G331" i="49"/>
  <c r="I332" i="49"/>
  <c r="H332" i="49"/>
  <c r="J332" i="49" s="1"/>
  <c r="G332" i="49"/>
  <c r="H333" i="49"/>
  <c r="J333" i="49" s="1"/>
  <c r="G333" i="49"/>
  <c r="I333" i="49" s="1"/>
  <c r="H334" i="49"/>
  <c r="J334" i="49" s="1"/>
  <c r="G334" i="49"/>
  <c r="I334" i="49" s="1"/>
  <c r="H335" i="49"/>
  <c r="J335" i="49" s="1"/>
  <c r="G335" i="49"/>
  <c r="I335" i="49" s="1"/>
  <c r="H336" i="49"/>
  <c r="J336" i="49" s="1"/>
  <c r="G336" i="49"/>
  <c r="I336" i="49" s="1"/>
  <c r="H337" i="49"/>
  <c r="J337" i="49" s="1"/>
  <c r="G337" i="49"/>
  <c r="I337" i="49" s="1"/>
  <c r="H338" i="49"/>
  <c r="J338" i="49" s="1"/>
  <c r="G338" i="49"/>
  <c r="I338" i="49" s="1"/>
  <c r="H339" i="49"/>
  <c r="J339" i="49" s="1"/>
  <c r="G339" i="49"/>
  <c r="I339" i="49" s="1"/>
  <c r="H340" i="49"/>
  <c r="J340" i="49" s="1"/>
  <c r="G340" i="49"/>
  <c r="I340" i="49" s="1"/>
  <c r="H341" i="49"/>
  <c r="J341" i="49" s="1"/>
  <c r="G341" i="49"/>
  <c r="I341" i="49" s="1"/>
  <c r="I342" i="49"/>
  <c r="H342" i="49"/>
  <c r="J342" i="49" s="1"/>
  <c r="G342" i="49"/>
  <c r="H343" i="49"/>
  <c r="J343" i="49" s="1"/>
  <c r="G343" i="49"/>
  <c r="I343" i="49" s="1"/>
  <c r="H344" i="49"/>
  <c r="J344" i="49" s="1"/>
  <c r="G344" i="49"/>
  <c r="I344" i="49" s="1"/>
  <c r="H345" i="49"/>
  <c r="J345" i="49" s="1"/>
  <c r="G345" i="49"/>
  <c r="I345" i="49" s="1"/>
  <c r="I348" i="49"/>
  <c r="H348" i="49"/>
  <c r="J348" i="49" s="1"/>
  <c r="G348" i="49"/>
  <c r="I349" i="49"/>
  <c r="H349" i="49"/>
  <c r="J349" i="49" s="1"/>
  <c r="G349" i="49"/>
  <c r="H352" i="49"/>
  <c r="J352" i="49" s="1"/>
  <c r="G352" i="49"/>
  <c r="I352" i="49" s="1"/>
  <c r="J353" i="49"/>
  <c r="I353" i="49"/>
  <c r="H353" i="49"/>
  <c r="G353" i="49"/>
  <c r="I354" i="49"/>
  <c r="H354" i="49"/>
  <c r="J354" i="49" s="1"/>
  <c r="G354" i="49"/>
  <c r="I355" i="49"/>
  <c r="H355" i="49"/>
  <c r="J355" i="49" s="1"/>
  <c r="G355" i="49"/>
  <c r="I356" i="49"/>
  <c r="H356" i="49"/>
  <c r="J356" i="49" s="1"/>
  <c r="G356" i="49"/>
  <c r="J357" i="49"/>
  <c r="I357" i="49"/>
  <c r="H357" i="49"/>
  <c r="G357" i="49"/>
  <c r="J358" i="49"/>
  <c r="I358" i="49"/>
  <c r="H358" i="49"/>
  <c r="G358" i="49"/>
  <c r="J359" i="49"/>
  <c r="I359" i="49"/>
  <c r="H359" i="49"/>
  <c r="G359" i="49"/>
  <c r="H360" i="49"/>
  <c r="J360" i="49" s="1"/>
  <c r="G360" i="49"/>
  <c r="I360" i="49" s="1"/>
  <c r="H361" i="49"/>
  <c r="J361" i="49" s="1"/>
  <c r="G361" i="49"/>
  <c r="I361" i="49" s="1"/>
  <c r="I362" i="49"/>
  <c r="H362" i="49"/>
  <c r="J362" i="49" s="1"/>
  <c r="G362" i="49"/>
  <c r="H363" i="49"/>
  <c r="J363" i="49" s="1"/>
  <c r="G363" i="49"/>
  <c r="I363" i="49" s="1"/>
  <c r="I364" i="49"/>
  <c r="H364" i="49"/>
  <c r="J364" i="49" s="1"/>
  <c r="G364" i="49"/>
  <c r="I365" i="49"/>
  <c r="H365" i="49"/>
  <c r="J365" i="49" s="1"/>
  <c r="G365" i="49"/>
  <c r="H366" i="49"/>
  <c r="J366" i="49" s="1"/>
  <c r="G366" i="49"/>
  <c r="I366" i="49" s="1"/>
  <c r="H367" i="49"/>
  <c r="J367" i="49" s="1"/>
  <c r="G367" i="49"/>
  <c r="I367" i="49" s="1"/>
  <c r="I370" i="49"/>
  <c r="H370" i="49"/>
  <c r="J370" i="49" s="1"/>
  <c r="G370" i="49"/>
  <c r="I371" i="49"/>
  <c r="H371" i="49"/>
  <c r="J371" i="49" s="1"/>
  <c r="G371" i="49"/>
  <c r="H374" i="49"/>
  <c r="J374" i="49" s="1"/>
  <c r="G374" i="49"/>
  <c r="I374" i="49" s="1"/>
  <c r="H375" i="49"/>
  <c r="J375" i="49" s="1"/>
  <c r="G375" i="49"/>
  <c r="I375" i="49" s="1"/>
  <c r="K8" i="56"/>
  <c r="J8" i="56"/>
  <c r="K9" i="56"/>
  <c r="J9" i="56"/>
  <c r="K10" i="56"/>
  <c r="J10" i="56"/>
  <c r="K11" i="56"/>
  <c r="J11" i="56"/>
  <c r="K12" i="56"/>
  <c r="J12" i="56"/>
  <c r="K13" i="56"/>
  <c r="J13" i="56"/>
  <c r="K14" i="56"/>
  <c r="J14" i="56"/>
  <c r="K15" i="56"/>
  <c r="J15" i="56"/>
  <c r="K16" i="56"/>
  <c r="J16" i="56"/>
  <c r="K17" i="56"/>
  <c r="J17" i="56"/>
  <c r="K18" i="56"/>
  <c r="J18" i="56"/>
  <c r="K19" i="56"/>
  <c r="J19" i="56"/>
  <c r="K20" i="56"/>
  <c r="J20" i="56"/>
  <c r="K21" i="56"/>
  <c r="J21" i="56"/>
  <c r="K22" i="56"/>
  <c r="J22" i="56"/>
  <c r="K23" i="56"/>
  <c r="J23" i="56"/>
  <c r="H25" i="56"/>
  <c r="I22" i="56" s="1"/>
  <c r="F25" i="56"/>
  <c r="G23" i="56" s="1"/>
  <c r="D25" i="56"/>
  <c r="E19" i="56" s="1"/>
  <c r="B25" i="56"/>
  <c r="C23" i="56" s="1"/>
  <c r="K7" i="56"/>
  <c r="J7" i="56"/>
  <c r="B5" i="56"/>
  <c r="F5" i="56" s="1"/>
  <c r="K8" i="57"/>
  <c r="J8" i="57"/>
  <c r="K9" i="57"/>
  <c r="J9" i="57"/>
  <c r="K10" i="57"/>
  <c r="J10" i="57"/>
  <c r="K11" i="57"/>
  <c r="J11" i="57"/>
  <c r="K12" i="57"/>
  <c r="J12" i="57"/>
  <c r="K13" i="57"/>
  <c r="J13" i="57"/>
  <c r="K14" i="57"/>
  <c r="J14" i="57"/>
  <c r="K15" i="57"/>
  <c r="J15" i="57"/>
  <c r="K16" i="57"/>
  <c r="J16" i="57"/>
  <c r="K17" i="57"/>
  <c r="J17" i="57"/>
  <c r="K18" i="57"/>
  <c r="J18" i="57"/>
  <c r="K19" i="57"/>
  <c r="J19" i="57"/>
  <c r="K20" i="57"/>
  <c r="J20" i="57"/>
  <c r="K21" i="57"/>
  <c r="J21" i="57"/>
  <c r="H23" i="57"/>
  <c r="I20" i="57" s="1"/>
  <c r="F23" i="57"/>
  <c r="G21" i="57" s="1"/>
  <c r="D23" i="57"/>
  <c r="B23" i="57"/>
  <c r="C21" i="57" s="1"/>
  <c r="K7" i="57"/>
  <c r="J7" i="57"/>
  <c r="B5" i="57"/>
  <c r="F5" i="57" s="1"/>
  <c r="K8" i="58"/>
  <c r="J8" i="58"/>
  <c r="K9" i="58"/>
  <c r="J9" i="58"/>
  <c r="K10" i="58"/>
  <c r="J10" i="58"/>
  <c r="K11" i="58"/>
  <c r="J11" i="58"/>
  <c r="K12" i="58"/>
  <c r="J12" i="58"/>
  <c r="K13" i="58"/>
  <c r="J13" i="58"/>
  <c r="K14" i="58"/>
  <c r="J14" i="58"/>
  <c r="K15" i="58"/>
  <c r="J15" i="58"/>
  <c r="K16" i="58"/>
  <c r="J16" i="58"/>
  <c r="K17" i="58"/>
  <c r="J17" i="58"/>
  <c r="K18" i="58"/>
  <c r="J18" i="58"/>
  <c r="K19" i="58"/>
  <c r="J19" i="58"/>
  <c r="K20" i="58"/>
  <c r="J20" i="58"/>
  <c r="K21" i="58"/>
  <c r="J21" i="58"/>
  <c r="K22" i="58"/>
  <c r="J22" i="58"/>
  <c r="K23" i="58"/>
  <c r="J23" i="58"/>
  <c r="K24" i="58"/>
  <c r="J24" i="58"/>
  <c r="K25" i="58"/>
  <c r="J25" i="58"/>
  <c r="K26" i="58"/>
  <c r="J26" i="58"/>
  <c r="K27" i="58"/>
  <c r="J27" i="58"/>
  <c r="K28" i="58"/>
  <c r="J28" i="58"/>
  <c r="K29" i="58"/>
  <c r="J29" i="58"/>
  <c r="K30" i="58"/>
  <c r="J30" i="58"/>
  <c r="K31" i="58"/>
  <c r="J31" i="58"/>
  <c r="K32" i="58"/>
  <c r="J32" i="58"/>
  <c r="K33" i="58"/>
  <c r="J33" i="58"/>
  <c r="K34" i="58"/>
  <c r="J34" i="58"/>
  <c r="K35" i="58"/>
  <c r="J35" i="58"/>
  <c r="K36" i="58"/>
  <c r="J36" i="58"/>
  <c r="K37" i="58"/>
  <c r="J37" i="58"/>
  <c r="K38" i="58"/>
  <c r="J38" i="58"/>
  <c r="H40" i="58"/>
  <c r="I36" i="58" s="1"/>
  <c r="F40" i="58"/>
  <c r="G38" i="58" s="1"/>
  <c r="D40" i="58"/>
  <c r="E20" i="58" s="1"/>
  <c r="B40" i="58"/>
  <c r="C38" i="58" s="1"/>
  <c r="K7" i="58"/>
  <c r="J7" i="58"/>
  <c r="B5" i="58"/>
  <c r="F5" i="58" s="1"/>
  <c r="K8" i="50"/>
  <c r="J8" i="50"/>
  <c r="K9" i="50"/>
  <c r="J9" i="50"/>
  <c r="K10" i="50"/>
  <c r="J10" i="50"/>
  <c r="K11" i="50"/>
  <c r="J11" i="50"/>
  <c r="K12" i="50"/>
  <c r="J12" i="50"/>
  <c r="K13" i="50"/>
  <c r="J13" i="50"/>
  <c r="K14" i="50"/>
  <c r="J14" i="50"/>
  <c r="K15" i="50"/>
  <c r="J15" i="50"/>
  <c r="K16" i="50"/>
  <c r="J16" i="50"/>
  <c r="K17" i="50"/>
  <c r="J17" i="50"/>
  <c r="K18" i="50"/>
  <c r="J18" i="50"/>
  <c r="K19" i="50"/>
  <c r="J19" i="50"/>
  <c r="K20" i="50"/>
  <c r="J20" i="50"/>
  <c r="K21" i="50"/>
  <c r="J21" i="50"/>
  <c r="K22" i="50"/>
  <c r="J22" i="50"/>
  <c r="K23" i="50"/>
  <c r="J23" i="50"/>
  <c r="K24" i="50"/>
  <c r="J24" i="50"/>
  <c r="K25" i="50"/>
  <c r="J25" i="50"/>
  <c r="K26" i="50"/>
  <c r="J26" i="50"/>
  <c r="K27" i="50"/>
  <c r="J27" i="50"/>
  <c r="K28" i="50"/>
  <c r="J28" i="50"/>
  <c r="H30" i="50"/>
  <c r="I27" i="50" s="1"/>
  <c r="F30" i="50"/>
  <c r="G28" i="50" s="1"/>
  <c r="D30" i="50"/>
  <c r="E25" i="50" s="1"/>
  <c r="B30" i="50"/>
  <c r="C28" i="50" s="1"/>
  <c r="K7" i="50"/>
  <c r="J7" i="50"/>
  <c r="B5" i="50"/>
  <c r="F5" i="50" s="1"/>
  <c r="B5" i="53"/>
  <c r="F5" i="53" s="1"/>
  <c r="K8" i="53"/>
  <c r="J8" i="53"/>
  <c r="K9" i="53"/>
  <c r="J9" i="53"/>
  <c r="K10" i="53"/>
  <c r="J10" i="53"/>
  <c r="K11" i="53"/>
  <c r="J11" i="53"/>
  <c r="K12" i="53"/>
  <c r="J12" i="53"/>
  <c r="K13" i="53"/>
  <c r="J13" i="53"/>
  <c r="K14" i="53"/>
  <c r="J14" i="53"/>
  <c r="K15" i="53"/>
  <c r="J15" i="53"/>
  <c r="H17" i="53"/>
  <c r="I14" i="53" s="1"/>
  <c r="F17" i="53"/>
  <c r="G15" i="53" s="1"/>
  <c r="D17" i="53"/>
  <c r="E8" i="53" s="1"/>
  <c r="B17" i="53"/>
  <c r="C15" i="53" s="1"/>
  <c r="K7" i="53"/>
  <c r="J7" i="53"/>
  <c r="K21" i="53"/>
  <c r="J21" i="53"/>
  <c r="K22" i="53"/>
  <c r="J22" i="53"/>
  <c r="K23" i="53"/>
  <c r="J23" i="53"/>
  <c r="K24" i="53"/>
  <c r="J24" i="53"/>
  <c r="H26" i="53"/>
  <c r="I22" i="53" s="1"/>
  <c r="F26" i="53"/>
  <c r="G24" i="53" s="1"/>
  <c r="D26" i="53"/>
  <c r="E21" i="53" s="1"/>
  <c r="B26" i="53"/>
  <c r="C24" i="53" s="1"/>
  <c r="K20" i="53"/>
  <c r="J20" i="53"/>
  <c r="K30" i="53"/>
  <c r="J30" i="53"/>
  <c r="K31" i="53"/>
  <c r="J31" i="53"/>
  <c r="K32" i="53"/>
  <c r="J32" i="53"/>
  <c r="K33" i="53"/>
  <c r="J33" i="53"/>
  <c r="K34" i="53"/>
  <c r="J34" i="53"/>
  <c r="K35" i="53"/>
  <c r="J35" i="53"/>
  <c r="K36" i="53"/>
  <c r="J36" i="53"/>
  <c r="K37" i="53"/>
  <c r="J37" i="53"/>
  <c r="K38" i="53"/>
  <c r="J38" i="53"/>
  <c r="K39" i="53"/>
  <c r="J39" i="53"/>
  <c r="H41" i="53"/>
  <c r="I38" i="53" s="1"/>
  <c r="F41" i="53"/>
  <c r="G39" i="53" s="1"/>
  <c r="D41" i="53"/>
  <c r="E35" i="53" s="1"/>
  <c r="B41" i="53"/>
  <c r="C39" i="53" s="1"/>
  <c r="K29" i="53"/>
  <c r="J29" i="53"/>
  <c r="I43" i="53"/>
  <c r="G43" i="53"/>
  <c r="E43" i="53"/>
  <c r="C43" i="53"/>
  <c r="B5" i="54"/>
  <c r="F5" i="54" s="1"/>
  <c r="K8" i="54"/>
  <c r="J8" i="54"/>
  <c r="K9" i="54"/>
  <c r="J9" i="54"/>
  <c r="H11" i="54"/>
  <c r="I11" i="54" s="1"/>
  <c r="F11" i="54"/>
  <c r="G9" i="54" s="1"/>
  <c r="D11" i="54"/>
  <c r="B11" i="54"/>
  <c r="C9" i="54" s="1"/>
  <c r="K7" i="54"/>
  <c r="J7" i="54"/>
  <c r="H16" i="54"/>
  <c r="F16" i="54"/>
  <c r="G16" i="54" s="1"/>
  <c r="D16" i="54"/>
  <c r="B16" i="54"/>
  <c r="C16" i="54" s="1"/>
  <c r="K14" i="54"/>
  <c r="J14" i="54"/>
  <c r="H21" i="54"/>
  <c r="F21" i="54"/>
  <c r="G21" i="54" s="1"/>
  <c r="D21" i="54"/>
  <c r="J21" i="54" s="1"/>
  <c r="B21" i="54"/>
  <c r="C21" i="54" s="1"/>
  <c r="K19" i="54"/>
  <c r="J19" i="54"/>
  <c r="K25" i="54"/>
  <c r="J25" i="54"/>
  <c r="K26" i="54"/>
  <c r="J26" i="54"/>
  <c r="K27" i="54"/>
  <c r="J27" i="54"/>
  <c r="K28" i="54"/>
  <c r="J28" i="54"/>
  <c r="K29" i="54"/>
  <c r="J29" i="54"/>
  <c r="K30" i="54"/>
  <c r="J30" i="54"/>
  <c r="K31" i="54"/>
  <c r="J31" i="54"/>
  <c r="H33" i="54"/>
  <c r="I30" i="54" s="1"/>
  <c r="F33" i="54"/>
  <c r="G31" i="54" s="1"/>
  <c r="D33" i="54"/>
  <c r="E29" i="54" s="1"/>
  <c r="B33" i="54"/>
  <c r="C31" i="54" s="1"/>
  <c r="K24" i="54"/>
  <c r="J24" i="54"/>
  <c r="K37" i="54"/>
  <c r="J37" i="54"/>
  <c r="K38" i="54"/>
  <c r="J38" i="54"/>
  <c r="K39" i="54"/>
  <c r="J39" i="54"/>
  <c r="K40" i="54"/>
  <c r="J40" i="54"/>
  <c r="K41" i="54"/>
  <c r="J41" i="54"/>
  <c r="K42" i="54"/>
  <c r="J42" i="54"/>
  <c r="H44" i="54"/>
  <c r="I41" i="54" s="1"/>
  <c r="F44" i="54"/>
  <c r="G42" i="54" s="1"/>
  <c r="D44" i="54"/>
  <c r="E37" i="54" s="1"/>
  <c r="B44" i="54"/>
  <c r="C42" i="54" s="1"/>
  <c r="K36" i="54"/>
  <c r="J36" i="54"/>
  <c r="K48" i="54"/>
  <c r="J48" i="54"/>
  <c r="K49" i="54"/>
  <c r="J49" i="54"/>
  <c r="K50" i="54"/>
  <c r="J50" i="54"/>
  <c r="K51" i="54"/>
  <c r="J51" i="54"/>
  <c r="K52" i="54"/>
  <c r="J52" i="54"/>
  <c r="K53" i="54"/>
  <c r="J53" i="54"/>
  <c r="K54" i="54"/>
  <c r="J54" i="54"/>
  <c r="K55" i="54"/>
  <c r="J55" i="54"/>
  <c r="K56" i="54"/>
  <c r="J56" i="54"/>
  <c r="K57" i="54"/>
  <c r="J57" i="54"/>
  <c r="K58" i="54"/>
  <c r="J58" i="54"/>
  <c r="H60" i="54"/>
  <c r="I57" i="54" s="1"/>
  <c r="F60" i="54"/>
  <c r="G58" i="54" s="1"/>
  <c r="D60" i="54"/>
  <c r="E52" i="54" s="1"/>
  <c r="B60" i="54"/>
  <c r="C58" i="54" s="1"/>
  <c r="K47" i="54"/>
  <c r="J47" i="54"/>
  <c r="K64" i="54"/>
  <c r="J64" i="54"/>
  <c r="K65" i="54"/>
  <c r="J65" i="54"/>
  <c r="K66" i="54"/>
  <c r="J66" i="54"/>
  <c r="H68" i="54"/>
  <c r="I65" i="54" s="1"/>
  <c r="F68" i="54"/>
  <c r="G66" i="54" s="1"/>
  <c r="D68" i="54"/>
  <c r="E64" i="54" s="1"/>
  <c r="B68" i="54"/>
  <c r="C66" i="54" s="1"/>
  <c r="K63" i="54"/>
  <c r="J63" i="54"/>
  <c r="I70" i="54"/>
  <c r="G70" i="54"/>
  <c r="E70" i="54"/>
  <c r="C70" i="54"/>
  <c r="B5" i="55"/>
  <c r="F5" i="55" s="1"/>
  <c r="K8" i="55"/>
  <c r="J8" i="55"/>
  <c r="K9" i="55"/>
  <c r="J9" i="55"/>
  <c r="K10" i="55"/>
  <c r="J10" i="55"/>
  <c r="K11" i="55"/>
  <c r="J11" i="55"/>
  <c r="K12" i="55"/>
  <c r="J12" i="55"/>
  <c r="K13" i="55"/>
  <c r="J13" i="55"/>
  <c r="K14" i="55"/>
  <c r="J14" i="55"/>
  <c r="K15" i="55"/>
  <c r="J15" i="55"/>
  <c r="H17" i="55"/>
  <c r="I13" i="55" s="1"/>
  <c r="F17" i="55"/>
  <c r="G15" i="55" s="1"/>
  <c r="D17" i="55"/>
  <c r="E12" i="55" s="1"/>
  <c r="B17" i="55"/>
  <c r="C15" i="55" s="1"/>
  <c r="K7" i="55"/>
  <c r="J7" i="55"/>
  <c r="I19" i="55"/>
  <c r="G19" i="55"/>
  <c r="E19" i="55"/>
  <c r="C19" i="55"/>
  <c r="K19" i="55"/>
  <c r="J19" i="55"/>
  <c r="B22" i="55"/>
  <c r="F22" i="55" s="1"/>
  <c r="K25" i="55"/>
  <c r="J25" i="55"/>
  <c r="K26" i="55"/>
  <c r="J26" i="55"/>
  <c r="K27" i="55"/>
  <c r="J27" i="55"/>
  <c r="K28" i="55"/>
  <c r="J28" i="55"/>
  <c r="K29" i="55"/>
  <c r="J29" i="55"/>
  <c r="K30" i="55"/>
  <c r="J30" i="55"/>
  <c r="K31" i="55"/>
  <c r="J31" i="55"/>
  <c r="K32" i="55"/>
  <c r="J32" i="55"/>
  <c r="K33" i="55"/>
  <c r="J33" i="55"/>
  <c r="K34" i="55"/>
  <c r="J34" i="55"/>
  <c r="K35" i="55"/>
  <c r="J35" i="55"/>
  <c r="K36" i="55"/>
  <c r="J36" i="55"/>
  <c r="K37" i="55"/>
  <c r="J37" i="55"/>
  <c r="K38" i="55"/>
  <c r="J38" i="55"/>
  <c r="K39" i="55"/>
  <c r="J39" i="55"/>
  <c r="K40" i="55"/>
  <c r="J40" i="55"/>
  <c r="K41" i="55"/>
  <c r="J41" i="55"/>
  <c r="K42" i="55"/>
  <c r="J42" i="55"/>
  <c r="H44" i="55"/>
  <c r="I40" i="55" s="1"/>
  <c r="F44" i="55"/>
  <c r="G42" i="55" s="1"/>
  <c r="D44" i="55"/>
  <c r="E39" i="55" s="1"/>
  <c r="B44" i="55"/>
  <c r="C42" i="55" s="1"/>
  <c r="K24" i="55"/>
  <c r="J24" i="55"/>
  <c r="K48" i="55"/>
  <c r="J48" i="55"/>
  <c r="K49" i="55"/>
  <c r="J49" i="55"/>
  <c r="K50" i="55"/>
  <c r="J50" i="55"/>
  <c r="K51" i="55"/>
  <c r="J51" i="55"/>
  <c r="K52" i="55"/>
  <c r="J52" i="55"/>
  <c r="K53" i="55"/>
  <c r="J53" i="55"/>
  <c r="H55" i="55"/>
  <c r="I52" i="55" s="1"/>
  <c r="F55" i="55"/>
  <c r="G53" i="55" s="1"/>
  <c r="D55" i="55"/>
  <c r="B55" i="55"/>
  <c r="C53" i="55" s="1"/>
  <c r="K47" i="55"/>
  <c r="J47" i="55"/>
  <c r="I57" i="55"/>
  <c r="G57" i="55"/>
  <c r="E57" i="55"/>
  <c r="C57" i="55"/>
  <c r="K57" i="55"/>
  <c r="J57" i="55"/>
  <c r="B60" i="55"/>
  <c r="F60" i="55" s="1"/>
  <c r="K63" i="55"/>
  <c r="J63" i="55"/>
  <c r="K64" i="55"/>
  <c r="J64" i="55"/>
  <c r="K65" i="55"/>
  <c r="J65" i="55"/>
  <c r="K66" i="55"/>
  <c r="J66" i="55"/>
  <c r="K67" i="55"/>
  <c r="J67" i="55"/>
  <c r="K68" i="55"/>
  <c r="J68" i="55"/>
  <c r="K69" i="55"/>
  <c r="J69" i="55"/>
  <c r="K70" i="55"/>
  <c r="J70" i="55"/>
  <c r="K71" i="55"/>
  <c r="J71" i="55"/>
  <c r="K72" i="55"/>
  <c r="J72" i="55"/>
  <c r="K73" i="55"/>
  <c r="J73" i="55"/>
  <c r="K74" i="55"/>
  <c r="J74" i="55"/>
  <c r="K75" i="55"/>
  <c r="J75" i="55"/>
  <c r="K76" i="55"/>
  <c r="J76" i="55"/>
  <c r="K77" i="55"/>
  <c r="J77" i="55"/>
  <c r="K78" i="55"/>
  <c r="J78" i="55"/>
  <c r="H80" i="55"/>
  <c r="I76" i="55" s="1"/>
  <c r="F80" i="55"/>
  <c r="G78" i="55" s="1"/>
  <c r="D80" i="55"/>
  <c r="E78" i="55" s="1"/>
  <c r="B80" i="55"/>
  <c r="C78" i="55" s="1"/>
  <c r="K62" i="55"/>
  <c r="J62" i="55"/>
  <c r="K84" i="55"/>
  <c r="J84" i="55"/>
  <c r="K85" i="55"/>
  <c r="J85" i="55"/>
  <c r="K86" i="55"/>
  <c r="J86" i="55"/>
  <c r="K87" i="55"/>
  <c r="J87" i="55"/>
  <c r="K88" i="55"/>
  <c r="J88" i="55"/>
  <c r="K89" i="55"/>
  <c r="J89" i="55"/>
  <c r="K90" i="55"/>
  <c r="J90" i="55"/>
  <c r="K91" i="55"/>
  <c r="J91" i="55"/>
  <c r="K92" i="55"/>
  <c r="J92" i="55"/>
  <c r="H94" i="55"/>
  <c r="I88" i="55" s="1"/>
  <c r="F94" i="55"/>
  <c r="G92" i="55" s="1"/>
  <c r="D94" i="55"/>
  <c r="E88" i="55" s="1"/>
  <c r="B94" i="55"/>
  <c r="C92" i="55" s="1"/>
  <c r="K83" i="55"/>
  <c r="J83" i="55"/>
  <c r="I96" i="55"/>
  <c r="G96" i="55"/>
  <c r="E96" i="55"/>
  <c r="C96" i="55"/>
  <c r="K96" i="55"/>
  <c r="J96" i="55"/>
  <c r="B99" i="55"/>
  <c r="F99" i="55" s="1"/>
  <c r="K102" i="55"/>
  <c r="J102" i="55"/>
  <c r="K103" i="55"/>
  <c r="J103" i="55"/>
  <c r="K104" i="55"/>
  <c r="J104" i="55"/>
  <c r="K105" i="55"/>
  <c r="J105" i="55"/>
  <c r="K106" i="55"/>
  <c r="J106" i="55"/>
  <c r="K107" i="55"/>
  <c r="J107" i="55"/>
  <c r="K108" i="55"/>
  <c r="J108" i="55"/>
  <c r="K109" i="55"/>
  <c r="J109" i="55"/>
  <c r="K110" i="55"/>
  <c r="J110" i="55"/>
  <c r="K111" i="55"/>
  <c r="J111" i="55"/>
  <c r="K112" i="55"/>
  <c r="J112" i="55"/>
  <c r="K113" i="55"/>
  <c r="J113" i="55"/>
  <c r="K114" i="55"/>
  <c r="J114" i="55"/>
  <c r="K115" i="55"/>
  <c r="J115" i="55"/>
  <c r="K116" i="55"/>
  <c r="J116" i="55"/>
  <c r="K117" i="55"/>
  <c r="J117" i="55"/>
  <c r="K118" i="55"/>
  <c r="J118" i="55"/>
  <c r="K119" i="55"/>
  <c r="J119" i="55"/>
  <c r="H121" i="55"/>
  <c r="I118" i="55" s="1"/>
  <c r="F121" i="55"/>
  <c r="G119" i="55" s="1"/>
  <c r="D121" i="55"/>
  <c r="E117" i="55" s="1"/>
  <c r="B121" i="55"/>
  <c r="C119" i="55" s="1"/>
  <c r="K101" i="55"/>
  <c r="J101" i="55"/>
  <c r="K125" i="55"/>
  <c r="J125" i="55"/>
  <c r="K126" i="55"/>
  <c r="J126" i="55"/>
  <c r="K127" i="55"/>
  <c r="J127" i="55"/>
  <c r="K128" i="55"/>
  <c r="J128" i="55"/>
  <c r="K129" i="55"/>
  <c r="J129" i="55"/>
  <c r="K130" i="55"/>
  <c r="J130" i="55"/>
  <c r="K131" i="55"/>
  <c r="J131" i="55"/>
  <c r="K132" i="55"/>
  <c r="J132" i="55"/>
  <c r="K133" i="55"/>
  <c r="J133" i="55"/>
  <c r="K134" i="55"/>
  <c r="J134" i="55"/>
  <c r="K135" i="55"/>
  <c r="J135" i="55"/>
  <c r="K136" i="55"/>
  <c r="J136" i="55"/>
  <c r="K137" i="55"/>
  <c r="J137" i="55"/>
  <c r="K138" i="55"/>
  <c r="J138" i="55"/>
  <c r="K139" i="55"/>
  <c r="J139" i="55"/>
  <c r="H141" i="55"/>
  <c r="I138" i="55" s="1"/>
  <c r="F141" i="55"/>
  <c r="G139" i="55" s="1"/>
  <c r="D141" i="55"/>
  <c r="E135" i="55" s="1"/>
  <c r="B141" i="55"/>
  <c r="C139" i="55" s="1"/>
  <c r="K124" i="55"/>
  <c r="J124" i="55"/>
  <c r="I143" i="55"/>
  <c r="G143" i="55"/>
  <c r="E143" i="55"/>
  <c r="C143" i="55"/>
  <c r="J143" i="55"/>
  <c r="K143" i="55"/>
  <c r="B146" i="55"/>
  <c r="F146" i="55" s="1"/>
  <c r="K149" i="55"/>
  <c r="J149" i="55"/>
  <c r="H151" i="55"/>
  <c r="I151" i="55" s="1"/>
  <c r="F151" i="55"/>
  <c r="G149" i="55" s="1"/>
  <c r="D151" i="55"/>
  <c r="B151" i="55"/>
  <c r="C149" i="55" s="1"/>
  <c r="K148" i="55"/>
  <c r="J148" i="55"/>
  <c r="K155" i="55"/>
  <c r="J155" i="55"/>
  <c r="K156" i="55"/>
  <c r="J156" i="55"/>
  <c r="H158" i="55"/>
  <c r="I155" i="55" s="1"/>
  <c r="F158" i="55"/>
  <c r="G156" i="55" s="1"/>
  <c r="D158" i="55"/>
  <c r="E158" i="55" s="1"/>
  <c r="B158" i="55"/>
  <c r="C156" i="55" s="1"/>
  <c r="K154" i="55"/>
  <c r="J154" i="55"/>
  <c r="I160" i="55"/>
  <c r="G160" i="55"/>
  <c r="E160" i="55"/>
  <c r="C160" i="55"/>
  <c r="J160" i="55"/>
  <c r="K160" i="55"/>
  <c r="I164" i="55"/>
  <c r="G164" i="55"/>
  <c r="E164" i="55"/>
  <c r="C164" i="55"/>
  <c r="H162" i="55"/>
  <c r="I162" i="55" s="1"/>
  <c r="F162" i="55"/>
  <c r="G162" i="55" s="1"/>
  <c r="D162" i="55"/>
  <c r="E162" i="55" s="1"/>
  <c r="B162" i="55"/>
  <c r="C162" i="55" s="1"/>
  <c r="K164" i="55"/>
  <c r="J164" i="55"/>
  <c r="K166" i="55"/>
  <c r="J166" i="55"/>
  <c r="I166" i="55"/>
  <c r="G166" i="55"/>
  <c r="E166" i="55"/>
  <c r="C166" i="55"/>
  <c r="B5" i="48"/>
  <c r="F5" i="48" s="1"/>
  <c r="K8" i="48"/>
  <c r="J8" i="48"/>
  <c r="H10" i="48"/>
  <c r="I10" i="48" s="1"/>
  <c r="F10" i="48"/>
  <c r="G8" i="48" s="1"/>
  <c r="D10" i="48"/>
  <c r="B10" i="48"/>
  <c r="C8" i="48" s="1"/>
  <c r="K7" i="48"/>
  <c r="J7" i="48"/>
  <c r="I12" i="48"/>
  <c r="G12" i="48"/>
  <c r="E12" i="48"/>
  <c r="C12" i="48"/>
  <c r="K12" i="48"/>
  <c r="J12" i="48"/>
  <c r="B15" i="48"/>
  <c r="F15" i="48" s="1"/>
  <c r="K18" i="48"/>
  <c r="J18" i="48"/>
  <c r="K19" i="48"/>
  <c r="J19" i="48"/>
  <c r="K20" i="48"/>
  <c r="J20" i="48"/>
  <c r="K21" i="48"/>
  <c r="J21" i="48"/>
  <c r="K22" i="48"/>
  <c r="J22" i="48"/>
  <c r="K23" i="48"/>
  <c r="J23" i="48"/>
  <c r="K24" i="48"/>
  <c r="J24" i="48"/>
  <c r="K25" i="48"/>
  <c r="J25" i="48"/>
  <c r="H27" i="48"/>
  <c r="I24" i="48" s="1"/>
  <c r="F27" i="48"/>
  <c r="G25" i="48" s="1"/>
  <c r="D27" i="48"/>
  <c r="B27" i="48"/>
  <c r="C25" i="48" s="1"/>
  <c r="K17" i="48"/>
  <c r="J17" i="48"/>
  <c r="H32" i="48"/>
  <c r="K32" i="48" s="1"/>
  <c r="F32" i="48"/>
  <c r="G32" i="48" s="1"/>
  <c r="D32" i="48"/>
  <c r="J32" i="48" s="1"/>
  <c r="B32" i="48"/>
  <c r="C32" i="48" s="1"/>
  <c r="K30" i="48"/>
  <c r="J30" i="48"/>
  <c r="I34" i="48"/>
  <c r="G34" i="48"/>
  <c r="E34" i="48"/>
  <c r="C34" i="48"/>
  <c r="K34" i="48"/>
  <c r="J34" i="48"/>
  <c r="B37" i="48"/>
  <c r="D37" i="48" s="1"/>
  <c r="H37" i="48" s="1"/>
  <c r="K40" i="48"/>
  <c r="J40" i="48"/>
  <c r="K41" i="48"/>
  <c r="J41" i="48"/>
  <c r="K42" i="48"/>
  <c r="J42" i="48"/>
  <c r="K43" i="48"/>
  <c r="J43" i="48"/>
  <c r="K44" i="48"/>
  <c r="J44" i="48"/>
  <c r="H46" i="48"/>
  <c r="I43" i="48" s="1"/>
  <c r="F46" i="48"/>
  <c r="G44" i="48" s="1"/>
  <c r="D46" i="48"/>
  <c r="B46" i="48"/>
  <c r="C44" i="48" s="1"/>
  <c r="K39" i="48"/>
  <c r="J39" i="48"/>
  <c r="K50" i="48"/>
  <c r="J50" i="48"/>
  <c r="K51" i="48"/>
  <c r="J51" i="48"/>
  <c r="K52" i="48"/>
  <c r="J52" i="48"/>
  <c r="K53" i="48"/>
  <c r="J53" i="48"/>
  <c r="K54" i="48"/>
  <c r="J54" i="48"/>
  <c r="K55" i="48"/>
  <c r="J55" i="48"/>
  <c r="K56" i="48"/>
  <c r="J56" i="48"/>
  <c r="H58" i="48"/>
  <c r="I54" i="48" s="1"/>
  <c r="F58" i="48"/>
  <c r="G56" i="48" s="1"/>
  <c r="D58" i="48"/>
  <c r="E51" i="48" s="1"/>
  <c r="B58" i="48"/>
  <c r="C56" i="48" s="1"/>
  <c r="K49" i="48"/>
  <c r="J49" i="48"/>
  <c r="I60" i="48"/>
  <c r="G60" i="48"/>
  <c r="E60" i="48"/>
  <c r="C60" i="48"/>
  <c r="K60" i="48"/>
  <c r="J60" i="48"/>
  <c r="B63" i="48"/>
  <c r="F63" i="48" s="1"/>
  <c r="K66" i="48"/>
  <c r="J66" i="48"/>
  <c r="K67" i="48"/>
  <c r="J67" i="48"/>
  <c r="K68" i="48"/>
  <c r="J68" i="48"/>
  <c r="K69" i="48"/>
  <c r="J69" i="48"/>
  <c r="H71" i="48"/>
  <c r="I67" i="48" s="1"/>
  <c r="F71" i="48"/>
  <c r="G69" i="48" s="1"/>
  <c r="D71" i="48"/>
  <c r="E67" i="48" s="1"/>
  <c r="B71" i="48"/>
  <c r="C69" i="48" s="1"/>
  <c r="K65" i="48"/>
  <c r="J65" i="48"/>
  <c r="K75" i="48"/>
  <c r="J75" i="48"/>
  <c r="K76" i="48"/>
  <c r="J76" i="48"/>
  <c r="K77" i="48"/>
  <c r="J77" i="48"/>
  <c r="K78" i="48"/>
  <c r="J78" i="48"/>
  <c r="K79" i="48"/>
  <c r="J79" i="48"/>
  <c r="K80" i="48"/>
  <c r="J80" i="48"/>
  <c r="K81" i="48"/>
  <c r="J81" i="48"/>
  <c r="K82" i="48"/>
  <c r="J82" i="48"/>
  <c r="H84" i="48"/>
  <c r="I80" i="48" s="1"/>
  <c r="F84" i="48"/>
  <c r="G82" i="48" s="1"/>
  <c r="D84" i="48"/>
  <c r="E82" i="48" s="1"/>
  <c r="B84" i="48"/>
  <c r="C82" i="48" s="1"/>
  <c r="K74" i="48"/>
  <c r="J74" i="48"/>
  <c r="I86" i="48"/>
  <c r="G86" i="48"/>
  <c r="E86" i="48"/>
  <c r="C86" i="48"/>
  <c r="K86" i="48"/>
  <c r="J86" i="48"/>
  <c r="B89" i="48"/>
  <c r="D89" i="48" s="1"/>
  <c r="H89" i="48" s="1"/>
  <c r="H93" i="48"/>
  <c r="F93" i="48"/>
  <c r="G93" i="48" s="1"/>
  <c r="D93" i="48"/>
  <c r="J93" i="48" s="1"/>
  <c r="B93" i="48"/>
  <c r="C93" i="48" s="1"/>
  <c r="K91" i="48"/>
  <c r="J91" i="48"/>
  <c r="H98" i="48"/>
  <c r="K98" i="48" s="1"/>
  <c r="F98" i="48"/>
  <c r="G98" i="48" s="1"/>
  <c r="D98" i="48"/>
  <c r="J98" i="48" s="1"/>
  <c r="B98" i="48"/>
  <c r="C98" i="48" s="1"/>
  <c r="K96" i="48"/>
  <c r="J96" i="48"/>
  <c r="I100" i="48"/>
  <c r="G100" i="48"/>
  <c r="E100" i="48"/>
  <c r="C100" i="48"/>
  <c r="J100" i="48"/>
  <c r="K100" i="48"/>
  <c r="D103" i="48"/>
  <c r="H103" i="48" s="1"/>
  <c r="B103" i="48"/>
  <c r="F103" i="48" s="1"/>
  <c r="H107" i="48"/>
  <c r="F107" i="48"/>
  <c r="G107" i="48" s="1"/>
  <c r="D107" i="48"/>
  <c r="J107" i="48" s="1"/>
  <c r="B107" i="48"/>
  <c r="C107" i="48" s="1"/>
  <c r="K105" i="48"/>
  <c r="J105" i="48"/>
  <c r="I109" i="48"/>
  <c r="G109" i="48"/>
  <c r="E109" i="48"/>
  <c r="C109" i="48"/>
  <c r="K109" i="48"/>
  <c r="J109" i="48"/>
  <c r="B112" i="48"/>
  <c r="F112" i="48" s="1"/>
  <c r="K115" i="48"/>
  <c r="J115" i="48"/>
  <c r="K116" i="48"/>
  <c r="J116" i="48"/>
  <c r="K117" i="48"/>
  <c r="J117" i="48"/>
  <c r="K118" i="48"/>
  <c r="J118" i="48"/>
  <c r="K119" i="48"/>
  <c r="J119" i="48"/>
  <c r="H121" i="48"/>
  <c r="I117" i="48" s="1"/>
  <c r="F121" i="48"/>
  <c r="G119" i="48" s="1"/>
  <c r="D121" i="48"/>
  <c r="J121" i="48" s="1"/>
  <c r="B121" i="48"/>
  <c r="C119" i="48" s="1"/>
  <c r="K114" i="48"/>
  <c r="J114" i="48"/>
  <c r="H126" i="48"/>
  <c r="K126" i="48" s="1"/>
  <c r="F126" i="48"/>
  <c r="G126" i="48" s="1"/>
  <c r="D126" i="48"/>
  <c r="J126" i="48" s="1"/>
  <c r="B126" i="48"/>
  <c r="C126" i="48" s="1"/>
  <c r="K124" i="48"/>
  <c r="J124" i="48"/>
  <c r="I128" i="48"/>
  <c r="G128" i="48"/>
  <c r="E128" i="48"/>
  <c r="C128" i="48"/>
  <c r="K128" i="48"/>
  <c r="J128" i="48"/>
  <c r="B131" i="48"/>
  <c r="D131" i="48" s="1"/>
  <c r="H131" i="48" s="1"/>
  <c r="K134" i="48"/>
  <c r="J134" i="48"/>
  <c r="K135" i="48"/>
  <c r="J135" i="48"/>
  <c r="K136" i="48"/>
  <c r="J136" i="48"/>
  <c r="K137" i="48"/>
  <c r="J137" i="48"/>
  <c r="K138" i="48"/>
  <c r="J138" i="48"/>
  <c r="H140" i="48"/>
  <c r="I135" i="48" s="1"/>
  <c r="F140" i="48"/>
  <c r="G138" i="48" s="1"/>
  <c r="D140" i="48"/>
  <c r="B140" i="48"/>
  <c r="C138" i="48" s="1"/>
  <c r="K133" i="48"/>
  <c r="J133" i="48"/>
  <c r="K144" i="48"/>
  <c r="J144" i="48"/>
  <c r="K145" i="48"/>
  <c r="J145" i="48"/>
  <c r="K146" i="48"/>
  <c r="J146" i="48"/>
  <c r="H148" i="48"/>
  <c r="I144" i="48" s="1"/>
  <c r="F148" i="48"/>
  <c r="G146" i="48" s="1"/>
  <c r="D148" i="48"/>
  <c r="J148" i="48" s="1"/>
  <c r="B148" i="48"/>
  <c r="C146" i="48" s="1"/>
  <c r="K143" i="48"/>
  <c r="J143" i="48"/>
  <c r="I150" i="48"/>
  <c r="G150" i="48"/>
  <c r="E150" i="48"/>
  <c r="C150" i="48"/>
  <c r="K150" i="48"/>
  <c r="J150" i="48"/>
  <c r="I154" i="48"/>
  <c r="G154" i="48"/>
  <c r="E154" i="48"/>
  <c r="C154" i="48"/>
  <c r="H152" i="48"/>
  <c r="I152" i="48" s="1"/>
  <c r="F152" i="48"/>
  <c r="G152" i="48" s="1"/>
  <c r="D152" i="48"/>
  <c r="E152" i="48" s="1"/>
  <c r="B152" i="48"/>
  <c r="C152" i="48" s="1"/>
  <c r="K154" i="48"/>
  <c r="J154" i="48"/>
  <c r="K156" i="48"/>
  <c r="J156" i="48"/>
  <c r="I156" i="48"/>
  <c r="G156" i="48"/>
  <c r="E156" i="48"/>
  <c r="C156" i="48"/>
  <c r="K70" i="54"/>
  <c r="J70" i="54"/>
  <c r="K43" i="53"/>
  <c r="J43" i="53"/>
  <c r="H16" i="44"/>
  <c r="J16" i="44" s="1"/>
  <c r="G16" i="44"/>
  <c r="I16" i="44" s="1"/>
  <c r="H17" i="44"/>
  <c r="J17" i="44" s="1"/>
  <c r="G17" i="44"/>
  <c r="I17" i="44" s="1"/>
  <c r="H18" i="44"/>
  <c r="J18" i="44" s="1"/>
  <c r="G18" i="44"/>
  <c r="I18" i="44" s="1"/>
  <c r="I19" i="44"/>
  <c r="H19" i="44"/>
  <c r="J19" i="44" s="1"/>
  <c r="G19" i="44"/>
  <c r="J20" i="44"/>
  <c r="I20" i="44"/>
  <c r="H20" i="44"/>
  <c r="G20" i="44"/>
  <c r="H21" i="44"/>
  <c r="J21" i="44" s="1"/>
  <c r="G21" i="44"/>
  <c r="I21" i="44" s="1"/>
  <c r="H22" i="44"/>
  <c r="J22" i="44" s="1"/>
  <c r="G22" i="44"/>
  <c r="I22" i="44" s="1"/>
  <c r="H23" i="44"/>
  <c r="J23" i="44" s="1"/>
  <c r="G23" i="44"/>
  <c r="I23" i="44" s="1"/>
  <c r="H24" i="44"/>
  <c r="J24" i="44" s="1"/>
  <c r="G24" i="44"/>
  <c r="I24" i="44" s="1"/>
  <c r="J25" i="44"/>
  <c r="I25" i="44"/>
  <c r="H25" i="44"/>
  <c r="G25" i="44"/>
  <c r="I26" i="44"/>
  <c r="H26" i="44"/>
  <c r="J26" i="44" s="1"/>
  <c r="G26" i="44"/>
  <c r="H27" i="44"/>
  <c r="J27" i="44" s="1"/>
  <c r="G27" i="44"/>
  <c r="I27" i="44" s="1"/>
  <c r="H28" i="44"/>
  <c r="J28" i="44" s="1"/>
  <c r="G28" i="44"/>
  <c r="I28" i="44" s="1"/>
  <c r="H29" i="44"/>
  <c r="J29" i="44" s="1"/>
  <c r="G29" i="44"/>
  <c r="I29" i="44" s="1"/>
  <c r="H40" i="44"/>
  <c r="J40" i="44" s="1"/>
  <c r="G40" i="44"/>
  <c r="I40" i="44" s="1"/>
  <c r="I30" i="44"/>
  <c r="H30" i="44"/>
  <c r="J30" i="44" s="1"/>
  <c r="G30" i="44"/>
  <c r="H31" i="44"/>
  <c r="J31" i="44" s="1"/>
  <c r="G31" i="44"/>
  <c r="I31" i="44" s="1"/>
  <c r="I32" i="44"/>
  <c r="H32" i="44"/>
  <c r="J32" i="44" s="1"/>
  <c r="G32" i="44"/>
  <c r="H33" i="44"/>
  <c r="J33" i="44" s="1"/>
  <c r="G33" i="44"/>
  <c r="I33" i="44" s="1"/>
  <c r="H34" i="44"/>
  <c r="J34" i="44" s="1"/>
  <c r="G34" i="44"/>
  <c r="I34" i="44" s="1"/>
  <c r="J35" i="44"/>
  <c r="H35" i="44"/>
  <c r="G35" i="44"/>
  <c r="I35" i="44" s="1"/>
  <c r="I36" i="44"/>
  <c r="H36" i="44"/>
  <c r="J36" i="44" s="1"/>
  <c r="G36" i="44"/>
  <c r="H37" i="44"/>
  <c r="J37" i="44" s="1"/>
  <c r="G37" i="44"/>
  <c r="I37" i="44" s="1"/>
  <c r="H38" i="44"/>
  <c r="J38" i="44" s="1"/>
  <c r="G38" i="44"/>
  <c r="I38" i="44" s="1"/>
  <c r="H39" i="44"/>
  <c r="J39" i="44" s="1"/>
  <c r="G39" i="44"/>
  <c r="I39" i="44" s="1"/>
  <c r="H8" i="47"/>
  <c r="J8" i="47" s="1"/>
  <c r="G8" i="47"/>
  <c r="I8" i="47" s="1"/>
  <c r="I9" i="47"/>
  <c r="H9" i="47"/>
  <c r="J9" i="47" s="1"/>
  <c r="G9" i="47"/>
  <c r="H10" i="47"/>
  <c r="J10" i="47" s="1"/>
  <c r="G10" i="47"/>
  <c r="I10" i="47" s="1"/>
  <c r="H11" i="47"/>
  <c r="J11" i="47" s="1"/>
  <c r="G11" i="47"/>
  <c r="I11" i="47" s="1"/>
  <c r="H14" i="47"/>
  <c r="J14" i="47" s="1"/>
  <c r="G14" i="47"/>
  <c r="I14" i="47" s="1"/>
  <c r="H15" i="47"/>
  <c r="J15" i="47" s="1"/>
  <c r="G15" i="47"/>
  <c r="I15" i="47" s="1"/>
  <c r="H16" i="47"/>
  <c r="J16" i="47" s="1"/>
  <c r="G16" i="47"/>
  <c r="I16" i="47" s="1"/>
  <c r="H17" i="47"/>
  <c r="J17" i="47" s="1"/>
  <c r="G17" i="47"/>
  <c r="I17" i="47" s="1"/>
  <c r="H18" i="47"/>
  <c r="J18" i="47" s="1"/>
  <c r="G18" i="47"/>
  <c r="I18" i="47" s="1"/>
  <c r="H21" i="47"/>
  <c r="J21" i="47" s="1"/>
  <c r="G21" i="47"/>
  <c r="I21" i="47" s="1"/>
  <c r="H22" i="47"/>
  <c r="J22" i="47" s="1"/>
  <c r="G22" i="47"/>
  <c r="I22" i="47" s="1"/>
  <c r="H30" i="47"/>
  <c r="J30" i="47" s="1"/>
  <c r="G30" i="47"/>
  <c r="I30" i="47" s="1"/>
  <c r="H31" i="47"/>
  <c r="J31" i="47" s="1"/>
  <c r="G31" i="47"/>
  <c r="I31" i="47" s="1"/>
  <c r="H32" i="47"/>
  <c r="J32" i="47" s="1"/>
  <c r="G32" i="47"/>
  <c r="I32" i="47" s="1"/>
  <c r="H33" i="47"/>
  <c r="J33" i="47" s="1"/>
  <c r="G33" i="47"/>
  <c r="I33" i="47" s="1"/>
  <c r="E25" i="46"/>
  <c r="J25" i="46" s="1"/>
  <c r="D25" i="46"/>
  <c r="H25" i="46" s="1"/>
  <c r="C25" i="46"/>
  <c r="B25" i="46"/>
  <c r="G25" i="46" s="1"/>
  <c r="I25" i="46" s="1"/>
  <c r="E19" i="46"/>
  <c r="J19" i="46" s="1"/>
  <c r="D19" i="46"/>
  <c r="H19" i="46" s="1"/>
  <c r="C19" i="46"/>
  <c r="B19" i="46"/>
  <c r="G19" i="46" s="1"/>
  <c r="I19" i="46" s="1"/>
  <c r="E13" i="46"/>
  <c r="J13" i="46" s="1"/>
  <c r="D13" i="46"/>
  <c r="H13" i="46" s="1"/>
  <c r="C13" i="46"/>
  <c r="B13" i="46"/>
  <c r="G13" i="46" s="1"/>
  <c r="I13" i="46" s="1"/>
  <c r="E7" i="46"/>
  <c r="J7" i="46" s="1"/>
  <c r="D7" i="46"/>
  <c r="H7" i="46" s="1"/>
  <c r="C7" i="46"/>
  <c r="B7" i="46"/>
  <c r="G7" i="46" s="1"/>
  <c r="I7" i="46" s="1"/>
  <c r="H8" i="46"/>
  <c r="J8" i="46" s="1"/>
  <c r="G8" i="46"/>
  <c r="I8" i="46" s="1"/>
  <c r="H9" i="46"/>
  <c r="J9" i="46" s="1"/>
  <c r="G9" i="46"/>
  <c r="I9" i="46" s="1"/>
  <c r="H10" i="46"/>
  <c r="J10" i="46" s="1"/>
  <c r="G10" i="46"/>
  <c r="I10" i="46" s="1"/>
  <c r="H11" i="46"/>
  <c r="J11" i="46" s="1"/>
  <c r="G11" i="46"/>
  <c r="I11" i="46" s="1"/>
  <c r="H14" i="46"/>
  <c r="J14" i="46" s="1"/>
  <c r="G14" i="46"/>
  <c r="I14" i="46" s="1"/>
  <c r="H15" i="46"/>
  <c r="J15" i="46" s="1"/>
  <c r="G15" i="46"/>
  <c r="I15" i="46" s="1"/>
  <c r="H16" i="46"/>
  <c r="J16" i="46" s="1"/>
  <c r="G16" i="46"/>
  <c r="I16" i="46" s="1"/>
  <c r="H17" i="46"/>
  <c r="J17" i="46" s="1"/>
  <c r="G17" i="46"/>
  <c r="I17" i="46" s="1"/>
  <c r="H20" i="46"/>
  <c r="J20" i="46" s="1"/>
  <c r="G20" i="46"/>
  <c r="I20" i="46" s="1"/>
  <c r="H21" i="46"/>
  <c r="J21" i="46" s="1"/>
  <c r="G21" i="46"/>
  <c r="I21" i="46" s="1"/>
  <c r="H22" i="46"/>
  <c r="J22" i="46" s="1"/>
  <c r="G22" i="46"/>
  <c r="I22" i="46" s="1"/>
  <c r="H23" i="46"/>
  <c r="J23" i="46" s="1"/>
  <c r="G23" i="46"/>
  <c r="I23" i="46" s="1"/>
  <c r="H27" i="46"/>
  <c r="J27" i="46" s="1"/>
  <c r="G27" i="46"/>
  <c r="I27" i="46" s="1"/>
  <c r="H28" i="46"/>
  <c r="J28" i="46" s="1"/>
  <c r="G28" i="46"/>
  <c r="I28" i="46" s="1"/>
  <c r="H29" i="46"/>
  <c r="J29" i="46" s="1"/>
  <c r="G29" i="46"/>
  <c r="I29" i="46" s="1"/>
  <c r="H7" i="33"/>
  <c r="G7" i="33"/>
  <c r="H8" i="33"/>
  <c r="G8" i="33"/>
  <c r="H9" i="33"/>
  <c r="G9" i="33"/>
  <c r="H10" i="33"/>
  <c r="G10" i="33"/>
  <c r="H11" i="33"/>
  <c r="G11" i="33"/>
  <c r="H12" i="33"/>
  <c r="G12" i="33"/>
  <c r="H13" i="33"/>
  <c r="G13" i="33"/>
  <c r="H14" i="33"/>
  <c r="G14" i="33"/>
  <c r="H15" i="33"/>
  <c r="G15" i="33"/>
  <c r="H16" i="33"/>
  <c r="G16" i="33"/>
  <c r="H17" i="33"/>
  <c r="G17" i="33"/>
  <c r="H18" i="33"/>
  <c r="G18" i="33"/>
  <c r="H19" i="33"/>
  <c r="G19" i="33"/>
  <c r="H20" i="33"/>
  <c r="G20" i="33"/>
  <c r="H21" i="33"/>
  <c r="G21" i="33"/>
  <c r="H22" i="33"/>
  <c r="G22" i="33"/>
  <c r="H23" i="33"/>
  <c r="G23" i="33"/>
  <c r="H24" i="33"/>
  <c r="G24" i="33"/>
  <c r="H25" i="33"/>
  <c r="G25" i="33"/>
  <c r="H26" i="33"/>
  <c r="G26" i="33"/>
  <c r="H27" i="33"/>
  <c r="G27" i="33"/>
  <c r="H28" i="33"/>
  <c r="G28" i="33"/>
  <c r="H29" i="33"/>
  <c r="G29" i="33"/>
  <c r="H30" i="33"/>
  <c r="G30" i="33"/>
  <c r="H31" i="33"/>
  <c r="G31" i="33"/>
  <c r="H32" i="33"/>
  <c r="G32" i="33"/>
  <c r="H33" i="33"/>
  <c r="G33" i="33"/>
  <c r="H34" i="33"/>
  <c r="G34" i="33"/>
  <c r="H35" i="33"/>
  <c r="G35" i="33"/>
  <c r="H36" i="33"/>
  <c r="G36" i="33"/>
  <c r="H37" i="33"/>
  <c r="G37" i="33"/>
  <c r="H38" i="33"/>
  <c r="G38" i="33"/>
  <c r="H39" i="33"/>
  <c r="G39" i="33"/>
  <c r="H40" i="33"/>
  <c r="G40" i="33"/>
  <c r="H41" i="33"/>
  <c r="G41" i="33"/>
  <c r="H42" i="33"/>
  <c r="G42" i="33"/>
  <c r="H43" i="33"/>
  <c r="G43" i="33"/>
  <c r="H44" i="33"/>
  <c r="G44" i="33"/>
  <c r="H45" i="33"/>
  <c r="G45" i="33"/>
  <c r="H46" i="33"/>
  <c r="G46" i="33"/>
  <c r="H47" i="33"/>
  <c r="G47" i="33"/>
  <c r="H48" i="33"/>
  <c r="G48" i="33"/>
  <c r="H49" i="33"/>
  <c r="G49" i="33"/>
  <c r="H50" i="33"/>
  <c r="G50" i="33"/>
  <c r="H51" i="33"/>
  <c r="G51" i="33"/>
  <c r="H52" i="33"/>
  <c r="G52" i="33"/>
  <c r="H53" i="33"/>
  <c r="G53" i="33"/>
  <c r="H54" i="33"/>
  <c r="G54" i="33"/>
  <c r="H7" i="26"/>
  <c r="J7" i="26" s="1"/>
  <c r="G7" i="26"/>
  <c r="I7" i="26" s="1"/>
  <c r="J8" i="26"/>
  <c r="I8" i="26"/>
  <c r="H8" i="26"/>
  <c r="G8" i="26"/>
  <c r="J9" i="26"/>
  <c r="I9" i="26"/>
  <c r="H9" i="26"/>
  <c r="G9" i="26"/>
  <c r="H10" i="26"/>
  <c r="J10" i="26" s="1"/>
  <c r="G10" i="26"/>
  <c r="I10" i="26" s="1"/>
  <c r="J11" i="26"/>
  <c r="I11" i="26"/>
  <c r="H11" i="26"/>
  <c r="G11" i="26"/>
  <c r="H12" i="26"/>
  <c r="J12" i="26" s="1"/>
  <c r="G12" i="26"/>
  <c r="I12" i="26" s="1"/>
  <c r="H13" i="26"/>
  <c r="J13" i="26" s="1"/>
  <c r="G13" i="26"/>
  <c r="I13" i="26" s="1"/>
  <c r="H14" i="26"/>
  <c r="J14" i="26" s="1"/>
  <c r="G14" i="26"/>
  <c r="I14" i="26" s="1"/>
  <c r="H15" i="26"/>
  <c r="J15" i="26" s="1"/>
  <c r="G15" i="26"/>
  <c r="I15" i="26" s="1"/>
  <c r="H16" i="26"/>
  <c r="J16" i="26" s="1"/>
  <c r="G16" i="26"/>
  <c r="I16" i="26" s="1"/>
  <c r="H17" i="26"/>
  <c r="J17" i="26" s="1"/>
  <c r="G17" i="26"/>
  <c r="I17" i="26" s="1"/>
  <c r="I18" i="26"/>
  <c r="H18" i="26"/>
  <c r="J18" i="26" s="1"/>
  <c r="G18" i="26"/>
  <c r="H19" i="26"/>
  <c r="J19" i="26" s="1"/>
  <c r="G19" i="26"/>
  <c r="I19" i="26" s="1"/>
  <c r="H20" i="26"/>
  <c r="J20" i="26" s="1"/>
  <c r="G20" i="26"/>
  <c r="I20" i="26" s="1"/>
  <c r="I21" i="26"/>
  <c r="H21" i="26"/>
  <c r="J21" i="26" s="1"/>
  <c r="G21" i="26"/>
  <c r="H22" i="26"/>
  <c r="J22" i="26" s="1"/>
  <c r="G22" i="26"/>
  <c r="I22" i="26" s="1"/>
  <c r="H23" i="26"/>
  <c r="J23" i="26" s="1"/>
  <c r="G23" i="26"/>
  <c r="I23" i="26" s="1"/>
  <c r="I24" i="26"/>
  <c r="H24" i="26"/>
  <c r="J24" i="26" s="1"/>
  <c r="G24" i="26"/>
  <c r="H25" i="26"/>
  <c r="J25" i="26" s="1"/>
  <c r="G25" i="26"/>
  <c r="I25" i="26" s="1"/>
  <c r="H26" i="26"/>
  <c r="J26" i="26" s="1"/>
  <c r="G26" i="26"/>
  <c r="I26" i="26" s="1"/>
  <c r="H27" i="26"/>
  <c r="J27" i="26" s="1"/>
  <c r="G27" i="26"/>
  <c r="I27" i="26" s="1"/>
  <c r="H28" i="26"/>
  <c r="J28" i="26" s="1"/>
  <c r="G28" i="26"/>
  <c r="I28" i="26" s="1"/>
  <c r="I29" i="26"/>
  <c r="H29" i="26"/>
  <c r="J29" i="26" s="1"/>
  <c r="G29" i="26"/>
  <c r="H30" i="26"/>
  <c r="J30" i="26" s="1"/>
  <c r="G30" i="26"/>
  <c r="I30" i="26" s="1"/>
  <c r="J31" i="26"/>
  <c r="H31" i="26"/>
  <c r="G31" i="26"/>
  <c r="I31" i="26" s="1"/>
  <c r="H32" i="26"/>
  <c r="J32" i="26" s="1"/>
  <c r="G32" i="26"/>
  <c r="I32" i="26" s="1"/>
  <c r="H33" i="26"/>
  <c r="J33" i="26" s="1"/>
  <c r="G33" i="26"/>
  <c r="I33" i="26" s="1"/>
  <c r="H34" i="26"/>
  <c r="J34" i="26" s="1"/>
  <c r="G34" i="26"/>
  <c r="I34" i="26" s="1"/>
  <c r="I35" i="26"/>
  <c r="H35" i="26"/>
  <c r="J35" i="26" s="1"/>
  <c r="G35" i="26"/>
  <c r="H36" i="26"/>
  <c r="J36" i="26" s="1"/>
  <c r="G36" i="26"/>
  <c r="I36" i="26" s="1"/>
  <c r="H37" i="26"/>
  <c r="J37" i="26" s="1"/>
  <c r="G37" i="26"/>
  <c r="I37" i="26" s="1"/>
  <c r="H38" i="26"/>
  <c r="J38" i="26" s="1"/>
  <c r="G38" i="26"/>
  <c r="I38" i="26" s="1"/>
  <c r="I39" i="26"/>
  <c r="H39" i="26"/>
  <c r="J39" i="26" s="1"/>
  <c r="G39" i="26"/>
  <c r="H40" i="26"/>
  <c r="J40" i="26" s="1"/>
  <c r="G40" i="26"/>
  <c r="I40" i="26" s="1"/>
  <c r="H41" i="26"/>
  <c r="J41" i="26" s="1"/>
  <c r="G41" i="26"/>
  <c r="I41" i="26" s="1"/>
  <c r="I42" i="26"/>
  <c r="H42" i="26"/>
  <c r="J42" i="26" s="1"/>
  <c r="G42" i="26"/>
  <c r="H43" i="26"/>
  <c r="J43" i="26" s="1"/>
  <c r="G43" i="26"/>
  <c r="I43" i="26" s="1"/>
  <c r="H44" i="26"/>
  <c r="J44" i="26" s="1"/>
  <c r="G44" i="26"/>
  <c r="I44" i="26" s="1"/>
  <c r="J45" i="26"/>
  <c r="I45" i="26"/>
  <c r="H45" i="26"/>
  <c r="G45" i="26"/>
  <c r="I46" i="26"/>
  <c r="H46" i="26"/>
  <c r="J46" i="26" s="1"/>
  <c r="G46" i="26"/>
  <c r="I47" i="26"/>
  <c r="H47" i="26"/>
  <c r="J47" i="26" s="1"/>
  <c r="G47" i="26"/>
  <c r="H48" i="26"/>
  <c r="J48" i="26" s="1"/>
  <c r="G48" i="26"/>
  <c r="I48" i="26" s="1"/>
  <c r="I49" i="26"/>
  <c r="H49" i="26"/>
  <c r="J49" i="26" s="1"/>
  <c r="G49" i="26"/>
  <c r="I50" i="26"/>
  <c r="H50" i="26"/>
  <c r="J50" i="26" s="1"/>
  <c r="G50" i="26"/>
  <c r="J51" i="26"/>
  <c r="I51" i="26"/>
  <c r="H51" i="26"/>
  <c r="G51" i="26"/>
  <c r="J52" i="26"/>
  <c r="I52" i="26"/>
  <c r="H52" i="26"/>
  <c r="G52" i="26"/>
  <c r="I53" i="26"/>
  <c r="H53" i="26"/>
  <c r="J53" i="26" s="1"/>
  <c r="G53" i="26"/>
  <c r="H54" i="26"/>
  <c r="J54" i="26" s="1"/>
  <c r="G54" i="26"/>
  <c r="I54" i="26" s="1"/>
  <c r="H28" i="45"/>
  <c r="J28" i="45" s="1"/>
  <c r="G28" i="45"/>
  <c r="I28" i="45" s="1"/>
  <c r="I29" i="45"/>
  <c r="H29" i="45"/>
  <c r="J29" i="45" s="1"/>
  <c r="G29" i="45"/>
  <c r="H30" i="45"/>
  <c r="J30" i="45" s="1"/>
  <c r="G30" i="45"/>
  <c r="I30" i="45" s="1"/>
  <c r="H31" i="45"/>
  <c r="J31" i="45" s="1"/>
  <c r="G31" i="45"/>
  <c r="I31" i="45" s="1"/>
  <c r="H32" i="45"/>
  <c r="J32" i="45" s="1"/>
  <c r="G32" i="45"/>
  <c r="I32" i="45" s="1"/>
  <c r="H33" i="45"/>
  <c r="J33" i="45" s="1"/>
  <c r="G33" i="45"/>
  <c r="I33" i="45" s="1"/>
  <c r="H34" i="45"/>
  <c r="J34" i="45" s="1"/>
  <c r="G34" i="45"/>
  <c r="I34" i="45" s="1"/>
  <c r="H15" i="45"/>
  <c r="J15" i="45" s="1"/>
  <c r="G15" i="45"/>
  <c r="I15" i="45" s="1"/>
  <c r="H16" i="45"/>
  <c r="J16" i="45" s="1"/>
  <c r="G16" i="45"/>
  <c r="I16" i="45" s="1"/>
  <c r="H17" i="45"/>
  <c r="J17" i="45" s="1"/>
  <c r="G17" i="45"/>
  <c r="I17" i="45" s="1"/>
  <c r="H18" i="45"/>
  <c r="J18" i="45" s="1"/>
  <c r="G18" i="45"/>
  <c r="I18" i="45" s="1"/>
  <c r="I19" i="45"/>
  <c r="H19" i="45"/>
  <c r="J19" i="45" s="1"/>
  <c r="G19" i="45"/>
  <c r="H20" i="45"/>
  <c r="J20" i="45" s="1"/>
  <c r="G20" i="45"/>
  <c r="I20" i="45" s="1"/>
  <c r="H21" i="45"/>
  <c r="J21" i="45" s="1"/>
  <c r="G21" i="45"/>
  <c r="I21" i="45" s="1"/>
  <c r="H22" i="45"/>
  <c r="J22" i="45" s="1"/>
  <c r="G22" i="45"/>
  <c r="I22" i="45" s="1"/>
  <c r="H8" i="45"/>
  <c r="J8" i="45" s="1"/>
  <c r="G8" i="45"/>
  <c r="I8" i="45" s="1"/>
  <c r="H23" i="45"/>
  <c r="J23" i="45" s="1"/>
  <c r="G23" i="45"/>
  <c r="I23" i="45" s="1"/>
  <c r="H24" i="45"/>
  <c r="J24" i="45" s="1"/>
  <c r="G24" i="45"/>
  <c r="I24" i="45" s="1"/>
  <c r="H25" i="45"/>
  <c r="J25" i="45" s="1"/>
  <c r="G25" i="45"/>
  <c r="I25" i="45" s="1"/>
  <c r="H26" i="45"/>
  <c r="J26" i="45" s="1"/>
  <c r="G26" i="45"/>
  <c r="I26" i="45" s="1"/>
  <c r="H27" i="45"/>
  <c r="J27" i="45" s="1"/>
  <c r="G27" i="45"/>
  <c r="I27" i="45" s="1"/>
  <c r="H9" i="45"/>
  <c r="J9" i="45" s="1"/>
  <c r="G9" i="45"/>
  <c r="I9" i="45" s="1"/>
  <c r="H10" i="45"/>
  <c r="J10" i="45" s="1"/>
  <c r="G10" i="45"/>
  <c r="I10" i="45" s="1"/>
  <c r="I16" i="51"/>
  <c r="K16" i="51" s="1"/>
  <c r="H16" i="51"/>
  <c r="J16" i="51" s="1"/>
  <c r="I17" i="51"/>
  <c r="K17" i="51" s="1"/>
  <c r="H17" i="51"/>
  <c r="J17" i="51" s="1"/>
  <c r="I18" i="51"/>
  <c r="K18" i="51" s="1"/>
  <c r="H18" i="51"/>
  <c r="J18" i="51" s="1"/>
  <c r="I19" i="51"/>
  <c r="K19" i="51" s="1"/>
  <c r="H19" i="51"/>
  <c r="J19" i="51" s="1"/>
  <c r="I20" i="51"/>
  <c r="K20" i="51" s="1"/>
  <c r="H20" i="51"/>
  <c r="J20" i="51" s="1"/>
  <c r="I21" i="51"/>
  <c r="K21" i="51" s="1"/>
  <c r="H21" i="51"/>
  <c r="J21" i="51" s="1"/>
  <c r="I22" i="51"/>
  <c r="K22" i="51" s="1"/>
  <c r="H22" i="51"/>
  <c r="J22" i="51" s="1"/>
  <c r="J162" i="55" l="1"/>
  <c r="D112" i="48"/>
  <c r="H112" i="48" s="1"/>
  <c r="K107" i="48"/>
  <c r="K93" i="48"/>
  <c r="D5" i="53"/>
  <c r="H5" i="53" s="1"/>
  <c r="C7" i="56"/>
  <c r="G7" i="56"/>
  <c r="D5" i="56"/>
  <c r="H5" i="56" s="1"/>
  <c r="E7" i="56"/>
  <c r="I7" i="56"/>
  <c r="E8" i="56"/>
  <c r="I8" i="56"/>
  <c r="C8" i="56"/>
  <c r="G8" i="56"/>
  <c r="C9" i="56"/>
  <c r="G9" i="56"/>
  <c r="E9" i="56"/>
  <c r="I9" i="56"/>
  <c r="E10" i="56"/>
  <c r="I10" i="56"/>
  <c r="C10" i="56"/>
  <c r="G10" i="56"/>
  <c r="E11" i="56"/>
  <c r="I11" i="56"/>
  <c r="C11" i="56"/>
  <c r="G11" i="56"/>
  <c r="C12" i="56"/>
  <c r="G12" i="56"/>
  <c r="E12" i="56"/>
  <c r="I12" i="56"/>
  <c r="E13" i="56"/>
  <c r="I13" i="56"/>
  <c r="C13" i="56"/>
  <c r="G13" i="56"/>
  <c r="E14" i="56"/>
  <c r="I14" i="56"/>
  <c r="C14" i="56"/>
  <c r="G14" i="56"/>
  <c r="C15" i="56"/>
  <c r="G15" i="56"/>
  <c r="E15" i="56"/>
  <c r="I15" i="56"/>
  <c r="C16" i="56"/>
  <c r="G16" i="56"/>
  <c r="E16" i="56"/>
  <c r="I16" i="56"/>
  <c r="E17" i="56"/>
  <c r="I17" i="56"/>
  <c r="C17" i="56"/>
  <c r="G17" i="56"/>
  <c r="E18" i="56"/>
  <c r="I18" i="56"/>
  <c r="C18" i="56"/>
  <c r="G18" i="56"/>
  <c r="I19" i="56"/>
  <c r="C19" i="56"/>
  <c r="G19" i="56"/>
  <c r="C20" i="56"/>
  <c r="G20" i="56"/>
  <c r="J25" i="56"/>
  <c r="E20" i="56"/>
  <c r="I20" i="56"/>
  <c r="E21" i="56"/>
  <c r="I21" i="56"/>
  <c r="C21" i="56"/>
  <c r="G21" i="56"/>
  <c r="C22" i="56"/>
  <c r="G22" i="56"/>
  <c r="E22" i="56"/>
  <c r="K25" i="56"/>
  <c r="E23" i="56"/>
  <c r="I23" i="56"/>
  <c r="C7" i="57"/>
  <c r="G7" i="57"/>
  <c r="D5" i="57"/>
  <c r="H5" i="57" s="1"/>
  <c r="J23" i="57"/>
  <c r="E7" i="57"/>
  <c r="I7" i="57"/>
  <c r="E8" i="57"/>
  <c r="I8" i="57"/>
  <c r="C8" i="57"/>
  <c r="G8" i="57"/>
  <c r="E9" i="57"/>
  <c r="I9" i="57"/>
  <c r="C9" i="57"/>
  <c r="G9" i="57"/>
  <c r="C10" i="57"/>
  <c r="G10" i="57"/>
  <c r="E10" i="57"/>
  <c r="I10" i="57"/>
  <c r="C11" i="57"/>
  <c r="G11" i="57"/>
  <c r="E11" i="57"/>
  <c r="I11" i="57"/>
  <c r="E12" i="57"/>
  <c r="I12" i="57"/>
  <c r="C12" i="57"/>
  <c r="G12" i="57"/>
  <c r="E13" i="57"/>
  <c r="I13" i="57"/>
  <c r="C13" i="57"/>
  <c r="G13" i="57"/>
  <c r="E14" i="57"/>
  <c r="I14" i="57"/>
  <c r="C14" i="57"/>
  <c r="G14" i="57"/>
  <c r="E15" i="57"/>
  <c r="I15" i="57"/>
  <c r="C15" i="57"/>
  <c r="G15" i="57"/>
  <c r="E16" i="57"/>
  <c r="I16" i="57"/>
  <c r="C16" i="57"/>
  <c r="G16" i="57"/>
  <c r="C17" i="57"/>
  <c r="G17" i="57"/>
  <c r="E17" i="57"/>
  <c r="I17" i="57"/>
  <c r="E18" i="57"/>
  <c r="I18" i="57"/>
  <c r="C18" i="57"/>
  <c r="G18" i="57"/>
  <c r="C19" i="57"/>
  <c r="G19" i="57"/>
  <c r="E19" i="57"/>
  <c r="I19" i="57"/>
  <c r="C20" i="57"/>
  <c r="G20" i="57"/>
  <c r="E20" i="57"/>
  <c r="K23" i="57"/>
  <c r="E21" i="57"/>
  <c r="I21" i="57"/>
  <c r="C7" i="58"/>
  <c r="G7" i="58"/>
  <c r="D5" i="58"/>
  <c r="H5" i="58" s="1"/>
  <c r="E7" i="58"/>
  <c r="I7" i="58"/>
  <c r="E8" i="58"/>
  <c r="I8" i="58"/>
  <c r="C8" i="58"/>
  <c r="G8" i="58"/>
  <c r="E9" i="58"/>
  <c r="I9" i="58"/>
  <c r="C9" i="58"/>
  <c r="G9" i="58"/>
  <c r="C10" i="58"/>
  <c r="G10" i="58"/>
  <c r="E10" i="58"/>
  <c r="I10" i="58"/>
  <c r="E11" i="58"/>
  <c r="I11" i="58"/>
  <c r="C11" i="58"/>
  <c r="G11" i="58"/>
  <c r="C12" i="58"/>
  <c r="G12" i="58"/>
  <c r="E12" i="58"/>
  <c r="I12" i="58"/>
  <c r="E13" i="58"/>
  <c r="I13" i="58"/>
  <c r="C13" i="58"/>
  <c r="G13" i="58"/>
  <c r="E14" i="58"/>
  <c r="I14" i="58"/>
  <c r="C14" i="58"/>
  <c r="G14" i="58"/>
  <c r="E15" i="58"/>
  <c r="I15" i="58"/>
  <c r="C15" i="58"/>
  <c r="G15" i="58"/>
  <c r="E16" i="58"/>
  <c r="I16" i="58"/>
  <c r="C16" i="58"/>
  <c r="G16" i="58"/>
  <c r="C17" i="58"/>
  <c r="G17" i="58"/>
  <c r="E17" i="58"/>
  <c r="I17" i="58"/>
  <c r="C18" i="58"/>
  <c r="G18" i="58"/>
  <c r="E18" i="58"/>
  <c r="I18" i="58"/>
  <c r="C19" i="58"/>
  <c r="G19" i="58"/>
  <c r="E19" i="58"/>
  <c r="I19" i="58"/>
  <c r="I20" i="58"/>
  <c r="C20" i="58"/>
  <c r="G20" i="58"/>
  <c r="J40" i="58"/>
  <c r="E21" i="58"/>
  <c r="I21" i="58"/>
  <c r="C21" i="58"/>
  <c r="G21" i="58"/>
  <c r="E22" i="58"/>
  <c r="I22" i="58"/>
  <c r="C22" i="58"/>
  <c r="G22" i="58"/>
  <c r="E23" i="58"/>
  <c r="I23" i="58"/>
  <c r="C23" i="58"/>
  <c r="G23" i="58"/>
  <c r="E24" i="58"/>
  <c r="I24" i="58"/>
  <c r="C24" i="58"/>
  <c r="G24" i="58"/>
  <c r="E25" i="58"/>
  <c r="I25" i="58"/>
  <c r="C25" i="58"/>
  <c r="G25" i="58"/>
  <c r="E26" i="58"/>
  <c r="I26" i="58"/>
  <c r="C26" i="58"/>
  <c r="G26" i="58"/>
  <c r="E27" i="58"/>
  <c r="I27" i="58"/>
  <c r="C27" i="58"/>
  <c r="G27" i="58"/>
  <c r="E28" i="58"/>
  <c r="I28" i="58"/>
  <c r="C28" i="58"/>
  <c r="G28" i="58"/>
  <c r="E29" i="58"/>
  <c r="I29" i="58"/>
  <c r="C29" i="58"/>
  <c r="G29" i="58"/>
  <c r="E30" i="58"/>
  <c r="I30" i="58"/>
  <c r="C30" i="58"/>
  <c r="G30" i="58"/>
  <c r="E31" i="58"/>
  <c r="I31" i="58"/>
  <c r="C31" i="58"/>
  <c r="G31" i="58"/>
  <c r="E32" i="58"/>
  <c r="I32" i="58"/>
  <c r="C32" i="58"/>
  <c r="G32" i="58"/>
  <c r="E33" i="58"/>
  <c r="I33" i="58"/>
  <c r="C33" i="58"/>
  <c r="G33" i="58"/>
  <c r="E34" i="58"/>
  <c r="I34" i="58"/>
  <c r="C34" i="58"/>
  <c r="G34" i="58"/>
  <c r="C35" i="58"/>
  <c r="G35" i="58"/>
  <c r="E35" i="58"/>
  <c r="I35" i="58"/>
  <c r="E36" i="58"/>
  <c r="C36" i="58"/>
  <c r="G36" i="58"/>
  <c r="K40" i="58"/>
  <c r="E37" i="58"/>
  <c r="I37" i="58"/>
  <c r="C37" i="58"/>
  <c r="G37" i="58"/>
  <c r="E38" i="58"/>
  <c r="I38" i="58"/>
  <c r="C7" i="50"/>
  <c r="G7" i="50"/>
  <c r="D5" i="50"/>
  <c r="H5" i="50" s="1"/>
  <c r="E7" i="50"/>
  <c r="I7" i="50"/>
  <c r="C8" i="50"/>
  <c r="G8" i="50"/>
  <c r="E8" i="50"/>
  <c r="I8" i="50"/>
  <c r="E9" i="50"/>
  <c r="I9" i="50"/>
  <c r="C9" i="50"/>
  <c r="G9" i="50"/>
  <c r="E10" i="50"/>
  <c r="I10" i="50"/>
  <c r="C10" i="50"/>
  <c r="G10" i="50"/>
  <c r="E11" i="50"/>
  <c r="I11" i="50"/>
  <c r="C11" i="50"/>
  <c r="G11" i="50"/>
  <c r="E12" i="50"/>
  <c r="I12" i="50"/>
  <c r="C12" i="50"/>
  <c r="G12" i="50"/>
  <c r="E13" i="50"/>
  <c r="I13" i="50"/>
  <c r="C13" i="50"/>
  <c r="G13" i="50"/>
  <c r="E14" i="50"/>
  <c r="I14" i="50"/>
  <c r="C14" i="50"/>
  <c r="G14" i="50"/>
  <c r="C15" i="50"/>
  <c r="G15" i="50"/>
  <c r="E15" i="50"/>
  <c r="I15" i="50"/>
  <c r="C16" i="50"/>
  <c r="G16" i="50"/>
  <c r="E16" i="50"/>
  <c r="I16" i="50"/>
  <c r="C17" i="50"/>
  <c r="G17" i="50"/>
  <c r="E17" i="50"/>
  <c r="I17" i="50"/>
  <c r="C18" i="50"/>
  <c r="G18" i="50"/>
  <c r="E18" i="50"/>
  <c r="I18" i="50"/>
  <c r="E19" i="50"/>
  <c r="I19" i="50"/>
  <c r="C19" i="50"/>
  <c r="G19" i="50"/>
  <c r="C20" i="50"/>
  <c r="G20" i="50"/>
  <c r="E20" i="50"/>
  <c r="I20" i="50"/>
  <c r="E21" i="50"/>
  <c r="I21" i="50"/>
  <c r="C21" i="50"/>
  <c r="G21" i="50"/>
  <c r="E22" i="50"/>
  <c r="I22" i="50"/>
  <c r="C22" i="50"/>
  <c r="G22" i="50"/>
  <c r="E23" i="50"/>
  <c r="I23" i="50"/>
  <c r="C23" i="50"/>
  <c r="G23" i="50"/>
  <c r="C24" i="50"/>
  <c r="G24" i="50"/>
  <c r="E24" i="50"/>
  <c r="I24" i="50"/>
  <c r="I25" i="50"/>
  <c r="C25" i="50"/>
  <c r="G25" i="50"/>
  <c r="C26" i="50"/>
  <c r="G26" i="50"/>
  <c r="J30" i="50"/>
  <c r="E26" i="50"/>
  <c r="I26" i="50"/>
  <c r="E27" i="50"/>
  <c r="C27" i="50"/>
  <c r="G27" i="50"/>
  <c r="K30" i="50"/>
  <c r="E28" i="50"/>
  <c r="I28" i="50"/>
  <c r="E29" i="53"/>
  <c r="I29" i="53"/>
  <c r="E41" i="53"/>
  <c r="I41" i="53"/>
  <c r="E20" i="53"/>
  <c r="I20" i="53"/>
  <c r="E26" i="53"/>
  <c r="I26" i="53"/>
  <c r="E7" i="53"/>
  <c r="I7" i="53"/>
  <c r="E17" i="53"/>
  <c r="I17" i="53"/>
  <c r="C29" i="53"/>
  <c r="G29" i="53"/>
  <c r="C41" i="53"/>
  <c r="G41" i="53"/>
  <c r="C20" i="53"/>
  <c r="G20" i="53"/>
  <c r="C26" i="53"/>
  <c r="G26" i="53"/>
  <c r="C7" i="53"/>
  <c r="G7" i="53"/>
  <c r="C17" i="53"/>
  <c r="G17" i="53"/>
  <c r="C8" i="53"/>
  <c r="G8" i="53"/>
  <c r="I8" i="53"/>
  <c r="J17" i="53"/>
  <c r="C9" i="53"/>
  <c r="G9" i="53"/>
  <c r="E9" i="53"/>
  <c r="I9" i="53"/>
  <c r="E10" i="53"/>
  <c r="I10" i="53"/>
  <c r="C10" i="53"/>
  <c r="G10" i="53"/>
  <c r="C11" i="53"/>
  <c r="G11" i="53"/>
  <c r="E11" i="53"/>
  <c r="I11" i="53"/>
  <c r="E12" i="53"/>
  <c r="I12" i="53"/>
  <c r="C12" i="53"/>
  <c r="G12" i="53"/>
  <c r="E13" i="53"/>
  <c r="I13" i="53"/>
  <c r="C13" i="53"/>
  <c r="G13" i="53"/>
  <c r="E14" i="53"/>
  <c r="C14" i="53"/>
  <c r="G14" i="53"/>
  <c r="K17" i="53"/>
  <c r="E15" i="53"/>
  <c r="I15" i="53"/>
  <c r="I21" i="53"/>
  <c r="C21" i="53"/>
  <c r="G21" i="53"/>
  <c r="C22" i="53"/>
  <c r="G22" i="53"/>
  <c r="J26" i="53"/>
  <c r="E22" i="53"/>
  <c r="K26" i="53"/>
  <c r="E23" i="53"/>
  <c r="I23" i="53"/>
  <c r="C23" i="53"/>
  <c r="G23" i="53"/>
  <c r="E24" i="53"/>
  <c r="I24" i="53"/>
  <c r="E30" i="53"/>
  <c r="I30" i="53"/>
  <c r="C30" i="53"/>
  <c r="G30" i="53"/>
  <c r="E31" i="53"/>
  <c r="I31" i="53"/>
  <c r="C31" i="53"/>
  <c r="G31" i="53"/>
  <c r="E32" i="53"/>
  <c r="I32" i="53"/>
  <c r="C32" i="53"/>
  <c r="G32" i="53"/>
  <c r="C33" i="53"/>
  <c r="G33" i="53"/>
  <c r="E33" i="53"/>
  <c r="I33" i="53"/>
  <c r="E34" i="53"/>
  <c r="I34" i="53"/>
  <c r="C34" i="53"/>
  <c r="G34" i="53"/>
  <c r="I35" i="53"/>
  <c r="C35" i="53"/>
  <c r="G35" i="53"/>
  <c r="C36" i="53"/>
  <c r="G36" i="53"/>
  <c r="J41" i="53"/>
  <c r="E36" i="53"/>
  <c r="I36" i="53"/>
  <c r="E37" i="53"/>
  <c r="I37" i="53"/>
  <c r="C37" i="53"/>
  <c r="G37" i="53"/>
  <c r="E38" i="53"/>
  <c r="C38" i="53"/>
  <c r="G38" i="53"/>
  <c r="K41" i="53"/>
  <c r="E39" i="53"/>
  <c r="I39" i="53"/>
  <c r="C63" i="54"/>
  <c r="G63" i="54"/>
  <c r="C68" i="54"/>
  <c r="G68" i="54"/>
  <c r="C47" i="54"/>
  <c r="G47" i="54"/>
  <c r="C60" i="54"/>
  <c r="G60" i="54"/>
  <c r="C36" i="54"/>
  <c r="G36" i="54"/>
  <c r="C44" i="54"/>
  <c r="G44" i="54"/>
  <c r="C24" i="54"/>
  <c r="G24" i="54"/>
  <c r="C33" i="54"/>
  <c r="G33" i="54"/>
  <c r="C19" i="54"/>
  <c r="G19" i="54"/>
  <c r="C14" i="54"/>
  <c r="G14" i="54"/>
  <c r="C7" i="54"/>
  <c r="G7" i="54"/>
  <c r="C11" i="54"/>
  <c r="G11" i="54"/>
  <c r="E63" i="54"/>
  <c r="I63" i="54"/>
  <c r="E68" i="54"/>
  <c r="I68" i="54"/>
  <c r="E47" i="54"/>
  <c r="I47" i="54"/>
  <c r="E60" i="54"/>
  <c r="I60" i="54"/>
  <c r="E36" i="54"/>
  <c r="I36" i="54"/>
  <c r="E44" i="54"/>
  <c r="I44" i="54"/>
  <c r="E24" i="54"/>
  <c r="I24" i="54"/>
  <c r="E33" i="54"/>
  <c r="I33" i="54"/>
  <c r="K21" i="54"/>
  <c r="E19" i="54"/>
  <c r="I19" i="54"/>
  <c r="E21" i="54"/>
  <c r="I21" i="54"/>
  <c r="J16" i="54"/>
  <c r="K16" i="54"/>
  <c r="E14" i="54"/>
  <c r="I14" i="54"/>
  <c r="E16" i="54"/>
  <c r="I16" i="54"/>
  <c r="J11" i="54"/>
  <c r="E7" i="54"/>
  <c r="I7" i="54"/>
  <c r="E11" i="54"/>
  <c r="D5" i="54"/>
  <c r="H5" i="54" s="1"/>
  <c r="K11" i="54"/>
  <c r="E8" i="54"/>
  <c r="I8" i="54"/>
  <c r="C8" i="54"/>
  <c r="G8" i="54"/>
  <c r="E9" i="54"/>
  <c r="I9" i="54"/>
  <c r="C25" i="54"/>
  <c r="G25" i="54"/>
  <c r="E25" i="54"/>
  <c r="I25" i="54"/>
  <c r="E26" i="54"/>
  <c r="I26" i="54"/>
  <c r="C26" i="54"/>
  <c r="G26" i="54"/>
  <c r="C27" i="54"/>
  <c r="G27" i="54"/>
  <c r="E27" i="54"/>
  <c r="I27" i="54"/>
  <c r="E28" i="54"/>
  <c r="I28" i="54"/>
  <c r="C28" i="54"/>
  <c r="G28" i="54"/>
  <c r="I29" i="54"/>
  <c r="C29" i="54"/>
  <c r="G29" i="54"/>
  <c r="C30" i="54"/>
  <c r="G30" i="54"/>
  <c r="J33" i="54"/>
  <c r="E30" i="54"/>
  <c r="K33" i="54"/>
  <c r="E31" i="54"/>
  <c r="I31" i="54"/>
  <c r="C37" i="54"/>
  <c r="G37" i="54"/>
  <c r="I37" i="54"/>
  <c r="C38" i="54"/>
  <c r="G38" i="54"/>
  <c r="J44" i="54"/>
  <c r="E38" i="54"/>
  <c r="I38" i="54"/>
  <c r="E39" i="54"/>
  <c r="I39" i="54"/>
  <c r="C39" i="54"/>
  <c r="G39" i="54"/>
  <c r="C40" i="54"/>
  <c r="G40" i="54"/>
  <c r="E40" i="54"/>
  <c r="I40" i="54"/>
  <c r="E41" i="54"/>
  <c r="C41" i="54"/>
  <c r="G41" i="54"/>
  <c r="K44" i="54"/>
  <c r="E42" i="54"/>
  <c r="I42" i="54"/>
  <c r="E48" i="54"/>
  <c r="I48" i="54"/>
  <c r="C48" i="54"/>
  <c r="G48" i="54"/>
  <c r="E49" i="54"/>
  <c r="I49" i="54"/>
  <c r="C49" i="54"/>
  <c r="G49" i="54"/>
  <c r="C50" i="54"/>
  <c r="G50" i="54"/>
  <c r="E50" i="54"/>
  <c r="I50" i="54"/>
  <c r="E51" i="54"/>
  <c r="I51" i="54"/>
  <c r="C51" i="54"/>
  <c r="G51" i="54"/>
  <c r="C52" i="54"/>
  <c r="G52" i="54"/>
  <c r="I52" i="54"/>
  <c r="J60" i="54"/>
  <c r="E53" i="54"/>
  <c r="I53" i="54"/>
  <c r="C53" i="54"/>
  <c r="G53" i="54"/>
  <c r="E54" i="54"/>
  <c r="I54" i="54"/>
  <c r="C54" i="54"/>
  <c r="G54" i="54"/>
  <c r="C55" i="54"/>
  <c r="G55" i="54"/>
  <c r="E55" i="54"/>
  <c r="I55" i="54"/>
  <c r="C56" i="54"/>
  <c r="G56" i="54"/>
  <c r="E56" i="54"/>
  <c r="I56" i="54"/>
  <c r="E57" i="54"/>
  <c r="C57" i="54"/>
  <c r="G57" i="54"/>
  <c r="K60" i="54"/>
  <c r="E58" i="54"/>
  <c r="I58" i="54"/>
  <c r="C64" i="54"/>
  <c r="G64" i="54"/>
  <c r="I64" i="54"/>
  <c r="J68" i="54"/>
  <c r="E65" i="54"/>
  <c r="C65" i="54"/>
  <c r="G65" i="54"/>
  <c r="K68" i="54"/>
  <c r="E66" i="54"/>
  <c r="I66" i="54"/>
  <c r="C154" i="55"/>
  <c r="G154" i="55"/>
  <c r="C158" i="55"/>
  <c r="G158" i="55"/>
  <c r="C148" i="55"/>
  <c r="G148" i="55"/>
  <c r="C151" i="55"/>
  <c r="G151" i="55"/>
  <c r="C124" i="55"/>
  <c r="G124" i="55"/>
  <c r="C141" i="55"/>
  <c r="G141" i="55"/>
  <c r="C101" i="55"/>
  <c r="G101" i="55"/>
  <c r="C121" i="55"/>
  <c r="G121" i="55"/>
  <c r="C83" i="55"/>
  <c r="G83" i="55"/>
  <c r="C94" i="55"/>
  <c r="G94" i="55"/>
  <c r="C62" i="55"/>
  <c r="G62" i="55"/>
  <c r="C80" i="55"/>
  <c r="G80" i="55"/>
  <c r="C47" i="55"/>
  <c r="G47" i="55"/>
  <c r="C55" i="55"/>
  <c r="G55" i="55"/>
  <c r="C24" i="55"/>
  <c r="G24" i="55"/>
  <c r="C44" i="55"/>
  <c r="G44" i="55"/>
  <c r="C7" i="55"/>
  <c r="G7" i="55"/>
  <c r="C17" i="55"/>
  <c r="G17" i="55"/>
  <c r="K162" i="55"/>
  <c r="E154" i="55"/>
  <c r="I154" i="55"/>
  <c r="I158" i="55"/>
  <c r="J151" i="55"/>
  <c r="E148" i="55"/>
  <c r="I148" i="55"/>
  <c r="E151" i="55"/>
  <c r="D146" i="55"/>
  <c r="H146" i="55" s="1"/>
  <c r="E124" i="55"/>
  <c r="I124" i="55"/>
  <c r="E141" i="55"/>
  <c r="I141" i="55"/>
  <c r="E101" i="55"/>
  <c r="I101" i="55"/>
  <c r="E121" i="55"/>
  <c r="I121" i="55"/>
  <c r="D99" i="55"/>
  <c r="H99" i="55" s="1"/>
  <c r="E83" i="55"/>
  <c r="I83" i="55"/>
  <c r="E94" i="55"/>
  <c r="I94" i="55"/>
  <c r="E62" i="55"/>
  <c r="I62" i="55"/>
  <c r="E80" i="55"/>
  <c r="I80" i="55"/>
  <c r="D60" i="55"/>
  <c r="H60" i="55" s="1"/>
  <c r="J55" i="55"/>
  <c r="E47" i="55"/>
  <c r="I47" i="55"/>
  <c r="E55" i="55"/>
  <c r="I55" i="55"/>
  <c r="E24" i="55"/>
  <c r="I24" i="55"/>
  <c r="E44" i="55"/>
  <c r="I44" i="55"/>
  <c r="D22" i="55"/>
  <c r="H22" i="55" s="1"/>
  <c r="E7" i="55"/>
  <c r="I7" i="55"/>
  <c r="E17" i="55"/>
  <c r="I17" i="55"/>
  <c r="D5" i="55"/>
  <c r="H5" i="55" s="1"/>
  <c r="C8" i="55"/>
  <c r="G8" i="55"/>
  <c r="E8" i="55"/>
  <c r="I8" i="55"/>
  <c r="E9" i="55"/>
  <c r="I9" i="55"/>
  <c r="C9" i="55"/>
  <c r="G9" i="55"/>
  <c r="C10" i="55"/>
  <c r="G10" i="55"/>
  <c r="E10" i="55"/>
  <c r="I10" i="55"/>
  <c r="C11" i="55"/>
  <c r="G11" i="55"/>
  <c r="E11" i="55"/>
  <c r="I11" i="55"/>
  <c r="I12" i="55"/>
  <c r="C12" i="55"/>
  <c r="G12" i="55"/>
  <c r="C13" i="55"/>
  <c r="G13" i="55"/>
  <c r="J17" i="55"/>
  <c r="E13" i="55"/>
  <c r="K17" i="55"/>
  <c r="E14" i="55"/>
  <c r="I14" i="55"/>
  <c r="C14" i="55"/>
  <c r="G14" i="55"/>
  <c r="E15" i="55"/>
  <c r="I15" i="55"/>
  <c r="C25" i="55"/>
  <c r="G25" i="55"/>
  <c r="E25" i="55"/>
  <c r="I25" i="55"/>
  <c r="C26" i="55"/>
  <c r="G26" i="55"/>
  <c r="E26" i="55"/>
  <c r="I26" i="55"/>
  <c r="E27" i="55"/>
  <c r="I27" i="55"/>
  <c r="C27" i="55"/>
  <c r="G27" i="55"/>
  <c r="E28" i="55"/>
  <c r="I28" i="55"/>
  <c r="C28" i="55"/>
  <c r="G28" i="55"/>
  <c r="E29" i="55"/>
  <c r="I29" i="55"/>
  <c r="C29" i="55"/>
  <c r="G29" i="55"/>
  <c r="C30" i="55"/>
  <c r="G30" i="55"/>
  <c r="E30" i="55"/>
  <c r="I30" i="55"/>
  <c r="E31" i="55"/>
  <c r="I31" i="55"/>
  <c r="C31" i="55"/>
  <c r="G31" i="55"/>
  <c r="C32" i="55"/>
  <c r="G32" i="55"/>
  <c r="E32" i="55"/>
  <c r="I32" i="55"/>
  <c r="E33" i="55"/>
  <c r="I33" i="55"/>
  <c r="C33" i="55"/>
  <c r="G33" i="55"/>
  <c r="E34" i="55"/>
  <c r="I34" i="55"/>
  <c r="C34" i="55"/>
  <c r="G34" i="55"/>
  <c r="E35" i="55"/>
  <c r="I35" i="55"/>
  <c r="C35" i="55"/>
  <c r="G35" i="55"/>
  <c r="C36" i="55"/>
  <c r="G36" i="55"/>
  <c r="E36" i="55"/>
  <c r="I36" i="55"/>
  <c r="E37" i="55"/>
  <c r="I37" i="55"/>
  <c r="C37" i="55"/>
  <c r="G37" i="55"/>
  <c r="E38" i="55"/>
  <c r="I38" i="55"/>
  <c r="C38" i="55"/>
  <c r="G38" i="55"/>
  <c r="C39" i="55"/>
  <c r="G39" i="55"/>
  <c r="I39" i="55"/>
  <c r="J44" i="55"/>
  <c r="E40" i="55"/>
  <c r="C40" i="55"/>
  <c r="G40" i="55"/>
  <c r="K44" i="55"/>
  <c r="E41" i="55"/>
  <c r="I41" i="55"/>
  <c r="C41" i="55"/>
  <c r="G41" i="55"/>
  <c r="E42" i="55"/>
  <c r="I42" i="55"/>
  <c r="E48" i="55"/>
  <c r="I48" i="55"/>
  <c r="C48" i="55"/>
  <c r="G48" i="55"/>
  <c r="C49" i="55"/>
  <c r="G49" i="55"/>
  <c r="E49" i="55"/>
  <c r="I49" i="55"/>
  <c r="C50" i="55"/>
  <c r="G50" i="55"/>
  <c r="E50" i="55"/>
  <c r="I50" i="55"/>
  <c r="E51" i="55"/>
  <c r="I51" i="55"/>
  <c r="C51" i="55"/>
  <c r="G51" i="55"/>
  <c r="C52" i="55"/>
  <c r="G52" i="55"/>
  <c r="E52" i="55"/>
  <c r="K55" i="55"/>
  <c r="E53" i="55"/>
  <c r="I53" i="55"/>
  <c r="E63" i="55"/>
  <c r="I63" i="55"/>
  <c r="C63" i="55"/>
  <c r="G63" i="55"/>
  <c r="E64" i="55"/>
  <c r="I64" i="55"/>
  <c r="C64" i="55"/>
  <c r="G64" i="55"/>
  <c r="E65" i="55"/>
  <c r="I65" i="55"/>
  <c r="C65" i="55"/>
  <c r="G65" i="55"/>
  <c r="C66" i="55"/>
  <c r="G66" i="55"/>
  <c r="E66" i="55"/>
  <c r="I66" i="55"/>
  <c r="C67" i="55"/>
  <c r="G67" i="55"/>
  <c r="E67" i="55"/>
  <c r="I67" i="55"/>
  <c r="E68" i="55"/>
  <c r="I68" i="55"/>
  <c r="C68" i="55"/>
  <c r="G68" i="55"/>
  <c r="E69" i="55"/>
  <c r="I69" i="55"/>
  <c r="C69" i="55"/>
  <c r="G69" i="55"/>
  <c r="C70" i="55"/>
  <c r="G70" i="55"/>
  <c r="E70" i="55"/>
  <c r="I70" i="55"/>
  <c r="E71" i="55"/>
  <c r="I71" i="55"/>
  <c r="C71" i="55"/>
  <c r="G71" i="55"/>
  <c r="E72" i="55"/>
  <c r="I72" i="55"/>
  <c r="C72" i="55"/>
  <c r="G72" i="55"/>
  <c r="C73" i="55"/>
  <c r="G73" i="55"/>
  <c r="E73" i="55"/>
  <c r="I73" i="55"/>
  <c r="E74" i="55"/>
  <c r="I74" i="55"/>
  <c r="C74" i="55"/>
  <c r="G74" i="55"/>
  <c r="C75" i="55"/>
  <c r="G75" i="55"/>
  <c r="E75" i="55"/>
  <c r="I75" i="55"/>
  <c r="E76" i="55"/>
  <c r="C76" i="55"/>
  <c r="G76" i="55"/>
  <c r="C77" i="55"/>
  <c r="G77" i="55"/>
  <c r="K80" i="55"/>
  <c r="E77" i="55"/>
  <c r="I77" i="55"/>
  <c r="J80" i="55"/>
  <c r="I78" i="55"/>
  <c r="C84" i="55"/>
  <c r="G84" i="55"/>
  <c r="E84" i="55"/>
  <c r="I84" i="55"/>
  <c r="C85" i="55"/>
  <c r="G85" i="55"/>
  <c r="E85" i="55"/>
  <c r="I85" i="55"/>
  <c r="E86" i="55"/>
  <c r="I86" i="55"/>
  <c r="C86" i="55"/>
  <c r="G86" i="55"/>
  <c r="E87" i="55"/>
  <c r="I87" i="55"/>
  <c r="C87" i="55"/>
  <c r="G87" i="55"/>
  <c r="C88" i="55"/>
  <c r="G88" i="55"/>
  <c r="C89" i="55"/>
  <c r="G89" i="55"/>
  <c r="J94" i="55"/>
  <c r="K94" i="55"/>
  <c r="E89" i="55"/>
  <c r="I89" i="55"/>
  <c r="E90" i="55"/>
  <c r="I90" i="55"/>
  <c r="C90" i="55"/>
  <c r="G90" i="55"/>
  <c r="E91" i="55"/>
  <c r="I91" i="55"/>
  <c r="C91" i="55"/>
  <c r="G91" i="55"/>
  <c r="E92" i="55"/>
  <c r="I92" i="55"/>
  <c r="E102" i="55"/>
  <c r="I102" i="55"/>
  <c r="C102" i="55"/>
  <c r="G102" i="55"/>
  <c r="C103" i="55"/>
  <c r="G103" i="55"/>
  <c r="E103" i="55"/>
  <c r="I103" i="55"/>
  <c r="E104" i="55"/>
  <c r="I104" i="55"/>
  <c r="C104" i="55"/>
  <c r="G104" i="55"/>
  <c r="E105" i="55"/>
  <c r="I105" i="55"/>
  <c r="C105" i="55"/>
  <c r="G105" i="55"/>
  <c r="C106" i="55"/>
  <c r="G106" i="55"/>
  <c r="E106" i="55"/>
  <c r="I106" i="55"/>
  <c r="E107" i="55"/>
  <c r="I107" i="55"/>
  <c r="C107" i="55"/>
  <c r="G107" i="55"/>
  <c r="C108" i="55"/>
  <c r="G108" i="55"/>
  <c r="E108" i="55"/>
  <c r="I108" i="55"/>
  <c r="C109" i="55"/>
  <c r="G109" i="55"/>
  <c r="E109" i="55"/>
  <c r="I109" i="55"/>
  <c r="E110" i="55"/>
  <c r="I110" i="55"/>
  <c r="C110" i="55"/>
  <c r="G110" i="55"/>
  <c r="E111" i="55"/>
  <c r="I111" i="55"/>
  <c r="C111" i="55"/>
  <c r="G111" i="55"/>
  <c r="C112" i="55"/>
  <c r="G112" i="55"/>
  <c r="E112" i="55"/>
  <c r="I112" i="55"/>
  <c r="E113" i="55"/>
  <c r="I113" i="55"/>
  <c r="C113" i="55"/>
  <c r="G113" i="55"/>
  <c r="E114" i="55"/>
  <c r="I114" i="55"/>
  <c r="C114" i="55"/>
  <c r="G114" i="55"/>
  <c r="C115" i="55"/>
  <c r="G115" i="55"/>
  <c r="E115" i="55"/>
  <c r="I115" i="55"/>
  <c r="E116" i="55"/>
  <c r="I116" i="55"/>
  <c r="C116" i="55"/>
  <c r="G116" i="55"/>
  <c r="C117" i="55"/>
  <c r="G117" i="55"/>
  <c r="I117" i="55"/>
  <c r="C118" i="55"/>
  <c r="G118" i="55"/>
  <c r="J121" i="55"/>
  <c r="E118" i="55"/>
  <c r="K121" i="55"/>
  <c r="E119" i="55"/>
  <c r="I119" i="55"/>
  <c r="E125" i="55"/>
  <c r="I125" i="55"/>
  <c r="C125" i="55"/>
  <c r="G125" i="55"/>
  <c r="C126" i="55"/>
  <c r="G126" i="55"/>
  <c r="E126" i="55"/>
  <c r="I126" i="55"/>
  <c r="C127" i="55"/>
  <c r="G127" i="55"/>
  <c r="E127" i="55"/>
  <c r="I127" i="55"/>
  <c r="C128" i="55"/>
  <c r="G128" i="55"/>
  <c r="E128" i="55"/>
  <c r="I128" i="55"/>
  <c r="C129" i="55"/>
  <c r="G129" i="55"/>
  <c r="E129" i="55"/>
  <c r="I129" i="55"/>
  <c r="C130" i="55"/>
  <c r="G130" i="55"/>
  <c r="E130" i="55"/>
  <c r="I130" i="55"/>
  <c r="C131" i="55"/>
  <c r="G131" i="55"/>
  <c r="E131" i="55"/>
  <c r="I131" i="55"/>
  <c r="C132" i="55"/>
  <c r="G132" i="55"/>
  <c r="E132" i="55"/>
  <c r="I132" i="55"/>
  <c r="C133" i="55"/>
  <c r="G133" i="55"/>
  <c r="E133" i="55"/>
  <c r="I133" i="55"/>
  <c r="C134" i="55"/>
  <c r="G134" i="55"/>
  <c r="E134" i="55"/>
  <c r="I134" i="55"/>
  <c r="C135" i="55"/>
  <c r="G135" i="55"/>
  <c r="I135" i="55"/>
  <c r="J141" i="55"/>
  <c r="E136" i="55"/>
  <c r="I136" i="55"/>
  <c r="C136" i="55"/>
  <c r="G136" i="55"/>
  <c r="E137" i="55"/>
  <c r="I137" i="55"/>
  <c r="C137" i="55"/>
  <c r="G137" i="55"/>
  <c r="C138" i="55"/>
  <c r="G138" i="55"/>
  <c r="E138" i="55"/>
  <c r="K141" i="55"/>
  <c r="E139" i="55"/>
  <c r="I139" i="55"/>
  <c r="K151" i="55"/>
  <c r="E149" i="55"/>
  <c r="I149" i="55"/>
  <c r="C155" i="55"/>
  <c r="G155" i="55"/>
  <c r="J158" i="55"/>
  <c r="E155" i="55"/>
  <c r="K158" i="55"/>
  <c r="E156" i="55"/>
  <c r="I156" i="55"/>
  <c r="E143" i="48"/>
  <c r="I143" i="48"/>
  <c r="E148" i="48"/>
  <c r="I148" i="48"/>
  <c r="J140" i="48"/>
  <c r="E133" i="48"/>
  <c r="I133" i="48"/>
  <c r="E140" i="48"/>
  <c r="I140" i="48"/>
  <c r="C124" i="48"/>
  <c r="G124" i="48"/>
  <c r="C114" i="48"/>
  <c r="G114" i="48"/>
  <c r="C121" i="48"/>
  <c r="G121" i="48"/>
  <c r="C105" i="48"/>
  <c r="G105" i="48"/>
  <c r="C96" i="48"/>
  <c r="G96" i="48"/>
  <c r="C91" i="48"/>
  <c r="G91" i="48"/>
  <c r="E74" i="48"/>
  <c r="I74" i="48"/>
  <c r="E84" i="48"/>
  <c r="I84" i="48"/>
  <c r="E65" i="48"/>
  <c r="I65" i="48"/>
  <c r="E71" i="48"/>
  <c r="I71" i="48"/>
  <c r="D63" i="48"/>
  <c r="H63" i="48" s="1"/>
  <c r="E49" i="48"/>
  <c r="I49" i="48"/>
  <c r="E58" i="48"/>
  <c r="I58" i="48"/>
  <c r="J46" i="48"/>
  <c r="E39" i="48"/>
  <c r="I39" i="48"/>
  <c r="E46" i="48"/>
  <c r="I46" i="48"/>
  <c r="C30" i="48"/>
  <c r="G30" i="48"/>
  <c r="C17" i="48"/>
  <c r="G17" i="48"/>
  <c r="C27" i="48"/>
  <c r="G27" i="48"/>
  <c r="C7" i="48"/>
  <c r="G7" i="48"/>
  <c r="C10" i="48"/>
  <c r="G10" i="48"/>
  <c r="C143" i="48"/>
  <c r="G143" i="48"/>
  <c r="C148" i="48"/>
  <c r="G148" i="48"/>
  <c r="C133" i="48"/>
  <c r="G133" i="48"/>
  <c r="C140" i="48"/>
  <c r="G140" i="48"/>
  <c r="E124" i="48"/>
  <c r="I124" i="48"/>
  <c r="E126" i="48"/>
  <c r="I126" i="48"/>
  <c r="E114" i="48"/>
  <c r="I114" i="48"/>
  <c r="E121" i="48"/>
  <c r="I121" i="48"/>
  <c r="E105" i="48"/>
  <c r="I105" i="48"/>
  <c r="E107" i="48"/>
  <c r="I107" i="48"/>
  <c r="E96" i="48"/>
  <c r="I96" i="48"/>
  <c r="E98" i="48"/>
  <c r="I98" i="48"/>
  <c r="E91" i="48"/>
  <c r="I91" i="48"/>
  <c r="E93" i="48"/>
  <c r="I93" i="48"/>
  <c r="C74" i="48"/>
  <c r="G74" i="48"/>
  <c r="C84" i="48"/>
  <c r="G84" i="48"/>
  <c r="C65" i="48"/>
  <c r="G65" i="48"/>
  <c r="C71" i="48"/>
  <c r="G71" i="48"/>
  <c r="C49" i="48"/>
  <c r="G49" i="48"/>
  <c r="C58" i="48"/>
  <c r="G58" i="48"/>
  <c r="C39" i="48"/>
  <c r="G39" i="48"/>
  <c r="C46" i="48"/>
  <c r="G46" i="48"/>
  <c r="E30" i="48"/>
  <c r="I30" i="48"/>
  <c r="E32" i="48"/>
  <c r="I32" i="48"/>
  <c r="J27" i="48"/>
  <c r="E17" i="48"/>
  <c r="I17" i="48"/>
  <c r="E27" i="48"/>
  <c r="I27" i="48"/>
  <c r="D15" i="48"/>
  <c r="H15" i="48" s="1"/>
  <c r="J10" i="48"/>
  <c r="E7" i="48"/>
  <c r="I7" i="48"/>
  <c r="E10" i="48"/>
  <c r="D5" i="48"/>
  <c r="H5" i="48" s="1"/>
  <c r="K10" i="48"/>
  <c r="E8" i="48"/>
  <c r="I8" i="48"/>
  <c r="E18" i="48"/>
  <c r="I18" i="48"/>
  <c r="C18" i="48"/>
  <c r="G18" i="48"/>
  <c r="E19" i="48"/>
  <c r="I19" i="48"/>
  <c r="C19" i="48"/>
  <c r="G19" i="48"/>
  <c r="E20" i="48"/>
  <c r="I20" i="48"/>
  <c r="C20" i="48"/>
  <c r="G20" i="48"/>
  <c r="E21" i="48"/>
  <c r="I21" i="48"/>
  <c r="C21" i="48"/>
  <c r="G21" i="48"/>
  <c r="C22" i="48"/>
  <c r="G22" i="48"/>
  <c r="E22" i="48"/>
  <c r="I22" i="48"/>
  <c r="C23" i="48"/>
  <c r="G23" i="48"/>
  <c r="E23" i="48"/>
  <c r="I23" i="48"/>
  <c r="E24" i="48"/>
  <c r="C24" i="48"/>
  <c r="G24" i="48"/>
  <c r="K27" i="48"/>
  <c r="E25" i="48"/>
  <c r="I25" i="48"/>
  <c r="F37" i="48"/>
  <c r="C40" i="48"/>
  <c r="G40" i="48"/>
  <c r="E40" i="48"/>
  <c r="I40" i="48"/>
  <c r="C41" i="48"/>
  <c r="G41" i="48"/>
  <c r="E41" i="48"/>
  <c r="I41" i="48"/>
  <c r="E42" i="48"/>
  <c r="I42" i="48"/>
  <c r="C42" i="48"/>
  <c r="G42" i="48"/>
  <c r="C43" i="48"/>
  <c r="G43" i="48"/>
  <c r="E43" i="48"/>
  <c r="K46" i="48"/>
  <c r="E44" i="48"/>
  <c r="I44" i="48"/>
  <c r="C50" i="48"/>
  <c r="G50" i="48"/>
  <c r="E50" i="48"/>
  <c r="I50" i="48"/>
  <c r="I51" i="48"/>
  <c r="C51" i="48"/>
  <c r="G51" i="48"/>
  <c r="J58" i="48"/>
  <c r="E52" i="48"/>
  <c r="I52" i="48"/>
  <c r="C52" i="48"/>
  <c r="G52" i="48"/>
  <c r="C53" i="48"/>
  <c r="G53" i="48"/>
  <c r="E53" i="48"/>
  <c r="I53" i="48"/>
  <c r="E54" i="48"/>
  <c r="C54" i="48"/>
  <c r="G54" i="48"/>
  <c r="K58" i="48"/>
  <c r="E55" i="48"/>
  <c r="I55" i="48"/>
  <c r="C55" i="48"/>
  <c r="G55" i="48"/>
  <c r="E56" i="48"/>
  <c r="I56" i="48"/>
  <c r="C66" i="48"/>
  <c r="G66" i="48"/>
  <c r="E66" i="48"/>
  <c r="I66" i="48"/>
  <c r="C67" i="48"/>
  <c r="G67" i="48"/>
  <c r="K71" i="48"/>
  <c r="J71" i="48"/>
  <c r="C68" i="48"/>
  <c r="G68" i="48"/>
  <c r="E68" i="48"/>
  <c r="I68" i="48"/>
  <c r="E69" i="48"/>
  <c r="I69" i="48"/>
  <c r="E75" i="48"/>
  <c r="I75" i="48"/>
  <c r="C75" i="48"/>
  <c r="G75" i="48"/>
  <c r="E76" i="48"/>
  <c r="I76" i="48"/>
  <c r="C76" i="48"/>
  <c r="G76" i="48"/>
  <c r="E77" i="48"/>
  <c r="I77" i="48"/>
  <c r="C77" i="48"/>
  <c r="G77" i="48"/>
  <c r="E78" i="48"/>
  <c r="I78" i="48"/>
  <c r="C78" i="48"/>
  <c r="G78" i="48"/>
  <c r="E79" i="48"/>
  <c r="I79" i="48"/>
  <c r="C79" i="48"/>
  <c r="G79" i="48"/>
  <c r="E80" i="48"/>
  <c r="C80" i="48"/>
  <c r="G80" i="48"/>
  <c r="K84" i="48"/>
  <c r="E81" i="48"/>
  <c r="I81" i="48"/>
  <c r="C81" i="48"/>
  <c r="G81" i="48"/>
  <c r="I82" i="48"/>
  <c r="J84" i="48"/>
  <c r="F89" i="48"/>
  <c r="E115" i="48"/>
  <c r="I115" i="48"/>
  <c r="C115" i="48"/>
  <c r="G115" i="48"/>
  <c r="E116" i="48"/>
  <c r="I116" i="48"/>
  <c r="C116" i="48"/>
  <c r="G116" i="48"/>
  <c r="E117" i="48"/>
  <c r="C117" i="48"/>
  <c r="G117" i="48"/>
  <c r="K121" i="48"/>
  <c r="E118" i="48"/>
  <c r="I118" i="48"/>
  <c r="C118" i="48"/>
  <c r="G118" i="48"/>
  <c r="E119" i="48"/>
  <c r="I119" i="48"/>
  <c r="F131" i="48"/>
  <c r="E134" i="48"/>
  <c r="I134" i="48"/>
  <c r="C134" i="48"/>
  <c r="G134" i="48"/>
  <c r="E135" i="48"/>
  <c r="C135" i="48"/>
  <c r="G135" i="48"/>
  <c r="K140" i="48"/>
  <c r="E136" i="48"/>
  <c r="I136" i="48"/>
  <c r="C136" i="48"/>
  <c r="G136" i="48"/>
  <c r="E137" i="48"/>
  <c r="I137" i="48"/>
  <c r="C137" i="48"/>
  <c r="G137" i="48"/>
  <c r="E138" i="48"/>
  <c r="I138" i="48"/>
  <c r="E144" i="48"/>
  <c r="C144" i="48"/>
  <c r="G144" i="48"/>
  <c r="K148" i="48"/>
  <c r="E145" i="48"/>
  <c r="I145" i="48"/>
  <c r="C145" i="48"/>
  <c r="G145" i="48"/>
  <c r="E146" i="48"/>
  <c r="I146" i="48"/>
  <c r="E37" i="47"/>
  <c r="D37" i="47"/>
  <c r="C37" i="47"/>
  <c r="B37" i="47"/>
  <c r="J35" i="47"/>
  <c r="H35" i="47"/>
  <c r="G35" i="47"/>
  <c r="I35" i="47" s="1"/>
  <c r="H29" i="47"/>
  <c r="J29" i="47" s="1"/>
  <c r="G29" i="47"/>
  <c r="I29" i="47" s="1"/>
  <c r="E26" i="47"/>
  <c r="D26" i="47"/>
  <c r="C26" i="47"/>
  <c r="B26" i="47"/>
  <c r="J24" i="47"/>
  <c r="H24" i="47"/>
  <c r="G24" i="47"/>
  <c r="I24" i="47" s="1"/>
  <c r="C13" i="51"/>
  <c r="E13" i="51" s="1"/>
  <c r="F24" i="51"/>
  <c r="D24" i="51"/>
  <c r="I15" i="51"/>
  <c r="I24" i="51" s="1"/>
  <c r="H15" i="51"/>
  <c r="H24" i="51" s="1"/>
  <c r="E24" i="51"/>
  <c r="C24" i="51"/>
  <c r="B33" i="46"/>
  <c r="E33" i="46"/>
  <c r="D33" i="46"/>
  <c r="C33" i="46"/>
  <c r="K152" i="48"/>
  <c r="J152" i="48"/>
  <c r="C11" i="44"/>
  <c r="C42" i="44"/>
  <c r="D11" i="44"/>
  <c r="D42" i="44"/>
  <c r="E11" i="44"/>
  <c r="E42" i="44"/>
  <c r="B11" i="44"/>
  <c r="B42" i="44"/>
  <c r="G42" i="44" s="1"/>
  <c r="E11" i="45"/>
  <c r="D11" i="45"/>
  <c r="C11" i="45"/>
  <c r="B11" i="45"/>
  <c r="E377" i="49"/>
  <c r="D377" i="49"/>
  <c r="C377" i="49"/>
  <c r="B377" i="49"/>
  <c r="B5" i="49"/>
  <c r="C5" i="49" s="1"/>
  <c r="E5" i="49" s="1"/>
  <c r="B5" i="47"/>
  <c r="C5" i="47" s="1"/>
  <c r="E5" i="47" s="1"/>
  <c r="E56" i="26"/>
  <c r="C56" i="26"/>
  <c r="H6" i="26"/>
  <c r="H56" i="26" s="1"/>
  <c r="J56" i="26" s="1"/>
  <c r="G6" i="26"/>
  <c r="G56" i="26" s="1"/>
  <c r="D56" i="26"/>
  <c r="B56" i="26"/>
  <c r="B5" i="26"/>
  <c r="C5" i="26" s="1"/>
  <c r="E5" i="26" s="1"/>
  <c r="H26" i="46"/>
  <c r="J26" i="46" s="1"/>
  <c r="G26" i="46"/>
  <c r="I26" i="46"/>
  <c r="H31" i="46"/>
  <c r="J31" i="46" s="1"/>
  <c r="G31" i="46"/>
  <c r="I31" i="46" s="1"/>
  <c r="B5" i="46"/>
  <c r="C5" i="46" s="1"/>
  <c r="E5" i="46" s="1"/>
  <c r="B6" i="45"/>
  <c r="D6" i="45" s="1"/>
  <c r="D39" i="45" s="1"/>
  <c r="B5" i="44"/>
  <c r="D5" i="44" s="1"/>
  <c r="B5" i="33"/>
  <c r="C5" i="33" s="1"/>
  <c r="E5" i="33" s="1"/>
  <c r="E35" i="45"/>
  <c r="C35" i="45"/>
  <c r="D35" i="45"/>
  <c r="B35" i="45"/>
  <c r="H14" i="45"/>
  <c r="J14" i="45" s="1"/>
  <c r="G14" i="45"/>
  <c r="I14" i="45" s="1"/>
  <c r="G7" i="45"/>
  <c r="I7" i="45" s="1"/>
  <c r="H7" i="45"/>
  <c r="J7" i="45" s="1"/>
  <c r="J11" i="44"/>
  <c r="J9" i="44"/>
  <c r="I9" i="44"/>
  <c r="H15" i="44"/>
  <c r="J15" i="44" s="1"/>
  <c r="G15" i="44"/>
  <c r="I15" i="44" s="1"/>
  <c r="G9" i="44"/>
  <c r="H9" i="44"/>
  <c r="H6" i="33"/>
  <c r="H56" i="33" s="1"/>
  <c r="G6" i="33"/>
  <c r="G56" i="33" s="1"/>
  <c r="E56" i="33"/>
  <c r="D56" i="33"/>
  <c r="C56" i="33"/>
  <c r="B56" i="33"/>
  <c r="G377" i="49" l="1"/>
  <c r="I377" i="49" s="1"/>
  <c r="H377" i="49"/>
  <c r="J377" i="49" s="1"/>
  <c r="D5" i="49"/>
  <c r="D43" i="44"/>
  <c r="C5" i="44"/>
  <c r="E5" i="44" s="1"/>
  <c r="H11" i="44"/>
  <c r="H42" i="44"/>
  <c r="J42" i="44" s="1"/>
  <c r="I42" i="44"/>
  <c r="B43" i="44"/>
  <c r="C43" i="44"/>
  <c r="E43" i="44"/>
  <c r="H26" i="47"/>
  <c r="J26" i="47" s="1"/>
  <c r="G26" i="47"/>
  <c r="I26" i="47" s="1"/>
  <c r="G37" i="47"/>
  <c r="I37" i="47" s="1"/>
  <c r="H37" i="47"/>
  <c r="J37" i="47" s="1"/>
  <c r="D5" i="47"/>
  <c r="H33" i="46"/>
  <c r="J33" i="46" s="1"/>
  <c r="G33" i="46"/>
  <c r="I33" i="46" s="1"/>
  <c r="D5" i="46"/>
  <c r="D5" i="33"/>
  <c r="I56" i="26"/>
  <c r="I6" i="26"/>
  <c r="J6" i="26"/>
  <c r="D5" i="26"/>
  <c r="D48" i="45"/>
  <c r="D49" i="45"/>
  <c r="D50" i="45"/>
  <c r="D51" i="45"/>
  <c r="D52" i="45"/>
  <c r="D53" i="45"/>
  <c r="D54" i="45"/>
  <c r="D55" i="45"/>
  <c r="D56" i="45"/>
  <c r="D57" i="45"/>
  <c r="D58" i="45"/>
  <c r="D59" i="45"/>
  <c r="D60" i="45"/>
  <c r="D61" i="45"/>
  <c r="D62" i="45"/>
  <c r="D66" i="45"/>
  <c r="D47" i="45"/>
  <c r="D63" i="45"/>
  <c r="D64" i="45"/>
  <c r="D65" i="45"/>
  <c r="D67" i="45"/>
  <c r="E47" i="45"/>
  <c r="E63" i="45"/>
  <c r="E64" i="45"/>
  <c r="E65" i="45"/>
  <c r="E67" i="45"/>
  <c r="E48" i="45"/>
  <c r="E49" i="45"/>
  <c r="H49" i="45" s="1"/>
  <c r="E50" i="45"/>
  <c r="H50" i="45" s="1"/>
  <c r="E51" i="45"/>
  <c r="E52" i="45"/>
  <c r="H52" i="45" s="1"/>
  <c r="E53" i="45"/>
  <c r="H53" i="45" s="1"/>
  <c r="E54" i="45"/>
  <c r="E55" i="45"/>
  <c r="E56" i="45"/>
  <c r="H56" i="45" s="1"/>
  <c r="E57" i="45"/>
  <c r="H57" i="45" s="1"/>
  <c r="E58" i="45"/>
  <c r="H58" i="45" s="1"/>
  <c r="E59" i="45"/>
  <c r="E60" i="45"/>
  <c r="H60" i="45" s="1"/>
  <c r="E61" i="45"/>
  <c r="H61" i="45" s="1"/>
  <c r="E62" i="45"/>
  <c r="H62" i="45" s="1"/>
  <c r="E66" i="45"/>
  <c r="B48" i="45"/>
  <c r="B49" i="45"/>
  <c r="B50" i="45"/>
  <c r="B51" i="45"/>
  <c r="B52" i="45"/>
  <c r="B53" i="45"/>
  <c r="B54" i="45"/>
  <c r="B55" i="45"/>
  <c r="B56" i="45"/>
  <c r="B57" i="45"/>
  <c r="B58" i="45"/>
  <c r="B59" i="45"/>
  <c r="B60" i="45"/>
  <c r="B61" i="45"/>
  <c r="B62" i="45"/>
  <c r="B66" i="45"/>
  <c r="B47" i="45"/>
  <c r="B63" i="45"/>
  <c r="B64" i="45"/>
  <c r="B65" i="45"/>
  <c r="B67" i="45"/>
  <c r="C47" i="45"/>
  <c r="C63" i="45"/>
  <c r="C64" i="45"/>
  <c r="C65" i="45"/>
  <c r="C67" i="45"/>
  <c r="C48" i="45"/>
  <c r="C49" i="45"/>
  <c r="C50" i="45"/>
  <c r="C51" i="45"/>
  <c r="C52" i="45"/>
  <c r="C53" i="45"/>
  <c r="C54" i="45"/>
  <c r="C55" i="45"/>
  <c r="C56" i="45"/>
  <c r="C57" i="45"/>
  <c r="C58" i="45"/>
  <c r="C59" i="45"/>
  <c r="C60" i="45"/>
  <c r="C61" i="45"/>
  <c r="C62" i="45"/>
  <c r="C66" i="45"/>
  <c r="B42" i="45"/>
  <c r="B43" i="45"/>
  <c r="B40" i="45"/>
  <c r="B41" i="45"/>
  <c r="D42" i="45"/>
  <c r="D43" i="45"/>
  <c r="D40" i="45"/>
  <c r="D41" i="45"/>
  <c r="C40" i="45"/>
  <c r="C41" i="45"/>
  <c r="C42" i="45"/>
  <c r="C43" i="45"/>
  <c r="E40" i="45"/>
  <c r="E41" i="45"/>
  <c r="E42" i="45"/>
  <c r="E43" i="45"/>
  <c r="H43" i="45" s="1"/>
  <c r="G35" i="45"/>
  <c r="I35" i="45" s="1"/>
  <c r="H35" i="45"/>
  <c r="J35" i="45" s="1"/>
  <c r="H11" i="45"/>
  <c r="J11" i="45" s="1"/>
  <c r="G11" i="45"/>
  <c r="I11" i="45" s="1"/>
  <c r="J15" i="51"/>
  <c r="K15" i="51"/>
  <c r="J24" i="51"/>
  <c r="K24" i="51"/>
  <c r="D13" i="51"/>
  <c r="F13" i="51" s="1"/>
  <c r="G11" i="44"/>
  <c r="C6" i="45"/>
  <c r="B39" i="45"/>
  <c r="I11" i="44"/>
  <c r="H41" i="45" l="1"/>
  <c r="H59" i="45"/>
  <c r="H55" i="45"/>
  <c r="H51" i="45"/>
  <c r="H65" i="45"/>
  <c r="H67" i="45"/>
  <c r="G43" i="44"/>
  <c r="I43" i="44" s="1"/>
  <c r="H43" i="44"/>
  <c r="J43" i="44" s="1"/>
  <c r="G41" i="45"/>
  <c r="G43" i="45"/>
  <c r="C68" i="45"/>
  <c r="G65" i="45"/>
  <c r="G63" i="45"/>
  <c r="G66" i="45"/>
  <c r="G61" i="45"/>
  <c r="G59" i="45"/>
  <c r="G57" i="45"/>
  <c r="G55" i="45"/>
  <c r="G53" i="45"/>
  <c r="G51" i="45"/>
  <c r="G49" i="45"/>
  <c r="H64" i="45"/>
  <c r="E68" i="45"/>
  <c r="H63" i="45"/>
  <c r="H66" i="45"/>
  <c r="E44" i="45"/>
  <c r="C44" i="45"/>
  <c r="D44" i="45"/>
  <c r="H44" i="45" s="1"/>
  <c r="H40" i="45"/>
  <c r="H42" i="45"/>
  <c r="G40" i="45"/>
  <c r="B44" i="45"/>
  <c r="G42" i="45"/>
  <c r="G67" i="45"/>
  <c r="G64" i="45"/>
  <c r="G47" i="45"/>
  <c r="B68" i="45"/>
  <c r="G68" i="45" s="1"/>
  <c r="G62" i="45"/>
  <c r="G60" i="45"/>
  <c r="G58" i="45"/>
  <c r="G56" i="45"/>
  <c r="G54" i="45"/>
  <c r="G52" i="45"/>
  <c r="G50" i="45"/>
  <c r="G48" i="45"/>
  <c r="D68" i="45"/>
  <c r="H47" i="45"/>
  <c r="H54" i="45"/>
  <c r="H48" i="45"/>
  <c r="C39" i="45"/>
  <c r="E6" i="45"/>
  <c r="E39" i="45" s="1"/>
  <c r="H68" i="45" l="1"/>
  <c r="G44" i="45"/>
</calcChain>
</file>

<file path=xl/sharedStrings.xml><?xml version="1.0" encoding="utf-8"?>
<sst xmlns="http://schemas.openxmlformats.org/spreadsheetml/2006/main" count="1505" uniqueCount="503">
  <si>
    <t>Total Market</t>
  </si>
  <si>
    <t>Month</t>
  </si>
  <si>
    <t>YTD</t>
  </si>
  <si>
    <t>Variance +/- Vol. &amp; %</t>
  </si>
  <si>
    <t>MTH</t>
  </si>
  <si>
    <t>Total</t>
  </si>
  <si>
    <t>Variance +/- ppts.</t>
  </si>
  <si>
    <t>Volumes</t>
  </si>
  <si>
    <t>Percentage Mix</t>
  </si>
  <si>
    <t>Yr to Yr change +/-</t>
  </si>
  <si>
    <t>VFACTS</t>
  </si>
  <si>
    <t>TOTAL MARKET SEGMENTATION</t>
  </si>
  <si>
    <t>Volume</t>
  </si>
  <si>
    <t>Share</t>
  </si>
  <si>
    <t>Year to Date</t>
  </si>
  <si>
    <t>Variance +/- %</t>
  </si>
  <si>
    <t>TOTAL</t>
  </si>
  <si>
    <t>NEW VEHICLE SALES BY SEGMENT AND MODEL</t>
  </si>
  <si>
    <t>NEW VEHICLE SALES BY MARQUE</t>
  </si>
  <si>
    <t>NEW VEHICLE SALES BY BUYER TYPE</t>
  </si>
  <si>
    <t>NEW VEHICLE SALES BY COUNTRY OF ORIGIN</t>
  </si>
  <si>
    <t>NEW VEHICLE SALES BY MARQUE &amp; MODEL</t>
  </si>
  <si>
    <t>NEW VEHICLE SALES SHARE BY MARQUE</t>
  </si>
  <si>
    <t>NEW VEHICLE SALES</t>
  </si>
  <si>
    <t>FEDERAL CHAMBER OF AUTOMOTIVE INDUSTRIES</t>
  </si>
  <si>
    <t>Locally Manufactured</t>
  </si>
  <si>
    <t>Total Locally Manufactured</t>
  </si>
  <si>
    <t>Imported</t>
  </si>
  <si>
    <t>Total Imported</t>
  </si>
  <si>
    <t>Sub Total</t>
  </si>
  <si>
    <t>NEW VEHICLE SALES BY FUEL TYPE</t>
  </si>
  <si>
    <t>Audi</t>
  </si>
  <si>
    <t>BMW</t>
  </si>
  <si>
    <t>BYD</t>
  </si>
  <si>
    <t>Chery</t>
  </si>
  <si>
    <t>Chevrolet</t>
  </si>
  <si>
    <t>Fiat Professional</t>
  </si>
  <si>
    <t>Ford</t>
  </si>
  <si>
    <t>Fuso</t>
  </si>
  <si>
    <t>Genesis</t>
  </si>
  <si>
    <t>GWM</t>
  </si>
  <si>
    <t>Hino</t>
  </si>
  <si>
    <t>Honda</t>
  </si>
  <si>
    <t>Hyundai</t>
  </si>
  <si>
    <t>Hyundai Commercial Vehicles</t>
  </si>
  <si>
    <t>Isuzu</t>
  </si>
  <si>
    <t>Isuzu Ute</t>
  </si>
  <si>
    <t>Iveco Trucks</t>
  </si>
  <si>
    <t>Jaguar</t>
  </si>
  <si>
    <t>Jeep</t>
  </si>
  <si>
    <t>Kenworth</t>
  </si>
  <si>
    <t>Kia</t>
  </si>
  <si>
    <t>Land Rover</t>
  </si>
  <si>
    <t>LDV</t>
  </si>
  <si>
    <t>Lexus</t>
  </si>
  <si>
    <t>Mack</t>
  </si>
  <si>
    <t>Man</t>
  </si>
  <si>
    <t>Maserati</t>
  </si>
  <si>
    <t>Mazda</t>
  </si>
  <si>
    <t>Mercedes-Benz Cars</t>
  </si>
  <si>
    <t>Mercedes-Benz Trucks</t>
  </si>
  <si>
    <t>Mercedes-Benz Vans</t>
  </si>
  <si>
    <t>MG</t>
  </si>
  <si>
    <t>MINI</t>
  </si>
  <si>
    <t>Mitsubishi</t>
  </si>
  <si>
    <t>Nissan</t>
  </si>
  <si>
    <t>Peugeot</t>
  </si>
  <si>
    <t>Porsche</t>
  </si>
  <si>
    <t>RAM</t>
  </si>
  <si>
    <t>Scania</t>
  </si>
  <si>
    <t>Skoda</t>
  </si>
  <si>
    <t>SsangYong</t>
  </si>
  <si>
    <t>Subaru</t>
  </si>
  <si>
    <t>Suzuki</t>
  </si>
  <si>
    <t>Tesla</t>
  </si>
  <si>
    <t>Toyota</t>
  </si>
  <si>
    <t>UD Trucks</t>
  </si>
  <si>
    <t>Volkswagen</t>
  </si>
  <si>
    <t>Volvo Car</t>
  </si>
  <si>
    <t>Volvo Commercial</t>
  </si>
  <si>
    <t>VFACTS NT REPORT</t>
  </si>
  <si>
    <t>JUNE 2023</t>
  </si>
  <si>
    <t>AUSTRALIAN CAPITAL TERRITORY</t>
  </si>
  <si>
    <t>NEW SOUTH WALES</t>
  </si>
  <si>
    <t>NORTHERN TERRITORY</t>
  </si>
  <si>
    <t>QUEENSLAND</t>
  </si>
  <si>
    <t>SOUTH AUSTRALIA</t>
  </si>
  <si>
    <t>TASMANIA</t>
  </si>
  <si>
    <t>VICTORIA</t>
  </si>
  <si>
    <t>WESTERN AUSTRALIA</t>
  </si>
  <si>
    <t>NT</t>
  </si>
  <si>
    <t>Passenger</t>
  </si>
  <si>
    <t>Micro</t>
  </si>
  <si>
    <t>Light</t>
  </si>
  <si>
    <t>Small</t>
  </si>
  <si>
    <t>Medium</t>
  </si>
  <si>
    <t>Large</t>
  </si>
  <si>
    <t>Upper Large</t>
  </si>
  <si>
    <t>People Movers</t>
  </si>
  <si>
    <t>Sports</t>
  </si>
  <si>
    <t>SUV</t>
  </si>
  <si>
    <t>SUV Light</t>
  </si>
  <si>
    <t>SUV Small</t>
  </si>
  <si>
    <t>SUV Medium</t>
  </si>
  <si>
    <t>SUV Large</t>
  </si>
  <si>
    <t>SUV Upper Large</t>
  </si>
  <si>
    <t>Light Commercial</t>
  </si>
  <si>
    <t>Heavy Commercial</t>
  </si>
  <si>
    <t>Light Buses &lt; 20 Seats</t>
  </si>
  <si>
    <t>Light Buses =&gt; 20 Seats</t>
  </si>
  <si>
    <t>Vans/CC &lt;= 2.5t</t>
  </si>
  <si>
    <t>Vans/CC 2.5-3.5t</t>
  </si>
  <si>
    <t>PU/CC 4X2</t>
  </si>
  <si>
    <t>PU/CC 4X4</t>
  </si>
  <si>
    <t>Pick-Up/CC &gt; $100K</t>
  </si>
  <si>
    <t>LD 3501-8000 kgs GVM</t>
  </si>
  <si>
    <t>MD =&gt; 8001 GVM &amp; GCM &lt; 39001</t>
  </si>
  <si>
    <t>HD =&gt; 8001 GVM &amp; GCM &gt; 39000</t>
  </si>
  <si>
    <t>Light &lt; $30K</t>
  </si>
  <si>
    <t>Light &gt; $30K</t>
  </si>
  <si>
    <t>Small &lt; $40K</t>
  </si>
  <si>
    <t>Small &gt; $40K</t>
  </si>
  <si>
    <t>Medium &lt; $60K</t>
  </si>
  <si>
    <t>Medium &gt; $60K</t>
  </si>
  <si>
    <t>Large &lt; $70K</t>
  </si>
  <si>
    <t>Large &gt; $70K</t>
  </si>
  <si>
    <t>Upper Large &gt; $100K</t>
  </si>
  <si>
    <t>People Movers &lt; $70K</t>
  </si>
  <si>
    <t>People Movers &gt; $70K</t>
  </si>
  <si>
    <t>Sports &lt; $80K</t>
  </si>
  <si>
    <t>Sports &gt; $80K</t>
  </si>
  <si>
    <t>SUV Small &lt; $45K</t>
  </si>
  <si>
    <t>SUV Small &gt; $45K</t>
  </si>
  <si>
    <t>SUV Medium &lt; $60K</t>
  </si>
  <si>
    <t>SUV Medium &gt; $60K</t>
  </si>
  <si>
    <t>SUV Large &lt; $70K</t>
  </si>
  <si>
    <t>SUV Large &gt; $70K</t>
  </si>
  <si>
    <t>SUV Upper Large &lt; $120K</t>
  </si>
  <si>
    <t>SUV Upper Large &gt; $120K</t>
  </si>
  <si>
    <t>Private</t>
  </si>
  <si>
    <t>Business</t>
  </si>
  <si>
    <t>Gov't</t>
  </si>
  <si>
    <t>Rental</t>
  </si>
  <si>
    <t>Diesel</t>
  </si>
  <si>
    <t>Electric</t>
  </si>
  <si>
    <t>Hybrid</t>
  </si>
  <si>
    <t>Petrol</t>
  </si>
  <si>
    <t>PHEV</t>
  </si>
  <si>
    <t>Passenger, SUV, Light Commercial</t>
  </si>
  <si>
    <t>USA</t>
  </si>
  <si>
    <t>Turkey</t>
  </si>
  <si>
    <t>Thailand</t>
  </si>
  <si>
    <t>Sweden</t>
  </si>
  <si>
    <t>Spain</t>
  </si>
  <si>
    <t>South Africa</t>
  </si>
  <si>
    <t xml:space="preserve">Slovak Republic </t>
  </si>
  <si>
    <t>Romania</t>
  </si>
  <si>
    <t>Portugal</t>
  </si>
  <si>
    <t>Poland</t>
  </si>
  <si>
    <t>Other</t>
  </si>
  <si>
    <t>Mexico</t>
  </si>
  <si>
    <t>Korea</t>
  </si>
  <si>
    <t>Japan</t>
  </si>
  <si>
    <t>Italy</t>
  </si>
  <si>
    <t>Indonesia</t>
  </si>
  <si>
    <t>India</t>
  </si>
  <si>
    <t>Hungary</t>
  </si>
  <si>
    <t>Germany</t>
  </si>
  <si>
    <t>France</t>
  </si>
  <si>
    <t>Finland</t>
  </si>
  <si>
    <t>England</t>
  </si>
  <si>
    <t>Czech Republic</t>
  </si>
  <si>
    <t>China</t>
  </si>
  <si>
    <t>Austria</t>
  </si>
  <si>
    <t>Argentina</t>
  </si>
  <si>
    <t>Kia Picanto</t>
  </si>
  <si>
    <t>Mitsubishi Mirage</t>
  </si>
  <si>
    <t>Ford Fiesta</t>
  </si>
  <si>
    <t>Hyundai i20</t>
  </si>
  <si>
    <t>Kia Rio</t>
  </si>
  <si>
    <t>Mazda2</t>
  </si>
  <si>
    <t>MG MG3</t>
  </si>
  <si>
    <t>Suzuki Baleno</t>
  </si>
  <si>
    <t>Suzuki Swift</t>
  </si>
  <si>
    <t>Toyota Yaris</t>
  </si>
  <si>
    <t>Volkswagen Polo</t>
  </si>
  <si>
    <t>Audi A1</t>
  </si>
  <si>
    <t>Hyundai i30</t>
  </si>
  <si>
    <t>Hyundai Ioniq</t>
  </si>
  <si>
    <t>Kia Cerato</t>
  </si>
  <si>
    <t>Mazda3</t>
  </si>
  <si>
    <t>Subaru Impreza</t>
  </si>
  <si>
    <t>Toyota Corolla</t>
  </si>
  <si>
    <t>BMW 1 Series</t>
  </si>
  <si>
    <t>BMW 2 Series Gran Coupe</t>
  </si>
  <si>
    <t>GWM Ora</t>
  </si>
  <si>
    <t>Honda Civic</t>
  </si>
  <si>
    <t>Mercedes-Benz A-Class</t>
  </si>
  <si>
    <t>Nissan Leaf</t>
  </si>
  <si>
    <t>Subaru WRX</t>
  </si>
  <si>
    <t>Volkswagen Golf</t>
  </si>
  <si>
    <t>Hyundai Sonata</t>
  </si>
  <si>
    <t>Mazda6</t>
  </si>
  <si>
    <t>Skoda Octavia</t>
  </si>
  <si>
    <t>Toyota Camry</t>
  </si>
  <si>
    <t>Volkswagen Passat</t>
  </si>
  <si>
    <t>BMW 3 Series</t>
  </si>
  <si>
    <t>BMW 4 Series Gran Coupe</t>
  </si>
  <si>
    <t>Hyundai Ioniq 6</t>
  </si>
  <si>
    <t>Jaguar XE</t>
  </si>
  <si>
    <t>Lexus ES</t>
  </si>
  <si>
    <t>Mercedes-Benz C-Class</t>
  </si>
  <si>
    <t>Mercedes-Benz CLA-Class</t>
  </si>
  <si>
    <t>Tesla Model 3</t>
  </si>
  <si>
    <t>Volkswagen Arteon</t>
  </si>
  <si>
    <t>Kia Stinger</t>
  </si>
  <si>
    <t>BMW 5 Series</t>
  </si>
  <si>
    <t>Lexus LS</t>
  </si>
  <si>
    <t>Honda Odyssey</t>
  </si>
  <si>
    <t>Hyundai Staria</t>
  </si>
  <si>
    <t>Kia Carnival</t>
  </si>
  <si>
    <t>LDV Mifa</t>
  </si>
  <si>
    <t>Volkswagen Caddy</t>
  </si>
  <si>
    <t>Volkswagen Multivan</t>
  </si>
  <si>
    <t>Toyota Granvia</t>
  </si>
  <si>
    <t>BMW 2 Series Coupe/Conv</t>
  </si>
  <si>
    <t>Ford Mustang</t>
  </si>
  <si>
    <t>Mazda MX5</t>
  </si>
  <si>
    <t>Nissan Z</t>
  </si>
  <si>
    <t>Subaru BRZ</t>
  </si>
  <si>
    <t>Toyota GR86 / 86</t>
  </si>
  <si>
    <t>BMW 4 Series Coupe/Conv</t>
  </si>
  <si>
    <t>Chevrolet Corvette Stingray</t>
  </si>
  <si>
    <t>Mercedes-Benz C-Class Cpe/Conv</t>
  </si>
  <si>
    <t>Toyota Supra</t>
  </si>
  <si>
    <t>Ford Puma</t>
  </si>
  <si>
    <t>Hyundai Venue</t>
  </si>
  <si>
    <t>Kia Stonic</t>
  </si>
  <si>
    <t>Mazda CX-3</t>
  </si>
  <si>
    <t>Nissan Juke</t>
  </si>
  <si>
    <t>Suzuki Ignis</t>
  </si>
  <si>
    <t>Suzuki Jimny</t>
  </si>
  <si>
    <t>Toyota Yaris Cross</t>
  </si>
  <si>
    <t>Volkswagen T-Cross</t>
  </si>
  <si>
    <t>Chery Omoda 5</t>
  </si>
  <si>
    <t>GWM Haval Jolion</t>
  </si>
  <si>
    <t>Honda HR-V</t>
  </si>
  <si>
    <t>Hyundai Kona</t>
  </si>
  <si>
    <t>Jeep Compass</t>
  </si>
  <si>
    <t>Kia Seltos</t>
  </si>
  <si>
    <t>Mazda CX-30</t>
  </si>
  <si>
    <t>Mazda MX-30</t>
  </si>
  <si>
    <t>MG ZS</t>
  </si>
  <si>
    <t>Mitsubishi ASX</t>
  </si>
  <si>
    <t>Mitsubishi Eclipse Cross</t>
  </si>
  <si>
    <t>Nissan Qashqai</t>
  </si>
  <si>
    <t>Subaru Crosstrek</t>
  </si>
  <si>
    <t>Subaru XV</t>
  </si>
  <si>
    <t>Suzuki S-Cross</t>
  </si>
  <si>
    <t>Suzuki Vitara</t>
  </si>
  <si>
    <t>Toyota C-HR</t>
  </si>
  <si>
    <t>Toyota Corolla Cross</t>
  </si>
  <si>
    <t>Volkswagen T-Roc</t>
  </si>
  <si>
    <t>Audi Q3</t>
  </si>
  <si>
    <t>BMW X1</t>
  </si>
  <si>
    <t>BMW X2</t>
  </si>
  <si>
    <t>Kia Niro</t>
  </si>
  <si>
    <t>Lexus UX</t>
  </si>
  <si>
    <t>Mercedes-Benz GLA-Class</t>
  </si>
  <si>
    <t>MINI Countryman</t>
  </si>
  <si>
    <t>BYD Atto 3</t>
  </si>
  <si>
    <t>Ford Escape</t>
  </si>
  <si>
    <t>GWM Haval H6</t>
  </si>
  <si>
    <t>GWM Haval H6 GT</t>
  </si>
  <si>
    <t>Honda CR-V</t>
  </si>
  <si>
    <t>Hyundai Tucson</t>
  </si>
  <si>
    <t>Kia Sportage</t>
  </si>
  <si>
    <t>Mazda CX-5</t>
  </si>
  <si>
    <t>MG HS</t>
  </si>
  <si>
    <t>Mitsubishi Outlander</t>
  </si>
  <si>
    <t>Nissan X-Trail</t>
  </si>
  <si>
    <t>Peugeot 5008</t>
  </si>
  <si>
    <t>Skoda Karoq</t>
  </si>
  <si>
    <t>SsangYong Korando</t>
  </si>
  <si>
    <t>Subaru Forester</t>
  </si>
  <si>
    <t>Toyota RAV4</t>
  </si>
  <si>
    <t>Volkswagen Tiguan</t>
  </si>
  <si>
    <t>Audi Q5</t>
  </si>
  <si>
    <t>BMW X3</t>
  </si>
  <si>
    <t>BMW X4</t>
  </si>
  <si>
    <t>Genesis GV70</t>
  </si>
  <si>
    <t>Lexus NX</t>
  </si>
  <si>
    <t>Mercedes-Benz GLB-Class</t>
  </si>
  <si>
    <t>Mercedes-Benz GLC-Class Coupe</t>
  </si>
  <si>
    <t>Mercedes-Benz GLC-Class Wagon</t>
  </si>
  <si>
    <t>Porsche Macan</t>
  </si>
  <si>
    <t>Tesla Model Y</t>
  </si>
  <si>
    <t>Ford Everest</t>
  </si>
  <si>
    <t>GWM Tank 300</t>
  </si>
  <si>
    <t>Hyundai Palisade</t>
  </si>
  <si>
    <t>Hyundai Santa Fe</t>
  </si>
  <si>
    <t>Isuzu Ute MU-X</t>
  </si>
  <si>
    <t>Jeep Wrangler</t>
  </si>
  <si>
    <t>Kia Sorento</t>
  </si>
  <si>
    <t>LDV D90</t>
  </si>
  <si>
    <t>Mazda CX-8</t>
  </si>
  <si>
    <t>Mazda CX-9</t>
  </si>
  <si>
    <t>Mitsubishi Pajero Sport</t>
  </si>
  <si>
    <t>Nissan Pathfinder</t>
  </si>
  <si>
    <t>Skoda Kodiaq</t>
  </si>
  <si>
    <t>Ssangyong Rexton</t>
  </si>
  <si>
    <t>Subaru Outback</t>
  </si>
  <si>
    <t>Toyota Fortuner</t>
  </si>
  <si>
    <t>Toyota Kluger</t>
  </si>
  <si>
    <t>Toyota Prado</t>
  </si>
  <si>
    <t>Volkswagen Tiguan Allspace</t>
  </si>
  <si>
    <t>Audi Q8</t>
  </si>
  <si>
    <t>BMW X5</t>
  </si>
  <si>
    <t>BMW X6</t>
  </si>
  <si>
    <t>Genesis GV80</t>
  </si>
  <si>
    <t>Jeep Grand Cherokee</t>
  </si>
  <si>
    <t>Kia EV6</t>
  </si>
  <si>
    <t>Land Rover Defender</t>
  </si>
  <si>
    <t>Land Rover Range Rover Sport</t>
  </si>
  <si>
    <t>Lexus RX</t>
  </si>
  <si>
    <t>Maserati Levante</t>
  </si>
  <si>
    <t>Mercedes-Benz GLE-Class Coupe</t>
  </si>
  <si>
    <t>Mercedes-Benz GLE-Class Wagon</t>
  </si>
  <si>
    <t>Porsche Cayenne Coupe</t>
  </si>
  <si>
    <t>Porsche Cayenne Wagon</t>
  </si>
  <si>
    <t>Volkswagen Touareg</t>
  </si>
  <si>
    <t>Volvo XC90</t>
  </si>
  <si>
    <t>Nissan Patrol Wagon</t>
  </si>
  <si>
    <t>Toyota Landcruiser Wagon</t>
  </si>
  <si>
    <t>Land Rover Range Rover</t>
  </si>
  <si>
    <t>Lexus LX</t>
  </si>
  <si>
    <t>Mercedes-Benz G-Class</t>
  </si>
  <si>
    <t>Ford Transit Bus</t>
  </si>
  <si>
    <t>LDV Deliver 9 Bus</t>
  </si>
  <si>
    <t>Toyota Hiace Bus</t>
  </si>
  <si>
    <t>Toyota Coaster</t>
  </si>
  <si>
    <t>Volkswagen Caddy Van</t>
  </si>
  <si>
    <t>Ford Transit Custom</t>
  </si>
  <si>
    <t>Hyundai Staria Load</t>
  </si>
  <si>
    <t>LDV G10/G10+</t>
  </si>
  <si>
    <t>LDV V80</t>
  </si>
  <si>
    <t>Mercedes-Benz Vito/eVito Van</t>
  </si>
  <si>
    <t>Mitsubishi Express</t>
  </si>
  <si>
    <t>Toyota Hiace Van</t>
  </si>
  <si>
    <t>Volkswagen Transporter</t>
  </si>
  <si>
    <t>Ford Ranger 4X2</t>
  </si>
  <si>
    <t>GWM Ute 4X2</t>
  </si>
  <si>
    <t>Isuzu Ute D-Max 4X2</t>
  </si>
  <si>
    <t>Mazda BT-50 4X2</t>
  </si>
  <si>
    <t>Mitsubishi Triton 4X2</t>
  </si>
  <si>
    <t>Nissan Navara 4X2</t>
  </si>
  <si>
    <t>Toyota Hilux 4X2</t>
  </si>
  <si>
    <t>Ford Ranger 4X4</t>
  </si>
  <si>
    <t>GWM Ute 4X4</t>
  </si>
  <si>
    <t>Isuzu Ute D-Max 4X4</t>
  </si>
  <si>
    <t>Jeep Gladiator</t>
  </si>
  <si>
    <t>LDV T60/T60 MAX 4X4</t>
  </si>
  <si>
    <t>Mazda BT-50 4X4</t>
  </si>
  <si>
    <t>Mitsubishi Triton 4X4</t>
  </si>
  <si>
    <t>Nissan Navara 4X4</t>
  </si>
  <si>
    <t>Ssangyong Musso/Musso XLV 4X4</t>
  </si>
  <si>
    <t>Toyota Hilux 4X4</t>
  </si>
  <si>
    <t>Toyota Landcruiser PU/CC</t>
  </si>
  <si>
    <t>Volkswagen Amarok 4X4</t>
  </si>
  <si>
    <t>Chevrolet Silverado</t>
  </si>
  <si>
    <t>Chevrolet Silverado HD</t>
  </si>
  <si>
    <t>RAM 1500</t>
  </si>
  <si>
    <t>RAM 2500</t>
  </si>
  <si>
    <t>Fiat Ducato</t>
  </si>
  <si>
    <t>Ford Transit Heavy</t>
  </si>
  <si>
    <t>Fuso Canter (LD)</t>
  </si>
  <si>
    <t>Hino (LD)</t>
  </si>
  <si>
    <t>Hyundai EX4</t>
  </si>
  <si>
    <t>Isuzu N-Series (LD)</t>
  </si>
  <si>
    <t>LDV Deliver 9</t>
  </si>
  <si>
    <t>Mercedes-Benz Sprinter</t>
  </si>
  <si>
    <t>Volkswagen Crafter</t>
  </si>
  <si>
    <t>Fuso Fighter (MD)</t>
  </si>
  <si>
    <t>Hino (MD)</t>
  </si>
  <si>
    <t>Isuzu N-Series (MD)</t>
  </si>
  <si>
    <t>MAN (MD)</t>
  </si>
  <si>
    <t>Mercedes (MD)</t>
  </si>
  <si>
    <t>Fuso F-Series (HD)</t>
  </si>
  <si>
    <t>Hino (HD)</t>
  </si>
  <si>
    <t>Isuzu (HD)</t>
  </si>
  <si>
    <t>Iveco (HD)</t>
  </si>
  <si>
    <t>Mack (HD)</t>
  </si>
  <si>
    <t>MAN (HD)</t>
  </si>
  <si>
    <t>Mercedes (HD)</t>
  </si>
  <si>
    <t>Scania (HD)</t>
  </si>
  <si>
    <t>UD Trucks (HD)</t>
  </si>
  <si>
    <t>Volvo Truck (HD)</t>
  </si>
  <si>
    <t>Total Passenger</t>
  </si>
  <si>
    <t>Total Passenger &lt; $</t>
  </si>
  <si>
    <t>Total Passenger &gt; $</t>
  </si>
  <si>
    <t>Total Sports</t>
  </si>
  <si>
    <t>Total Sports &gt; $80K</t>
  </si>
  <si>
    <t>Total Sports &lt; $80K</t>
  </si>
  <si>
    <t>Total People Movers</t>
  </si>
  <si>
    <t>Total People Movers &gt; $70K</t>
  </si>
  <si>
    <t>Total People Movers &lt; $70K</t>
  </si>
  <si>
    <t>Total Upper Large</t>
  </si>
  <si>
    <t>Total Upper Large &gt; $100K</t>
  </si>
  <si>
    <t>Total Large</t>
  </si>
  <si>
    <t>Total Large &gt; $70K</t>
  </si>
  <si>
    <t>Total Large &lt; $70K</t>
  </si>
  <si>
    <t>Total Medium</t>
  </si>
  <si>
    <t>Total Medium &gt; $60K</t>
  </si>
  <si>
    <t>Total Medium &lt; $60K</t>
  </si>
  <si>
    <t>Total Small</t>
  </si>
  <si>
    <t>Total Small &gt; $40K</t>
  </si>
  <si>
    <t>Total Small &lt; $40K</t>
  </si>
  <si>
    <t>Total Light</t>
  </si>
  <si>
    <t>Total Light &gt; $30K</t>
  </si>
  <si>
    <t>Total Light &lt; $30K</t>
  </si>
  <si>
    <t>Total Micro</t>
  </si>
  <si>
    <t>Total SUV</t>
  </si>
  <si>
    <t>Total SUV &lt; $</t>
  </si>
  <si>
    <t>Total SUV &gt; $</t>
  </si>
  <si>
    <t>Total SUV Upper Large</t>
  </si>
  <si>
    <t>Total SUV Upper Large &gt; $120K</t>
  </si>
  <si>
    <t>Total SUV Upper Large &lt; $120K</t>
  </si>
  <si>
    <t>Total SUV Large</t>
  </si>
  <si>
    <t>Total SUV Large &gt; $70K</t>
  </si>
  <si>
    <t>Total SUV Large &lt; $70K</t>
  </si>
  <si>
    <t>Total SUV Medium</t>
  </si>
  <si>
    <t>Total SUV Medium &gt; $60K</t>
  </si>
  <si>
    <t>Total SUV Medium &lt; $60K</t>
  </si>
  <si>
    <t>Total SUV Small</t>
  </si>
  <si>
    <t>Total SUV Small &gt; $45K</t>
  </si>
  <si>
    <t>Total SUV Small &lt; $45K</t>
  </si>
  <si>
    <t>Total SUV Light</t>
  </si>
  <si>
    <t>Total Light Commercial</t>
  </si>
  <si>
    <t>Total Pick-Up/CC &gt; $100K</t>
  </si>
  <si>
    <t>Total PU/CC 4X4</t>
  </si>
  <si>
    <t>Total PU/CC 4X2</t>
  </si>
  <si>
    <t>Total Vans/CC 2.5-3.5t</t>
  </si>
  <si>
    <t>Total Vans/CC &lt;= 2.5t</t>
  </si>
  <si>
    <t>Total Light Buses =&gt; 20 Seats</t>
  </si>
  <si>
    <t>Total Light Buses &lt; 20 Seats</t>
  </si>
  <si>
    <t>Total Heavy Commercial</t>
  </si>
  <si>
    <t>Total HD =&gt; 8001 GVM &amp; GCM &gt; 39000</t>
  </si>
  <si>
    <t>Total MD =&gt; 8001 GVM &amp; GCM &lt; 39001</t>
  </si>
  <si>
    <t>Total LD 3501-8000 kgs GVM</t>
  </si>
  <si>
    <t>NEW VEHICLE SALES BY MARQUE - PASSENGER</t>
  </si>
  <si>
    <t>NEW VEHICLE SALES BY MARQUE - SUV</t>
  </si>
  <si>
    <t>NEW VEHICLE SALES BY MARQUE - LIGHT COMMERCIAL</t>
  </si>
  <si>
    <t>NEW VEHICLE SALES BY MARQUE - HEAVY COMMERCIAL</t>
  </si>
  <si>
    <t>Audi Total</t>
  </si>
  <si>
    <t>BMW Total</t>
  </si>
  <si>
    <t>BYD Total</t>
  </si>
  <si>
    <t>Chery Total</t>
  </si>
  <si>
    <t>Chevrolet Total</t>
  </si>
  <si>
    <t>Fiat Professional Total</t>
  </si>
  <si>
    <t>Ford Total</t>
  </si>
  <si>
    <t>Fuso Total</t>
  </si>
  <si>
    <t>Genesis Total</t>
  </si>
  <si>
    <t>GWM Total</t>
  </si>
  <si>
    <t>Hino Total</t>
  </si>
  <si>
    <t>Honda Total</t>
  </si>
  <si>
    <t>Hyundai Total</t>
  </si>
  <si>
    <t>Hyundai Commercial Vehicles Total</t>
  </si>
  <si>
    <t>Isuzu Total</t>
  </si>
  <si>
    <t>Isuzu Ute Total</t>
  </si>
  <si>
    <t>Iveco Trucks Total</t>
  </si>
  <si>
    <t>Jaguar Total</t>
  </si>
  <si>
    <t>Jeep Total</t>
  </si>
  <si>
    <t>Kenworth Total</t>
  </si>
  <si>
    <t>Kia Total</t>
  </si>
  <si>
    <t>Land Rover Total</t>
  </si>
  <si>
    <t>LDV Total</t>
  </si>
  <si>
    <t>Lexus Total</t>
  </si>
  <si>
    <t>Mack Total</t>
  </si>
  <si>
    <t>Man Total</t>
  </si>
  <si>
    <t>Maserati Total</t>
  </si>
  <si>
    <t>Mazda Total</t>
  </si>
  <si>
    <t>Mercedes-Benz Cars Total</t>
  </si>
  <si>
    <t>Mercedes-Benz Trucks Total</t>
  </si>
  <si>
    <t>Mercedes-Benz Vans Total</t>
  </si>
  <si>
    <t>MG Total</t>
  </si>
  <si>
    <t>MINI Total</t>
  </si>
  <si>
    <t>Mitsubishi Total</t>
  </si>
  <si>
    <t>Nissan Total</t>
  </si>
  <si>
    <t>Peugeot Total</t>
  </si>
  <si>
    <t>Porsche Total</t>
  </si>
  <si>
    <t>RAM Total</t>
  </si>
  <si>
    <t>Scania Total</t>
  </si>
  <si>
    <t>Skoda Total</t>
  </si>
  <si>
    <t>SsangYong Total</t>
  </si>
  <si>
    <t>Subaru Total</t>
  </si>
  <si>
    <t>Suzuki Total</t>
  </si>
  <si>
    <t>Tesla Total</t>
  </si>
  <si>
    <t>Toyota Total</t>
  </si>
  <si>
    <t>UD Trucks Total</t>
  </si>
  <si>
    <t>Volkswagen Total</t>
  </si>
  <si>
    <t>Volvo Car Total</t>
  </si>
  <si>
    <t>Volvo Commercial Total</t>
  </si>
  <si>
    <t>Copyright © 2023 Federal Chamber of Automotive Industries (FCAI). No reproduction, distribution or transmission of the copyright materials contained in the VFACTS™ Reports in whole or in part is permitted without the prior permission of the FCAI. 
The information contained in this report is preliminary and current as at the time of publication. In providing this report, the FCAI relies on data provided by third parties such as dealers and distributors. The FCAI does not make any warranty as to the accuracy, completeness and reliability of the information in the report or its suitability for any purpose, and the FCAI does not accept any liability arising in any way from any omissions or errors in the report.
The sales data is not necessarily limited to sales to a consumer and might include purchases by a distributor or dealer.
For information on Report content and segmentation criteria, please visit www.fcai.com.au
For subscription enquiries email: vfacts@fcai.com.au
This report is compiled with the assistance of R. L. Polk Australia Pty Ltd in conjunction with the FCAI.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</si>
</sst>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
    <numFmt numFmtId="165" formatCode="0.0"/>
  </numFmts>
  <fonts count="22" x14ac:knownFonts="1">
    <font>
      <sz val="10"/>
      <name val="Arial"/>
    </font>
    <font>
      <sz val="10"/>
      <name val="Arial"/>
      <family val="2"/>
    </font>
    <font>
      <sz val="10"/>
      <name val="Arial"/>
      <family val="2"/>
    </font>
    <font>
      <sz val="8"/>
      <name val="Arial"/>
      <family val="2"/>
    </font>
    <font>
      <b/>
      <sz val="10"/>
      <name val="Arial"/>
      <family val="2"/>
    </font>
    <font>
      <sz val="16"/>
      <name val="Arial"/>
      <family val="2"/>
    </font>
    <font>
      <sz val="10"/>
      <name val="Arial"/>
      <family val="2"/>
    </font>
    <font>
      <b/>
      <sz val="12"/>
      <name val="Arial"/>
      <family val="2"/>
    </font>
    <font>
      <b/>
      <sz val="22"/>
      <color indexed="9"/>
      <name val="Arial"/>
      <family val="2"/>
    </font>
    <font>
      <b/>
      <sz val="24"/>
      <name val="Arial"/>
      <family val="2"/>
    </font>
    <font>
      <i/>
      <sz val="24"/>
      <name val="Arial"/>
      <family val="2"/>
    </font>
    <font>
      <sz val="24"/>
      <name val="Arial"/>
      <family val="2"/>
    </font>
    <font>
      <b/>
      <sz val="28"/>
      <name val="Arial"/>
      <family val="2"/>
    </font>
    <font>
      <sz val="28"/>
      <name val="Arial"/>
      <family val="2"/>
    </font>
    <font>
      <i/>
      <sz val="28"/>
      <name val="Arial"/>
      <family val="2"/>
    </font>
    <font>
      <sz val="12"/>
      <name val="Arial"/>
      <family val="2"/>
    </font>
    <font>
      <b/>
      <sz val="12"/>
      <name val="Arial"/>
      <family val="2"/>
    </font>
    <font>
      <b/>
      <sz val="10"/>
      <name val="Arial"/>
      <family val="2"/>
    </font>
    <font>
      <sz val="10"/>
      <name val="Arial"/>
      <family val="2"/>
    </font>
    <font>
      <sz val="11"/>
      <name val="Arial"/>
      <family val="2"/>
    </font>
    <font>
      <b/>
      <sz val="14"/>
      <name val="Arial"/>
      <family val="2"/>
    </font>
    <font>
      <sz val="11"/>
      <name val="Arial"/>
      <family val="2"/>
    </font>
  </fonts>
  <fills count="4">
    <fill>
      <patternFill patternType="none"/>
    </fill>
    <fill>
      <patternFill patternType="gray125"/>
    </fill>
    <fill>
      <patternFill patternType="solid">
        <fgColor indexed="22"/>
        <bgColor indexed="64"/>
      </patternFill>
    </fill>
    <fill>
      <patternFill patternType="solid">
        <fgColor indexed="8"/>
        <bgColor indexed="64"/>
      </patternFill>
    </fill>
  </fills>
  <borders count="15">
    <border>
      <left/>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hair">
        <color indexed="64"/>
      </left>
      <right/>
      <top/>
      <bottom/>
      <diagonal/>
    </border>
  </borders>
  <cellStyleXfs count="2">
    <xf numFmtId="0" fontId="0" fillId="0" borderId="0"/>
    <xf numFmtId="9" fontId="2" fillId="0" borderId="0" applyFont="0" applyFill="0" applyBorder="0" applyAlignment="0" applyProtection="0"/>
  </cellStyleXfs>
  <cellXfs count="205">
    <xf numFmtId="0" fontId="0" fillId="0" borderId="0" xfId="0"/>
    <xf numFmtId="0" fontId="0" fillId="0" borderId="1" xfId="0" applyBorder="1"/>
    <xf numFmtId="0" fontId="0" fillId="0" borderId="2" xfId="0" applyBorder="1"/>
    <xf numFmtId="0" fontId="0" fillId="0" borderId="3" xfId="0" applyBorder="1"/>
    <xf numFmtId="0" fontId="5" fillId="0" borderId="0" xfId="0" applyFont="1" applyAlignment="1">
      <alignment vertical="top" wrapText="1"/>
    </xf>
    <xf numFmtId="0" fontId="0" fillId="0" borderId="5" xfId="0" applyBorder="1"/>
    <xf numFmtId="0" fontId="0" fillId="0" borderId="6" xfId="0" applyBorder="1"/>
    <xf numFmtId="0" fontId="6" fillId="0" borderId="1" xfId="0" applyFont="1" applyBorder="1"/>
    <xf numFmtId="164" fontId="0" fillId="0" borderId="5" xfId="1" applyNumberFormat="1" applyFont="1" applyBorder="1" applyAlignment="1">
      <alignment horizontal="right"/>
    </xf>
    <xf numFmtId="164" fontId="0" fillId="0" borderId="6" xfId="1" applyNumberFormat="1" applyFont="1" applyBorder="1" applyAlignment="1">
      <alignment horizontal="right"/>
    </xf>
    <xf numFmtId="2" fontId="0" fillId="0" borderId="5" xfId="1" applyNumberFormat="1" applyFont="1" applyBorder="1" applyAlignment="1">
      <alignment horizontal="right"/>
    </xf>
    <xf numFmtId="2" fontId="0" fillId="0" borderId="6" xfId="1" applyNumberFormat="1" applyFont="1" applyBorder="1" applyAlignment="1">
      <alignment horizontal="right"/>
    </xf>
    <xf numFmtId="2" fontId="0" fillId="0" borderId="1" xfId="1" applyNumberFormat="1" applyFont="1" applyBorder="1" applyAlignment="1">
      <alignment horizontal="right"/>
    </xf>
    <xf numFmtId="2" fontId="0" fillId="0" borderId="5" xfId="1" applyNumberFormat="1" applyFont="1" applyBorder="1"/>
    <xf numFmtId="2" fontId="0" fillId="0" borderId="6" xfId="1" applyNumberFormat="1" applyFont="1" applyBorder="1"/>
    <xf numFmtId="2" fontId="0" fillId="0" borderId="1" xfId="1" applyNumberFormat="1" applyFont="1" applyBorder="1"/>
    <xf numFmtId="165" fontId="0" fillId="0" borderId="5" xfId="1" applyNumberFormat="1" applyFont="1" applyBorder="1" applyAlignment="1">
      <alignment horizontal="right"/>
    </xf>
    <xf numFmtId="165" fontId="0" fillId="0" borderId="6" xfId="1" applyNumberFormat="1" applyFont="1" applyBorder="1" applyAlignment="1">
      <alignment horizontal="right"/>
    </xf>
    <xf numFmtId="165" fontId="0" fillId="0" borderId="5" xfId="1" applyNumberFormat="1" applyFont="1" applyBorder="1"/>
    <xf numFmtId="165" fontId="0" fillId="0" borderId="6" xfId="1" applyNumberFormat="1" applyFont="1" applyBorder="1"/>
    <xf numFmtId="164" fontId="1" fillId="0" borderId="5" xfId="1" applyNumberFormat="1" applyFont="1" applyBorder="1" applyAlignment="1">
      <alignment horizontal="right"/>
    </xf>
    <xf numFmtId="164" fontId="1" fillId="0" borderId="6" xfId="1" applyNumberFormat="1" applyFont="1" applyBorder="1" applyAlignment="1">
      <alignment horizontal="right"/>
    </xf>
    <xf numFmtId="0" fontId="4" fillId="0" borderId="1" xfId="0" applyFont="1" applyBorder="1"/>
    <xf numFmtId="0" fontId="0" fillId="0" borderId="5" xfId="0" applyBorder="1" applyAlignment="1">
      <alignment horizontal="center"/>
    </xf>
    <xf numFmtId="0" fontId="0" fillId="0" borderId="6" xfId="0"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7" xfId="0" applyFont="1" applyBorder="1"/>
    <xf numFmtId="165" fontId="1" fillId="0" borderId="5" xfId="1" applyNumberFormat="1" applyFont="1" applyBorder="1" applyAlignment="1">
      <alignment horizontal="right"/>
    </xf>
    <xf numFmtId="165" fontId="1" fillId="0" borderId="6" xfId="1" applyNumberFormat="1" applyFont="1" applyBorder="1" applyAlignment="1">
      <alignment horizontal="right"/>
    </xf>
    <xf numFmtId="165" fontId="0" fillId="0" borderId="5" xfId="0" applyNumberFormat="1" applyBorder="1" applyAlignment="1">
      <alignment horizontal="right"/>
    </xf>
    <xf numFmtId="165" fontId="0" fillId="0" borderId="6" xfId="0" applyNumberFormat="1" applyBorder="1" applyAlignment="1">
      <alignment horizontal="right"/>
    </xf>
    <xf numFmtId="165" fontId="0" fillId="0" borderId="1" xfId="0" applyNumberFormat="1" applyBorder="1" applyAlignment="1">
      <alignment horizontal="right"/>
    </xf>
    <xf numFmtId="0" fontId="0" fillId="0" borderId="0" xfId="0" applyBorder="1"/>
    <xf numFmtId="164" fontId="0" fillId="0" borderId="0" xfId="1" applyNumberFormat="1" applyFont="1" applyBorder="1" applyAlignment="1">
      <alignment horizontal="right"/>
    </xf>
    <xf numFmtId="0" fontId="6" fillId="0" borderId="5" xfId="0" applyFont="1" applyBorder="1" applyAlignment="1">
      <alignment horizontal="center"/>
    </xf>
    <xf numFmtId="0" fontId="6" fillId="0" borderId="6" xfId="0" applyFont="1" applyBorder="1" applyAlignment="1">
      <alignment horizontal="center"/>
    </xf>
    <xf numFmtId="164" fontId="4" fillId="0" borderId="8" xfId="1" applyNumberFormat="1" applyFont="1" applyBorder="1" applyAlignment="1">
      <alignment horizontal="right"/>
    </xf>
    <xf numFmtId="164" fontId="4" fillId="0" borderId="9" xfId="1" applyNumberFormat="1" applyFont="1" applyBorder="1" applyAlignment="1">
      <alignment horizontal="right"/>
    </xf>
    <xf numFmtId="164" fontId="1" fillId="0" borderId="0" xfId="1" applyNumberFormat="1" applyFont="1" applyBorder="1" applyAlignment="1">
      <alignment horizontal="right"/>
    </xf>
    <xf numFmtId="164" fontId="4" fillId="0" borderId="10" xfId="1" applyNumberFormat="1" applyFont="1" applyBorder="1" applyAlignment="1">
      <alignment horizontal="right"/>
    </xf>
    <xf numFmtId="164" fontId="4" fillId="0" borderId="9" xfId="0" applyNumberFormat="1" applyFont="1" applyBorder="1" applyAlignment="1">
      <alignment horizontal="right"/>
    </xf>
    <xf numFmtId="164" fontId="4" fillId="0" borderId="10" xfId="0" applyNumberFormat="1" applyFont="1" applyBorder="1" applyAlignment="1">
      <alignment horizontal="right"/>
    </xf>
    <xf numFmtId="0" fontId="4" fillId="0" borderId="0" xfId="0" applyFont="1"/>
    <xf numFmtId="165" fontId="4" fillId="0" borderId="8" xfId="1" applyNumberFormat="1" applyFont="1" applyBorder="1" applyAlignment="1">
      <alignment horizontal="right"/>
    </xf>
    <xf numFmtId="165" fontId="4" fillId="0" borderId="9" xfId="1" applyNumberFormat="1" applyFont="1" applyBorder="1" applyAlignment="1">
      <alignment horizontal="right"/>
    </xf>
    <xf numFmtId="165" fontId="4" fillId="0" borderId="8" xfId="0" applyNumberFormat="1" applyFont="1" applyBorder="1" applyAlignment="1">
      <alignment horizontal="right"/>
    </xf>
    <xf numFmtId="165" fontId="4" fillId="0" borderId="9" xfId="0" applyNumberFormat="1" applyFont="1" applyBorder="1" applyAlignment="1">
      <alignment horizontal="right"/>
    </xf>
    <xf numFmtId="165" fontId="4" fillId="0" borderId="7" xfId="0" applyNumberFormat="1" applyFont="1" applyBorder="1" applyAlignment="1">
      <alignment horizontal="right"/>
    </xf>
    <xf numFmtId="2" fontId="4" fillId="0" borderId="7" xfId="1" applyNumberFormat="1" applyFont="1" applyBorder="1" applyAlignment="1">
      <alignment horizontal="right"/>
    </xf>
    <xf numFmtId="2" fontId="4" fillId="0" borderId="8" xfId="1" applyNumberFormat="1" applyFont="1" applyBorder="1" applyAlignment="1">
      <alignment horizontal="right"/>
    </xf>
    <xf numFmtId="2" fontId="4" fillId="0" borderId="9" xfId="1" applyNumberFormat="1" applyFont="1" applyBorder="1" applyAlignment="1">
      <alignment horizontal="right"/>
    </xf>
    <xf numFmtId="0" fontId="6" fillId="0" borderId="0" xfId="0" applyFont="1"/>
    <xf numFmtId="0" fontId="4" fillId="0" borderId="1" xfId="0" applyFont="1" applyBorder="1" applyAlignment="1">
      <alignment wrapText="1"/>
    </xf>
    <xf numFmtId="164" fontId="4" fillId="0" borderId="5" xfId="1" applyNumberFormat="1" applyFont="1" applyBorder="1" applyAlignment="1">
      <alignment horizontal="right"/>
    </xf>
    <xf numFmtId="164" fontId="4" fillId="0" borderId="6" xfId="1" applyNumberFormat="1" applyFont="1" applyBorder="1" applyAlignment="1">
      <alignment horizontal="right"/>
    </xf>
    <xf numFmtId="0" fontId="7" fillId="0" borderId="3" xfId="0" applyFont="1" applyBorder="1"/>
    <xf numFmtId="0" fontId="4" fillId="0" borderId="8" xfId="0" applyFont="1" applyBorder="1" applyAlignment="1">
      <alignment horizontal="center"/>
    </xf>
    <xf numFmtId="0" fontId="4" fillId="0" borderId="9" xfId="0" applyFont="1" applyBorder="1" applyAlignment="1">
      <alignment horizontal="center"/>
    </xf>
    <xf numFmtId="0" fontId="4" fillId="0" borderId="2" xfId="0" applyFont="1" applyBorder="1"/>
    <xf numFmtId="0" fontId="4" fillId="0" borderId="3" xfId="0" applyFont="1" applyBorder="1"/>
    <xf numFmtId="0" fontId="4" fillId="0" borderId="11" xfId="0" applyFont="1" applyBorder="1" applyAlignment="1">
      <alignment horizontal="center"/>
    </xf>
    <xf numFmtId="0" fontId="4" fillId="0" borderId="12" xfId="0" applyFont="1" applyBorder="1" applyAlignment="1">
      <alignment horizontal="center"/>
    </xf>
    <xf numFmtId="0" fontId="4" fillId="0" borderId="13" xfId="0" applyFont="1" applyBorder="1" applyAlignment="1">
      <alignment horizontal="center"/>
    </xf>
    <xf numFmtId="0" fontId="4" fillId="0" borderId="7" xfId="0" applyFont="1" applyBorder="1" applyAlignment="1">
      <alignment horizontal="center"/>
    </xf>
    <xf numFmtId="3" fontId="0" fillId="0" borderId="5" xfId="0" applyNumberFormat="1" applyBorder="1" applyAlignment="1">
      <alignment horizontal="right"/>
    </xf>
    <xf numFmtId="3" fontId="0" fillId="0" borderId="6" xfId="0" applyNumberFormat="1" applyBorder="1" applyAlignment="1">
      <alignment horizontal="right"/>
    </xf>
    <xf numFmtId="3" fontId="0" fillId="0" borderId="1" xfId="0" applyNumberFormat="1" applyBorder="1" applyAlignment="1">
      <alignment horizontal="right"/>
    </xf>
    <xf numFmtId="3" fontId="0" fillId="0" borderId="5" xfId="0" applyNumberFormat="1" applyBorder="1"/>
    <xf numFmtId="3" fontId="0" fillId="0" borderId="6" xfId="0" applyNumberFormat="1" applyBorder="1"/>
    <xf numFmtId="3" fontId="0" fillId="0" borderId="1" xfId="0" applyNumberFormat="1" applyBorder="1"/>
    <xf numFmtId="3" fontId="4" fillId="0" borderId="8" xfId="0" applyNumberFormat="1" applyFont="1" applyBorder="1" applyAlignment="1">
      <alignment horizontal="right"/>
    </xf>
    <xf numFmtId="3" fontId="4" fillId="0" borderId="9" xfId="0" applyNumberFormat="1" applyFont="1" applyBorder="1" applyAlignment="1">
      <alignment horizontal="right"/>
    </xf>
    <xf numFmtId="3" fontId="4" fillId="0" borderId="7" xfId="0" applyNumberFormat="1" applyFont="1" applyBorder="1" applyAlignment="1">
      <alignment horizontal="right"/>
    </xf>
    <xf numFmtId="3" fontId="0" fillId="0" borderId="5" xfId="0" applyNumberFormat="1" applyBorder="1" applyAlignment="1">
      <alignment horizontal="center"/>
    </xf>
    <xf numFmtId="3" fontId="0" fillId="0" borderId="6" xfId="0" applyNumberFormat="1" applyBorder="1" applyAlignment="1">
      <alignment horizontal="center"/>
    </xf>
    <xf numFmtId="3" fontId="0" fillId="0" borderId="1" xfId="0" applyNumberFormat="1" applyBorder="1" applyAlignment="1">
      <alignment horizontal="center"/>
    </xf>
    <xf numFmtId="3" fontId="4" fillId="0" borderId="10" xfId="0" applyNumberFormat="1" applyFont="1" applyBorder="1" applyAlignment="1">
      <alignment horizontal="right"/>
    </xf>
    <xf numFmtId="3" fontId="4" fillId="0" borderId="5" xfId="0" applyNumberFormat="1" applyFont="1" applyBorder="1" applyAlignment="1">
      <alignment horizontal="right"/>
    </xf>
    <xf numFmtId="3" fontId="4" fillId="0" borderId="6" xfId="0" applyNumberFormat="1" applyFont="1" applyBorder="1" applyAlignment="1">
      <alignment horizontal="right"/>
    </xf>
    <xf numFmtId="3" fontId="4" fillId="0" borderId="1" xfId="0" applyNumberFormat="1" applyFont="1" applyBorder="1" applyAlignment="1">
      <alignment horizontal="right"/>
    </xf>
    <xf numFmtId="3" fontId="0" fillId="0" borderId="0" xfId="0" applyNumberFormat="1" applyBorder="1" applyAlignment="1">
      <alignment horizontal="right"/>
    </xf>
    <xf numFmtId="3" fontId="0" fillId="0" borderId="0" xfId="0" applyNumberFormat="1" applyBorder="1"/>
    <xf numFmtId="3" fontId="0" fillId="0" borderId="0" xfId="0" applyNumberFormat="1"/>
    <xf numFmtId="3" fontId="4" fillId="0" borderId="12" xfId="0" applyNumberFormat="1" applyFont="1" applyBorder="1" applyAlignment="1">
      <alignment horizontal="center"/>
    </xf>
    <xf numFmtId="3" fontId="4" fillId="0" borderId="11" xfId="0" applyNumberFormat="1" applyFont="1" applyBorder="1" applyAlignment="1">
      <alignment horizontal="center"/>
    </xf>
    <xf numFmtId="3" fontId="6" fillId="0" borderId="5" xfId="0" applyNumberFormat="1" applyFont="1" applyBorder="1" applyAlignment="1">
      <alignment horizontal="center"/>
    </xf>
    <xf numFmtId="3" fontId="6" fillId="0" borderId="6" xfId="0" applyNumberFormat="1" applyFont="1" applyBorder="1" applyAlignment="1">
      <alignment horizontal="center"/>
    </xf>
    <xf numFmtId="3" fontId="6" fillId="0" borderId="1" xfId="0" applyNumberFormat="1" applyFont="1" applyBorder="1" applyAlignment="1">
      <alignment horizontal="center"/>
    </xf>
    <xf numFmtId="0" fontId="11" fillId="0" borderId="0" xfId="0" applyFont="1" applyAlignment="1">
      <alignment vertical="center"/>
    </xf>
    <xf numFmtId="0" fontId="0" fillId="0" borderId="0" xfId="0" applyAlignment="1">
      <alignment vertical="center"/>
    </xf>
    <xf numFmtId="17" fontId="10" fillId="0" borderId="0" xfId="0" quotePrefix="1" applyNumberFormat="1" applyFont="1" applyAlignment="1">
      <alignment horizontal="center" vertical="center"/>
    </xf>
    <xf numFmtId="17" fontId="10" fillId="0" borderId="0" xfId="0" applyNumberFormat="1" applyFont="1" applyAlignment="1">
      <alignment horizontal="center" vertical="center"/>
    </xf>
    <xf numFmtId="0" fontId="9" fillId="0" borderId="0" xfId="0" applyFont="1" applyAlignment="1">
      <alignment horizontal="center" vertical="center"/>
    </xf>
    <xf numFmtId="0" fontId="4" fillId="0" borderId="0" xfId="0" applyFont="1" applyBorder="1"/>
    <xf numFmtId="0" fontId="4" fillId="0" borderId="12" xfId="0" applyFont="1" applyBorder="1"/>
    <xf numFmtId="3" fontId="4" fillId="0" borderId="12" xfId="0" applyNumberFormat="1" applyFont="1" applyBorder="1" applyAlignment="1">
      <alignment horizontal="right"/>
    </xf>
    <xf numFmtId="164" fontId="4" fillId="0" borderId="0" xfId="1" applyNumberFormat="1" applyFont="1" applyBorder="1" applyAlignment="1">
      <alignment horizontal="right"/>
    </xf>
    <xf numFmtId="3" fontId="4" fillId="0" borderId="0" xfId="0" applyNumberFormat="1" applyFont="1" applyBorder="1" applyAlignment="1">
      <alignment horizontal="right"/>
    </xf>
    <xf numFmtId="0" fontId="15" fillId="0" borderId="0" xfId="0" applyFont="1"/>
    <xf numFmtId="0" fontId="16" fillId="0" borderId="6" xfId="0" applyFont="1" applyBorder="1"/>
    <xf numFmtId="0" fontId="16" fillId="0" borderId="0" xfId="0" applyFont="1"/>
    <xf numFmtId="0" fontId="1" fillId="0" borderId="3" xfId="0" applyFont="1" applyBorder="1"/>
    <xf numFmtId="0" fontId="17" fillId="0" borderId="2" xfId="0" applyFont="1" applyBorder="1"/>
    <xf numFmtId="0" fontId="17" fillId="0" borderId="1" xfId="0" applyFont="1" applyBorder="1"/>
    <xf numFmtId="0" fontId="18" fillId="0" borderId="5" xfId="0" applyFont="1" applyBorder="1" applyAlignment="1">
      <alignment horizontal="center"/>
    </xf>
    <xf numFmtId="0" fontId="18" fillId="0" borderId="6" xfId="0" applyFont="1" applyBorder="1" applyAlignment="1">
      <alignment horizontal="center"/>
    </xf>
    <xf numFmtId="0" fontId="18" fillId="0" borderId="1" xfId="0" applyFont="1" applyBorder="1" applyAlignment="1">
      <alignment horizontal="center"/>
    </xf>
    <xf numFmtId="0" fontId="18" fillId="0" borderId="1" xfId="0" applyFont="1" applyBorder="1"/>
    <xf numFmtId="3" fontId="18" fillId="0" borderId="5" xfId="0" applyNumberFormat="1" applyFont="1" applyBorder="1" applyAlignment="1">
      <alignment horizontal="right"/>
    </xf>
    <xf numFmtId="3" fontId="18" fillId="0" borderId="6" xfId="0" applyNumberFormat="1" applyFont="1" applyBorder="1" applyAlignment="1">
      <alignment horizontal="right"/>
    </xf>
    <xf numFmtId="3" fontId="18" fillId="0" borderId="1" xfId="0" applyNumberFormat="1" applyFont="1" applyBorder="1" applyAlignment="1">
      <alignment horizontal="right"/>
    </xf>
    <xf numFmtId="164" fontId="18" fillId="0" borderId="5" xfId="1" applyNumberFormat="1" applyFont="1" applyBorder="1" applyAlignment="1">
      <alignment horizontal="right"/>
    </xf>
    <xf numFmtId="164" fontId="18" fillId="0" borderId="6" xfId="1" applyNumberFormat="1" applyFont="1" applyBorder="1" applyAlignment="1">
      <alignment horizontal="right"/>
    </xf>
    <xf numFmtId="3" fontId="18" fillId="0" borderId="5" xfId="0" applyNumberFormat="1" applyFont="1" applyBorder="1"/>
    <xf numFmtId="3" fontId="18" fillId="0" borderId="6" xfId="0" applyNumberFormat="1" applyFont="1" applyBorder="1"/>
    <xf numFmtId="3" fontId="18" fillId="0" borderId="1" xfId="0" applyNumberFormat="1" applyFont="1" applyBorder="1"/>
    <xf numFmtId="0" fontId="18" fillId="0" borderId="5" xfId="0" applyFont="1" applyBorder="1"/>
    <xf numFmtId="0" fontId="18" fillId="0" borderId="6" xfId="0" applyFont="1" applyBorder="1"/>
    <xf numFmtId="0" fontId="17" fillId="0" borderId="7" xfId="0" applyFont="1" applyBorder="1"/>
    <xf numFmtId="3" fontId="17" fillId="0" borderId="8" xfId="0" applyNumberFormat="1" applyFont="1" applyBorder="1" applyAlignment="1">
      <alignment horizontal="right"/>
    </xf>
    <xf numFmtId="3" fontId="17" fillId="0" borderId="9" xfId="0" applyNumberFormat="1" applyFont="1" applyBorder="1" applyAlignment="1">
      <alignment horizontal="right"/>
    </xf>
    <xf numFmtId="3" fontId="17" fillId="0" borderId="7" xfId="0" applyNumberFormat="1" applyFont="1" applyBorder="1" applyAlignment="1">
      <alignment horizontal="right"/>
    </xf>
    <xf numFmtId="164" fontId="17" fillId="0" borderId="8" xfId="1" applyNumberFormat="1" applyFont="1" applyBorder="1" applyAlignment="1">
      <alignment horizontal="right"/>
    </xf>
    <xf numFmtId="164" fontId="17" fillId="0" borderId="9" xfId="1" applyNumberFormat="1" applyFont="1" applyBorder="1" applyAlignment="1">
      <alignment horizontal="right"/>
    </xf>
    <xf numFmtId="0" fontId="19" fillId="0" borderId="0" xfId="0" applyFont="1" applyBorder="1" applyAlignment="1">
      <alignment horizontal="left" indent="10"/>
    </xf>
    <xf numFmtId="0" fontId="15" fillId="2" borderId="0" xfId="0" applyFont="1" applyFill="1" applyAlignment="1">
      <alignment horizontal="center" vertical="center" wrapText="1"/>
    </xf>
    <xf numFmtId="0" fontId="15" fillId="2" borderId="0" xfId="0" applyFont="1" applyFill="1" applyAlignment="1">
      <alignment horizontal="center"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7" xfId="0" applyFont="1" applyBorder="1" applyAlignment="1">
      <alignment horizontal="center"/>
    </xf>
    <xf numFmtId="0" fontId="21" fillId="2" borderId="0" xfId="0" applyFont="1" applyFill="1" applyAlignment="1">
      <alignment horizontal="left" vertical="center" wrapText="1" indent="1"/>
    </xf>
    <xf numFmtId="0" fontId="15" fillId="2" borderId="0" xfId="0" applyFont="1" applyFill="1" applyAlignment="1">
      <alignment horizontal="center" vertical="top"/>
    </xf>
    <xf numFmtId="0" fontId="21" fillId="2" borderId="0" xfId="0" applyFont="1" applyFill="1" applyAlignment="1">
      <alignment horizontal="left" vertical="top" wrapText="1"/>
    </xf>
    <xf numFmtId="0" fontId="0" fillId="2" borderId="0" xfId="0" applyFill="1" applyAlignment="1">
      <alignment vertical="top" wrapText="1"/>
    </xf>
    <xf numFmtId="0" fontId="2" fillId="0" borderId="0" xfId="0" applyFont="1"/>
    <xf numFmtId="0" fontId="0" fillId="0" borderId="0" xfId="0" quotePrefix="1" applyAlignment="1">
      <alignment wrapText="1"/>
    </xf>
    <xf numFmtId="0" fontId="0" fillId="0" borderId="0" xfId="0" applyAlignment="1"/>
    <xf numFmtId="0" fontId="4" fillId="0" borderId="8" xfId="0" applyFont="1" applyBorder="1" applyAlignment="1">
      <alignment horizontal="center"/>
    </xf>
    <xf numFmtId="0" fontId="4" fillId="0" borderId="9" xfId="0" applyFont="1" applyBorder="1" applyAlignment="1">
      <alignment horizontal="center"/>
    </xf>
    <xf numFmtId="0" fontId="6" fillId="0" borderId="4" xfId="0" applyFont="1" applyBorder="1"/>
    <xf numFmtId="3" fontId="0" fillId="0" borderId="11" xfId="0" applyNumberFormat="1" applyBorder="1" applyAlignment="1">
      <alignment horizontal="right"/>
    </xf>
    <xf numFmtId="3" fontId="0" fillId="0" borderId="13" xfId="0" applyNumberFormat="1" applyBorder="1" applyAlignment="1">
      <alignment horizontal="right"/>
    </xf>
    <xf numFmtId="3" fontId="0" fillId="0" borderId="4" xfId="0" applyNumberFormat="1" applyBorder="1" applyAlignment="1">
      <alignment horizontal="right"/>
    </xf>
    <xf numFmtId="165" fontId="1" fillId="0" borderId="11" xfId="1" applyNumberFormat="1" applyFont="1" applyBorder="1" applyAlignment="1">
      <alignment horizontal="right"/>
    </xf>
    <xf numFmtId="165" fontId="1" fillId="0" borderId="13" xfId="1" applyNumberFormat="1" applyFont="1" applyBorder="1" applyAlignment="1">
      <alignment horizontal="right"/>
    </xf>
    <xf numFmtId="165" fontId="0" fillId="0" borderId="11" xfId="0" applyNumberFormat="1" applyBorder="1" applyAlignment="1">
      <alignment horizontal="right"/>
    </xf>
    <xf numFmtId="165" fontId="0" fillId="0" borderId="13" xfId="0" applyNumberFormat="1" applyBorder="1" applyAlignment="1">
      <alignment horizontal="right"/>
    </xf>
    <xf numFmtId="165" fontId="0" fillId="0" borderId="4" xfId="0" applyNumberFormat="1" applyBorder="1" applyAlignment="1">
      <alignment horizontal="right"/>
    </xf>
    <xf numFmtId="164" fontId="1" fillId="0" borderId="11" xfId="1" applyNumberFormat="1" applyFont="1" applyBorder="1" applyAlignment="1">
      <alignment horizontal="right"/>
    </xf>
    <xf numFmtId="164" fontId="1" fillId="0" borderId="13" xfId="1" applyNumberFormat="1" applyFont="1" applyBorder="1" applyAlignment="1">
      <alignment horizontal="right"/>
    </xf>
    <xf numFmtId="165" fontId="0" fillId="0" borderId="11" xfId="1" applyNumberFormat="1" applyFont="1" applyBorder="1" applyAlignment="1">
      <alignment horizontal="right"/>
    </xf>
    <xf numFmtId="165" fontId="0" fillId="0" borderId="13" xfId="1" applyNumberFormat="1" applyFont="1" applyBorder="1" applyAlignment="1">
      <alignment horizontal="right"/>
    </xf>
    <xf numFmtId="2" fontId="0" fillId="0" borderId="4" xfId="1" applyNumberFormat="1" applyFont="1" applyBorder="1" applyAlignment="1">
      <alignment horizontal="right"/>
    </xf>
    <xf numFmtId="2" fontId="0" fillId="0" borderId="11" xfId="1" applyNumberFormat="1" applyFont="1" applyBorder="1" applyAlignment="1">
      <alignment horizontal="right"/>
    </xf>
    <xf numFmtId="2" fontId="0" fillId="0" borderId="13" xfId="1" applyNumberFormat="1" applyFont="1" applyBorder="1" applyAlignment="1">
      <alignment horizontal="right"/>
    </xf>
    <xf numFmtId="0" fontId="6" fillId="0" borderId="1" xfId="0" applyFont="1" applyBorder="1" applyAlignment="1">
      <alignment horizontal="left" indent="2"/>
    </xf>
    <xf numFmtId="0" fontId="4" fillId="0" borderId="1" xfId="0" applyFont="1" applyBorder="1" applyAlignment="1">
      <alignment horizontal="left"/>
    </xf>
    <xf numFmtId="0" fontId="4" fillId="0" borderId="0" xfId="0" applyFont="1" applyAlignment="1"/>
    <xf numFmtId="0" fontId="4" fillId="0" borderId="1" xfId="0" applyFont="1" applyBorder="1" applyAlignment="1"/>
    <xf numFmtId="0" fontId="4" fillId="0" borderId="7" xfId="0" quotePrefix="1" applyFont="1" applyBorder="1"/>
    <xf numFmtId="0" fontId="4" fillId="0" borderId="4" xfId="0" quotePrefix="1" applyFont="1" applyBorder="1"/>
    <xf numFmtId="0" fontId="7" fillId="0" borderId="4" xfId="0" quotePrefix="1" applyFont="1" applyBorder="1"/>
    <xf numFmtId="0" fontId="4" fillId="0" borderId="4" xfId="0" applyFont="1" applyBorder="1" applyAlignment="1"/>
    <xf numFmtId="3" fontId="4" fillId="0" borderId="11" xfId="0" applyNumberFormat="1" applyFont="1" applyBorder="1" applyAlignment="1">
      <alignment horizontal="right"/>
    </xf>
    <xf numFmtId="3" fontId="4" fillId="0" borderId="13" xfId="0" applyNumberFormat="1" applyFont="1" applyBorder="1" applyAlignment="1">
      <alignment horizontal="right"/>
    </xf>
    <xf numFmtId="3" fontId="4" fillId="0" borderId="4" xfId="0" applyNumberFormat="1" applyFont="1" applyBorder="1" applyAlignment="1">
      <alignment horizontal="right"/>
    </xf>
    <xf numFmtId="164" fontId="4" fillId="0" borderId="11" xfId="1" applyNumberFormat="1" applyFont="1" applyBorder="1" applyAlignment="1">
      <alignment horizontal="right"/>
    </xf>
    <xf numFmtId="164" fontId="4" fillId="0" borderId="13" xfId="1" applyNumberFormat="1" applyFont="1" applyBorder="1" applyAlignment="1">
      <alignment horizontal="right"/>
    </xf>
    <xf numFmtId="0" fontId="0" fillId="0" borderId="7" xfId="0" applyBorder="1"/>
    <xf numFmtId="3" fontId="0" fillId="0" borderId="8" xfId="0" applyNumberFormat="1" applyBorder="1"/>
    <xf numFmtId="3" fontId="0" fillId="0" borderId="9" xfId="0" applyNumberFormat="1" applyBorder="1"/>
    <xf numFmtId="3" fontId="0" fillId="0" borderId="7" xfId="0" applyNumberFormat="1" applyBorder="1"/>
    <xf numFmtId="0" fontId="0" fillId="0" borderId="8" xfId="0" applyBorder="1"/>
    <xf numFmtId="0" fontId="0" fillId="0" borderId="9" xfId="0" applyBorder="1"/>
    <xf numFmtId="0" fontId="6" fillId="0" borderId="4" xfId="0" applyFont="1" applyBorder="1" applyAlignment="1">
      <alignment horizontal="left" indent="2"/>
    </xf>
    <xf numFmtId="0" fontId="4" fillId="0" borderId="7" xfId="0" applyFont="1" applyBorder="1" applyAlignment="1">
      <alignment horizontal="left"/>
    </xf>
    <xf numFmtId="0" fontId="3" fillId="2" borderId="0" xfId="0" quotePrefix="1" applyFont="1" applyFill="1" applyAlignment="1">
      <alignment horizontal="left" vertical="top" wrapText="1"/>
    </xf>
    <xf numFmtId="0" fontId="0" fillId="0" borderId="0" xfId="0" applyAlignment="1">
      <alignment vertical="top" wrapText="1"/>
    </xf>
    <xf numFmtId="0" fontId="0" fillId="0" borderId="0" xfId="0" applyAlignment="1">
      <alignment wrapText="1"/>
    </xf>
    <xf numFmtId="0" fontId="8" fillId="3" borderId="14" xfId="0" quotePrefix="1" applyFont="1" applyFill="1" applyBorder="1" applyAlignment="1">
      <alignment horizontal="center" vertical="center"/>
    </xf>
    <xf numFmtId="0" fontId="8" fillId="3" borderId="0" xfId="0" applyFont="1" applyFill="1" applyBorder="1" applyAlignment="1">
      <alignment horizontal="center" vertical="center"/>
    </xf>
    <xf numFmtId="0" fontId="0" fillId="0" borderId="0" xfId="0" applyAlignment="1"/>
    <xf numFmtId="0" fontId="0" fillId="0" borderId="0" xfId="0" applyBorder="1" applyAlignment="1">
      <alignment horizontal="center"/>
    </xf>
    <xf numFmtId="0" fontId="12" fillId="0" borderId="0" xfId="0" applyFont="1" applyAlignment="1">
      <alignment horizontal="center" vertical="center"/>
    </xf>
    <xf numFmtId="0" fontId="13" fillId="0" borderId="0" xfId="0" applyFont="1" applyAlignment="1">
      <alignment vertical="center"/>
    </xf>
    <xf numFmtId="17" fontId="14" fillId="0" borderId="0" xfId="0" quotePrefix="1" applyNumberFormat="1" applyFont="1" applyAlignment="1">
      <alignment horizontal="center" vertical="center"/>
    </xf>
    <xf numFmtId="17" fontId="14" fillId="0" borderId="0" xfId="0" applyNumberFormat="1" applyFont="1" applyAlignment="1">
      <alignment horizontal="center" vertical="center"/>
    </xf>
    <xf numFmtId="0" fontId="14" fillId="0" borderId="0" xfId="0" applyFont="1" applyAlignment="1">
      <alignment vertical="center"/>
    </xf>
    <xf numFmtId="0" fontId="20" fillId="0" borderId="0" xfId="0" applyFont="1" applyBorder="1" applyAlignment="1">
      <alignment horizontal="center"/>
    </xf>
    <xf numFmtId="0" fontId="20" fillId="0" borderId="0" xfId="0" applyFont="1" applyAlignment="1"/>
    <xf numFmtId="0" fontId="17" fillId="0" borderId="8" xfId="0" applyFont="1" applyBorder="1" applyAlignment="1">
      <alignment horizontal="center"/>
    </xf>
    <xf numFmtId="0" fontId="17" fillId="0" borderId="9" xfId="0" applyFont="1" applyBorder="1" applyAlignment="1">
      <alignment horizontal="center"/>
    </xf>
    <xf numFmtId="0" fontId="17" fillId="0" borderId="10" xfId="0" applyFont="1" applyBorder="1" applyAlignment="1">
      <alignment horizontal="center"/>
    </xf>
    <xf numFmtId="0" fontId="4" fillId="0" borderId="8" xfId="0" applyFont="1" applyBorder="1" applyAlignment="1">
      <alignment horizontal="center"/>
    </xf>
    <xf numFmtId="0" fontId="4" fillId="0" borderId="9" xfId="0" applyFont="1" applyBorder="1" applyAlignment="1">
      <alignment horizontal="center"/>
    </xf>
    <xf numFmtId="0" fontId="5" fillId="0" borderId="0" xfId="0" applyFont="1" applyAlignment="1">
      <alignment horizontal="center" wrapText="1"/>
    </xf>
    <xf numFmtId="0" fontId="5" fillId="0" borderId="0" xfId="0" applyFont="1" applyAlignment="1">
      <alignment horizontal="center"/>
    </xf>
    <xf numFmtId="0" fontId="4" fillId="0" borderId="10" xfId="0" applyFont="1" applyBorder="1" applyAlignment="1">
      <alignment horizontal="center"/>
    </xf>
    <xf numFmtId="0" fontId="4" fillId="0" borderId="0" xfId="0" applyFont="1" applyAlignment="1">
      <alignment horizontal="center"/>
    </xf>
    <xf numFmtId="0" fontId="5" fillId="0" borderId="0" xfId="0" quotePrefix="1" applyFont="1" applyAlignment="1">
      <alignment horizontal="center" wrapText="1"/>
    </xf>
    <xf numFmtId="0" fontId="6" fillId="0" borderId="0" xfId="0" applyFont="1" applyAlignment="1">
      <alignment horizontal="center"/>
    </xf>
    <xf numFmtId="0" fontId="4" fillId="0" borderId="9" xfId="0" applyFont="1" applyBorder="1" applyAlignment="1"/>
  </cellXfs>
  <cellStyles count="2">
    <cellStyle name="Normal" xfId="0" builtinId="0"/>
    <cellStyle name="Percent" xfId="1" builtinId="5"/>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DDDDDD"/>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3</xdr:col>
      <xdr:colOff>76200</xdr:colOff>
      <xdr:row>1</xdr:row>
      <xdr:rowOff>643890</xdr:rowOff>
    </xdr:from>
    <xdr:to>
      <xdr:col>5</xdr:col>
      <xdr:colOff>487680</xdr:colOff>
      <xdr:row>1</xdr:row>
      <xdr:rowOff>2510790</xdr:rowOff>
    </xdr:to>
    <xdr:pic>
      <xdr:nvPicPr>
        <xdr:cNvPr id="1241" name="Picture 1" descr="FCAI Logo">
          <a:extLst>
            <a:ext uri="{FF2B5EF4-FFF2-40B4-BE49-F238E27FC236}">
              <a16:creationId xmlns:a16="http://schemas.microsoft.com/office/drawing/2014/main" id="{EA372674-2188-4BE6-BD2E-FF093E4BC57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150870" y="1223010"/>
          <a:ext cx="1764030" cy="18669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0</xdr:col>
      <xdr:colOff>0</xdr:colOff>
      <xdr:row>0</xdr:row>
      <xdr:rowOff>0</xdr:rowOff>
    </xdr:from>
    <xdr:to>
      <xdr:col>12</xdr:col>
      <xdr:colOff>0</xdr:colOff>
      <xdr:row>40</xdr:row>
      <xdr:rowOff>0</xdr:rowOff>
    </xdr:to>
    <xdr:sp macro="" textlink="">
      <xdr:nvSpPr>
        <xdr:cNvPr id="1242" name="Rectangle 2">
          <a:extLst>
            <a:ext uri="{FF2B5EF4-FFF2-40B4-BE49-F238E27FC236}">
              <a16:creationId xmlns:a16="http://schemas.microsoft.com/office/drawing/2014/main" id="{6383940E-285E-45EC-8026-5700DEBC6F44}"/>
            </a:ext>
          </a:extLst>
        </xdr:cNvPr>
        <xdr:cNvSpPr>
          <a:spLocks noChangeArrowheads="1"/>
        </xdr:cNvSpPr>
      </xdr:nvSpPr>
      <xdr:spPr bwMode="auto">
        <a:xfrm>
          <a:off x="0" y="0"/>
          <a:ext cx="7875270" cy="11525250"/>
        </a:xfrm>
        <a:prstGeom prst="rect">
          <a:avLst/>
        </a:prstGeom>
        <a:noFill/>
        <a:ln w="57150" cmpd="thickThin">
          <a:solidFill>
            <a:srgbClr val="000000"/>
          </a:solidFill>
          <a:miter lim="800000"/>
          <a:headEnd/>
          <a:tailEnd/>
        </a:ln>
        <a:extLst>
          <a:ext uri="{909E8E84-426E-40DD-AFC4-6F175D3DCCD1}">
            <a14:hiddenFill xmlns:a14="http://schemas.microsoft.com/office/drawing/2010/main">
              <a:solidFill>
                <a:srgbClr val="FFFFFF"/>
              </a:solidFill>
            </a14:hiddenFill>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1">
    <pageSetUpPr fitToPage="1"/>
  </sheetPr>
  <dimension ref="A1:O44"/>
  <sheetViews>
    <sheetView tabSelected="1" workbookViewId="0">
      <selection activeCell="M1" sqref="M1"/>
    </sheetView>
  </sheetViews>
  <sheetFormatPr defaultRowHeight="12.5" x14ac:dyDescent="0.25"/>
  <cols>
    <col min="1" max="1" width="2.7265625" customWidth="1"/>
    <col min="2" max="2" width="32.54296875" customWidth="1"/>
    <col min="3" max="4" width="9.54296875" bestFit="1" customWidth="1"/>
    <col min="5" max="6" width="10.1796875" customWidth="1"/>
    <col min="7" max="7" width="1.7265625" customWidth="1"/>
    <col min="8" max="8" width="9" bestFit="1" customWidth="1"/>
    <col min="12" max="12" width="2.7265625" customWidth="1"/>
    <col min="15" max="17" width="8.54296875" customWidth="1"/>
  </cols>
  <sheetData>
    <row r="1" spans="1:12" ht="45.75" customHeight="1" x14ac:dyDescent="0.25">
      <c r="A1" s="182" t="s">
        <v>80</v>
      </c>
      <c r="B1" s="183"/>
      <c r="C1" s="183"/>
      <c r="D1" s="183"/>
      <c r="E1" s="183"/>
      <c r="F1" s="183"/>
      <c r="G1" s="183"/>
      <c r="H1" s="183"/>
      <c r="I1" s="183"/>
      <c r="J1" s="184"/>
      <c r="K1" s="184"/>
      <c r="L1" s="184"/>
    </row>
    <row r="2" spans="1:12" ht="244.5" customHeight="1" x14ac:dyDescent="0.25">
      <c r="A2" s="185"/>
      <c r="B2" s="185"/>
      <c r="C2" s="185"/>
      <c r="D2" s="185"/>
      <c r="E2" s="185"/>
      <c r="F2" s="185"/>
      <c r="G2" s="185"/>
      <c r="H2" s="185"/>
      <c r="I2" s="185"/>
      <c r="J2" s="184"/>
      <c r="K2" s="184"/>
      <c r="L2" s="184"/>
    </row>
    <row r="3" spans="1:12" ht="18" x14ac:dyDescent="0.4">
      <c r="A3" s="191" t="s">
        <v>24</v>
      </c>
      <c r="B3" s="192"/>
      <c r="C3" s="192"/>
      <c r="D3" s="192"/>
      <c r="E3" s="192"/>
      <c r="F3" s="192"/>
      <c r="G3" s="192"/>
      <c r="H3" s="192"/>
      <c r="I3" s="192"/>
      <c r="J3" s="192"/>
      <c r="K3" s="192"/>
      <c r="L3" s="192"/>
    </row>
    <row r="4" spans="1:12" ht="40" customHeight="1" x14ac:dyDescent="0.4">
      <c r="A4" s="128"/>
      <c r="B4" s="129"/>
      <c r="C4" s="129"/>
      <c r="D4" s="129"/>
      <c r="E4" s="129"/>
      <c r="F4" s="129"/>
      <c r="G4" s="129"/>
      <c r="H4" s="129"/>
      <c r="I4" s="129"/>
      <c r="J4" s="129"/>
      <c r="K4" s="129"/>
      <c r="L4" s="129"/>
    </row>
    <row r="5" spans="1:12" s="89" customFormat="1" ht="39.75" customHeight="1" x14ac:dyDescent="0.25">
      <c r="A5" s="186" t="s">
        <v>23</v>
      </c>
      <c r="B5" s="186"/>
      <c r="C5" s="186"/>
      <c r="D5" s="186"/>
      <c r="E5" s="186"/>
      <c r="F5" s="186"/>
      <c r="G5" s="186"/>
      <c r="H5" s="186"/>
      <c r="I5" s="186"/>
      <c r="J5" s="187"/>
      <c r="K5" s="187"/>
      <c r="L5" s="187"/>
    </row>
    <row r="6" spans="1:12" s="89" customFormat="1" ht="40" customHeight="1" x14ac:dyDescent="0.25">
      <c r="A6" s="93"/>
      <c r="B6" s="93"/>
      <c r="C6" s="93"/>
      <c r="D6" s="93"/>
      <c r="E6" s="93"/>
      <c r="F6" s="93"/>
      <c r="G6" s="93"/>
      <c r="H6" s="93"/>
      <c r="I6" s="93"/>
      <c r="J6" s="90"/>
      <c r="K6" s="90"/>
      <c r="L6" s="90"/>
    </row>
    <row r="7" spans="1:12" s="89" customFormat="1" ht="39.75" customHeight="1" x14ac:dyDescent="0.25">
      <c r="A7" s="188" t="s">
        <v>81</v>
      </c>
      <c r="B7" s="189"/>
      <c r="C7" s="189"/>
      <c r="D7" s="189"/>
      <c r="E7" s="189"/>
      <c r="F7" s="189"/>
      <c r="G7" s="189"/>
      <c r="H7" s="189"/>
      <c r="I7" s="189"/>
      <c r="J7" s="190"/>
      <c r="K7" s="190"/>
      <c r="L7" s="190"/>
    </row>
    <row r="8" spans="1:12" s="89" customFormat="1" ht="39.75" customHeight="1" x14ac:dyDescent="0.25">
      <c r="A8" s="91"/>
      <c r="B8" s="92"/>
      <c r="C8" s="92"/>
      <c r="D8" s="92"/>
      <c r="E8" s="92"/>
      <c r="F8" s="92"/>
      <c r="G8" s="92"/>
      <c r="H8" s="92"/>
      <c r="I8" s="92"/>
      <c r="J8" s="90"/>
      <c r="K8" s="90"/>
      <c r="L8" s="90"/>
    </row>
    <row r="9" spans="1:12" s="89" customFormat="1" ht="14.25" customHeight="1" x14ac:dyDescent="0.25">
      <c r="A9" s="91"/>
      <c r="B9" s="92"/>
      <c r="C9" s="92"/>
      <c r="D9" s="92"/>
      <c r="E9" s="92"/>
      <c r="F9" s="92"/>
      <c r="G9" s="92"/>
      <c r="H9" s="92"/>
      <c r="I9" s="92"/>
      <c r="J9" s="90"/>
      <c r="K9" s="90"/>
      <c r="L9" s="90"/>
    </row>
    <row r="10" spans="1:12" s="89" customFormat="1" ht="14.25" customHeight="1" x14ac:dyDescent="0.25">
      <c r="A10" s="91"/>
      <c r="B10" s="92"/>
      <c r="C10" s="92"/>
      <c r="D10" s="92"/>
      <c r="E10" s="92"/>
      <c r="F10" s="92"/>
      <c r="G10" s="92"/>
      <c r="H10" s="92"/>
      <c r="I10" s="92"/>
      <c r="J10" s="90"/>
      <c r="K10" s="90"/>
      <c r="L10" s="90"/>
    </row>
    <row r="11" spans="1:12" s="89" customFormat="1" ht="12.75" customHeight="1" x14ac:dyDescent="0.25">
      <c r="A11" s="91"/>
      <c r="B11" s="92"/>
      <c r="C11" s="92"/>
      <c r="D11" s="92"/>
      <c r="E11" s="92"/>
      <c r="F11" s="92"/>
      <c r="G11" s="92"/>
      <c r="H11" s="92"/>
      <c r="I11" s="92"/>
      <c r="J11" s="90"/>
      <c r="K11" s="90"/>
      <c r="L11" s="90"/>
    </row>
    <row r="12" spans="1:12" ht="15.5" x14ac:dyDescent="0.35">
      <c r="A12" s="99"/>
      <c r="B12" s="102"/>
      <c r="C12" s="193" t="s">
        <v>1</v>
      </c>
      <c r="D12" s="194"/>
      <c r="E12" s="193" t="s">
        <v>2</v>
      </c>
      <c r="F12" s="194"/>
      <c r="G12" s="103"/>
      <c r="H12" s="193" t="s">
        <v>3</v>
      </c>
      <c r="I12" s="195"/>
      <c r="J12" s="195"/>
      <c r="K12" s="194"/>
      <c r="L12" s="99"/>
    </row>
    <row r="13" spans="1:12" ht="15.5" x14ac:dyDescent="0.35">
      <c r="A13" s="99"/>
      <c r="B13" s="119" t="s">
        <v>0</v>
      </c>
      <c r="C13" s="130">
        <f>VALUE(RIGHT(A7, 4))</f>
        <v>2023</v>
      </c>
      <c r="D13" s="131">
        <f>C13-1</f>
        <v>2022</v>
      </c>
      <c r="E13" s="130">
        <f>C13</f>
        <v>2023</v>
      </c>
      <c r="F13" s="131">
        <f>D13</f>
        <v>2022</v>
      </c>
      <c r="G13" s="132"/>
      <c r="H13" s="130" t="s">
        <v>4</v>
      </c>
      <c r="I13" s="131" t="s">
        <v>2</v>
      </c>
      <c r="J13" s="130" t="s">
        <v>4</v>
      </c>
      <c r="K13" s="131" t="s">
        <v>2</v>
      </c>
      <c r="L13" s="99"/>
    </row>
    <row r="14" spans="1:12" ht="15.5" x14ac:dyDescent="0.35">
      <c r="A14" s="99"/>
      <c r="B14" s="104"/>
      <c r="C14" s="105"/>
      <c r="D14" s="106"/>
      <c r="E14" s="105"/>
      <c r="F14" s="106"/>
      <c r="G14" s="107"/>
      <c r="H14" s="105"/>
      <c r="I14" s="106"/>
      <c r="J14" s="105"/>
      <c r="K14" s="106"/>
      <c r="L14" s="99"/>
    </row>
    <row r="15" spans="1:12" ht="15.5" x14ac:dyDescent="0.35">
      <c r="A15" s="99"/>
      <c r="B15" s="108" t="s">
        <v>82</v>
      </c>
      <c r="C15" s="109">
        <v>1856</v>
      </c>
      <c r="D15" s="110">
        <v>1486</v>
      </c>
      <c r="E15" s="109">
        <v>9054</v>
      </c>
      <c r="F15" s="110">
        <v>8145</v>
      </c>
      <c r="G15" s="111"/>
      <c r="H15" s="109">
        <f t="shared" ref="H15:H22" si="0">C15-D15</f>
        <v>370</v>
      </c>
      <c r="I15" s="110">
        <f t="shared" ref="I15:I22" si="1">E15-F15</f>
        <v>909</v>
      </c>
      <c r="J15" s="112">
        <f t="shared" ref="J15:J22" si="2">IF(D15=0, "-", IF(H15/D15&lt;10, H15/D15, "&gt;999%"))</f>
        <v>0.24899057873485869</v>
      </c>
      <c r="K15" s="113">
        <f t="shared" ref="K15:K22" si="3">IF(F15=0, "-", IF(I15/F15&lt;10, I15/F15, "&gt;999%"))</f>
        <v>0.11160220994475138</v>
      </c>
      <c r="L15" s="99"/>
    </row>
    <row r="16" spans="1:12" ht="15.5" x14ac:dyDescent="0.35">
      <c r="A16" s="99"/>
      <c r="B16" s="108" t="s">
        <v>83</v>
      </c>
      <c r="C16" s="109">
        <v>37020</v>
      </c>
      <c r="D16" s="110">
        <v>32027</v>
      </c>
      <c r="E16" s="109">
        <v>177889</v>
      </c>
      <c r="F16" s="110">
        <v>169835</v>
      </c>
      <c r="G16" s="111"/>
      <c r="H16" s="109">
        <f t="shared" si="0"/>
        <v>4993</v>
      </c>
      <c r="I16" s="110">
        <f t="shared" si="1"/>
        <v>8054</v>
      </c>
      <c r="J16" s="112">
        <f t="shared" si="2"/>
        <v>0.15589970962000813</v>
      </c>
      <c r="K16" s="113">
        <f t="shared" si="3"/>
        <v>4.7422498307180497E-2</v>
      </c>
      <c r="L16" s="99"/>
    </row>
    <row r="17" spans="1:12" ht="15.5" x14ac:dyDescent="0.35">
      <c r="A17" s="99"/>
      <c r="B17" s="108" t="s">
        <v>84</v>
      </c>
      <c r="C17" s="109">
        <v>1085</v>
      </c>
      <c r="D17" s="110">
        <v>1115</v>
      </c>
      <c r="E17" s="109">
        <v>5107</v>
      </c>
      <c r="F17" s="110">
        <v>5197</v>
      </c>
      <c r="G17" s="111"/>
      <c r="H17" s="109">
        <f t="shared" si="0"/>
        <v>-30</v>
      </c>
      <c r="I17" s="110">
        <f t="shared" si="1"/>
        <v>-90</v>
      </c>
      <c r="J17" s="112">
        <f t="shared" si="2"/>
        <v>-2.6905829596412557E-2</v>
      </c>
      <c r="K17" s="113">
        <f t="shared" si="3"/>
        <v>-1.7317683278814701E-2</v>
      </c>
      <c r="L17" s="99"/>
    </row>
    <row r="18" spans="1:12" ht="15.5" x14ac:dyDescent="0.35">
      <c r="A18" s="99"/>
      <c r="B18" s="108" t="s">
        <v>85</v>
      </c>
      <c r="C18" s="109">
        <v>28029</v>
      </c>
      <c r="D18" s="110">
        <v>21983</v>
      </c>
      <c r="E18" s="109">
        <v>127960</v>
      </c>
      <c r="F18" s="110">
        <v>115003</v>
      </c>
      <c r="G18" s="111"/>
      <c r="H18" s="109">
        <f t="shared" si="0"/>
        <v>6046</v>
      </c>
      <c r="I18" s="110">
        <f t="shared" si="1"/>
        <v>12957</v>
      </c>
      <c r="J18" s="112">
        <f t="shared" si="2"/>
        <v>0.27503070554519399</v>
      </c>
      <c r="K18" s="113">
        <f t="shared" si="3"/>
        <v>0.1126666260880151</v>
      </c>
      <c r="L18" s="99"/>
    </row>
    <row r="19" spans="1:12" ht="15.5" x14ac:dyDescent="0.35">
      <c r="A19" s="99"/>
      <c r="B19" s="108" t="s">
        <v>86</v>
      </c>
      <c r="C19" s="109">
        <v>7974</v>
      </c>
      <c r="D19" s="110">
        <v>6214</v>
      </c>
      <c r="E19" s="109">
        <v>37676</v>
      </c>
      <c r="F19" s="110">
        <v>35131</v>
      </c>
      <c r="G19" s="111"/>
      <c r="H19" s="109">
        <f t="shared" si="0"/>
        <v>1760</v>
      </c>
      <c r="I19" s="110">
        <f t="shared" si="1"/>
        <v>2545</v>
      </c>
      <c r="J19" s="112">
        <f t="shared" si="2"/>
        <v>0.28323141293852588</v>
      </c>
      <c r="K19" s="113">
        <f t="shared" si="3"/>
        <v>7.2443141385101481E-2</v>
      </c>
      <c r="L19" s="99"/>
    </row>
    <row r="20" spans="1:12" ht="15.5" x14ac:dyDescent="0.35">
      <c r="A20" s="99"/>
      <c r="B20" s="108" t="s">
        <v>87</v>
      </c>
      <c r="C20" s="109">
        <v>1923</v>
      </c>
      <c r="D20" s="110">
        <v>1572</v>
      </c>
      <c r="E20" s="109">
        <v>9435</v>
      </c>
      <c r="F20" s="110">
        <v>9486</v>
      </c>
      <c r="G20" s="111"/>
      <c r="H20" s="109">
        <f t="shared" si="0"/>
        <v>351</v>
      </c>
      <c r="I20" s="110">
        <f t="shared" si="1"/>
        <v>-51</v>
      </c>
      <c r="J20" s="112">
        <f t="shared" si="2"/>
        <v>0.22328244274809161</v>
      </c>
      <c r="K20" s="113">
        <f t="shared" si="3"/>
        <v>-5.3763440860215058E-3</v>
      </c>
      <c r="L20" s="99"/>
    </row>
    <row r="21" spans="1:12" ht="15.5" x14ac:dyDescent="0.35">
      <c r="A21" s="99"/>
      <c r="B21" s="108" t="s">
        <v>88</v>
      </c>
      <c r="C21" s="109">
        <v>33966</v>
      </c>
      <c r="D21" s="110">
        <v>25764</v>
      </c>
      <c r="E21" s="109">
        <v>153714</v>
      </c>
      <c r="F21" s="110">
        <v>141996</v>
      </c>
      <c r="G21" s="111"/>
      <c r="H21" s="109">
        <f t="shared" si="0"/>
        <v>8202</v>
      </c>
      <c r="I21" s="110">
        <f t="shared" si="1"/>
        <v>11718</v>
      </c>
      <c r="J21" s="112">
        <f t="shared" si="2"/>
        <v>0.31835118770377269</v>
      </c>
      <c r="K21" s="113">
        <f t="shared" si="3"/>
        <v>8.252345136482718E-2</v>
      </c>
      <c r="L21" s="99"/>
    </row>
    <row r="22" spans="1:12" ht="15.5" x14ac:dyDescent="0.35">
      <c r="A22" s="99"/>
      <c r="B22" s="108" t="s">
        <v>89</v>
      </c>
      <c r="C22" s="109">
        <v>13073</v>
      </c>
      <c r="D22" s="110">
        <v>9813</v>
      </c>
      <c r="E22" s="109">
        <v>60924</v>
      </c>
      <c r="F22" s="110">
        <v>53065</v>
      </c>
      <c r="G22" s="111"/>
      <c r="H22" s="109">
        <f t="shared" si="0"/>
        <v>3260</v>
      </c>
      <c r="I22" s="110">
        <f t="shared" si="1"/>
        <v>7859</v>
      </c>
      <c r="J22" s="112">
        <f t="shared" si="2"/>
        <v>0.33221237134413534</v>
      </c>
      <c r="K22" s="113">
        <f t="shared" si="3"/>
        <v>0.14810138509375295</v>
      </c>
      <c r="L22" s="99"/>
    </row>
    <row r="23" spans="1:12" ht="15.5" x14ac:dyDescent="0.35">
      <c r="A23" s="99"/>
      <c r="B23" s="108"/>
      <c r="C23" s="114"/>
      <c r="D23" s="115"/>
      <c r="E23" s="114"/>
      <c r="F23" s="115"/>
      <c r="G23" s="116"/>
      <c r="H23" s="114"/>
      <c r="I23" s="115"/>
      <c r="J23" s="117"/>
      <c r="K23" s="118"/>
      <c r="L23" s="99"/>
    </row>
    <row r="24" spans="1:12" s="43" customFormat="1" ht="15.5" x14ac:dyDescent="0.35">
      <c r="A24" s="100"/>
      <c r="B24" s="119" t="s">
        <v>5</v>
      </c>
      <c r="C24" s="120">
        <f>SUM(C15:C23)</f>
        <v>124926</v>
      </c>
      <c r="D24" s="121">
        <f>SUM(D15:D23)</f>
        <v>99974</v>
      </c>
      <c r="E24" s="120">
        <f>SUM(E15:E23)</f>
        <v>581759</v>
      </c>
      <c r="F24" s="121">
        <f>SUM(F15:F23)</f>
        <v>537858</v>
      </c>
      <c r="G24" s="122"/>
      <c r="H24" s="120">
        <f>SUM(H15:H23)</f>
        <v>24952</v>
      </c>
      <c r="I24" s="121">
        <f>SUM(I15:I23)</f>
        <v>43901</v>
      </c>
      <c r="J24" s="123">
        <f>IF(D24=0, 0, H24/D24)</f>
        <v>0.24958489207193871</v>
      </c>
      <c r="K24" s="124">
        <f>IF(F24=0, 0, I24/F24)</f>
        <v>8.162191507795738E-2</v>
      </c>
      <c r="L24" s="101"/>
    </row>
    <row r="25" spans="1:12" s="43" customFormat="1" ht="13" x14ac:dyDescent="0.3">
      <c r="A25" s="94"/>
      <c r="B25" s="95"/>
      <c r="C25" s="96"/>
      <c r="D25" s="96"/>
      <c r="E25" s="96"/>
      <c r="F25" s="96"/>
      <c r="G25" s="96"/>
      <c r="H25" s="96"/>
      <c r="I25" s="96"/>
      <c r="J25" s="97"/>
      <c r="K25" s="97"/>
    </row>
    <row r="26" spans="1:12" s="43" customFormat="1" ht="13" x14ac:dyDescent="0.3">
      <c r="A26" s="94"/>
      <c r="B26" s="94"/>
      <c r="C26" s="98"/>
      <c r="D26" s="98"/>
      <c r="E26" s="98"/>
      <c r="F26" s="98"/>
      <c r="G26" s="98"/>
      <c r="H26" s="98"/>
      <c r="I26" s="98"/>
      <c r="J26" s="97"/>
      <c r="K26" s="97"/>
    </row>
    <row r="27" spans="1:12" s="43" customFormat="1" ht="14" x14ac:dyDescent="0.3">
      <c r="A27" s="94"/>
      <c r="B27" s="125"/>
      <c r="C27" s="98"/>
      <c r="D27" s="98"/>
      <c r="E27" s="98"/>
      <c r="F27" s="98"/>
      <c r="G27" s="98"/>
      <c r="H27" s="98"/>
      <c r="I27" s="98"/>
      <c r="J27" s="97"/>
      <c r="K27" s="97"/>
    </row>
    <row r="28" spans="1:12" s="43" customFormat="1" ht="14" x14ac:dyDescent="0.3">
      <c r="A28" s="94"/>
      <c r="B28" s="125"/>
      <c r="C28" s="98"/>
      <c r="D28" s="98"/>
      <c r="E28" s="98"/>
      <c r="F28" s="98"/>
      <c r="G28" s="98"/>
      <c r="H28" s="98"/>
      <c r="I28" s="98"/>
      <c r="J28" s="97"/>
      <c r="K28" s="97"/>
    </row>
    <row r="29" spans="1:12" s="43" customFormat="1" ht="14" x14ac:dyDescent="0.3">
      <c r="A29" s="94"/>
      <c r="B29" s="125"/>
      <c r="C29" s="98"/>
      <c r="D29" s="98"/>
      <c r="E29" s="98"/>
      <c r="F29" s="98"/>
      <c r="G29" s="98"/>
      <c r="H29" s="98"/>
      <c r="I29" s="98"/>
      <c r="J29" s="97"/>
      <c r="K29" s="97"/>
    </row>
    <row r="30" spans="1:12" s="43" customFormat="1" ht="14" x14ac:dyDescent="0.3">
      <c r="A30" s="94"/>
      <c r="B30" s="125"/>
      <c r="C30" s="98"/>
      <c r="D30" s="98"/>
      <c r="E30" s="98"/>
      <c r="F30" s="98"/>
      <c r="G30" s="98"/>
      <c r="H30" s="98"/>
      <c r="I30" s="98"/>
      <c r="J30" s="97"/>
      <c r="K30" s="97"/>
    </row>
    <row r="31" spans="1:12" s="43" customFormat="1" ht="13" x14ac:dyDescent="0.3">
      <c r="A31" s="94"/>
      <c r="C31" s="98"/>
      <c r="D31" s="98"/>
      <c r="E31" s="98"/>
      <c r="F31" s="98"/>
      <c r="G31" s="98"/>
      <c r="H31" s="98"/>
      <c r="I31" s="98"/>
      <c r="J31" s="97"/>
      <c r="K31" s="97"/>
    </row>
    <row r="32" spans="1:12" s="43" customFormat="1" ht="13" x14ac:dyDescent="0.3">
      <c r="A32" s="94"/>
      <c r="C32" s="98"/>
      <c r="D32" s="98"/>
      <c r="E32" s="98"/>
      <c r="F32" s="98"/>
      <c r="G32" s="98"/>
      <c r="H32" s="98"/>
      <c r="I32" s="98"/>
      <c r="J32" s="97"/>
      <c r="K32" s="97"/>
    </row>
    <row r="33" spans="1:15" s="43" customFormat="1" ht="13" x14ac:dyDescent="0.3">
      <c r="A33" s="94"/>
      <c r="B33" s="94"/>
      <c r="C33" s="98"/>
      <c r="D33" s="98"/>
      <c r="E33" s="98"/>
      <c r="F33" s="98"/>
      <c r="G33" s="98"/>
      <c r="H33" s="98"/>
      <c r="I33" s="98"/>
      <c r="J33" s="97"/>
      <c r="K33" s="97"/>
    </row>
    <row r="34" spans="1:15" s="43" customFormat="1" ht="13" x14ac:dyDescent="0.3">
      <c r="A34" s="94"/>
      <c r="B34" s="94"/>
      <c r="C34" s="98"/>
      <c r="D34" s="98"/>
      <c r="E34" s="98"/>
      <c r="F34" s="98"/>
      <c r="G34" s="98"/>
      <c r="H34" s="98"/>
      <c r="I34" s="98"/>
      <c r="J34" s="97"/>
      <c r="K34" s="97"/>
    </row>
    <row r="35" spans="1:15" s="43" customFormat="1" ht="13" x14ac:dyDescent="0.3">
      <c r="A35" s="94"/>
      <c r="B35" s="94"/>
      <c r="C35" s="98"/>
      <c r="D35" s="98"/>
      <c r="E35" s="98"/>
      <c r="F35" s="98"/>
      <c r="G35" s="98"/>
      <c r="H35" s="98"/>
      <c r="I35" s="98"/>
      <c r="J35" s="97"/>
      <c r="K35" s="97"/>
      <c r="O35" s="137"/>
    </row>
    <row r="36" spans="1:15" ht="12.75" customHeight="1" x14ac:dyDescent="0.25">
      <c r="A36" s="185"/>
      <c r="B36" s="185"/>
      <c r="C36" s="185"/>
      <c r="D36" s="185"/>
      <c r="E36" s="185"/>
      <c r="F36" s="185"/>
      <c r="G36" s="185"/>
      <c r="H36" s="185"/>
      <c r="I36" s="185"/>
    </row>
    <row r="37" spans="1:15" s="90" customFormat="1" ht="29.25" customHeight="1" x14ac:dyDescent="0.25">
      <c r="A37" s="127"/>
      <c r="B37" s="179" t="s">
        <v>502</v>
      </c>
      <c r="C37" s="180"/>
      <c r="D37" s="180"/>
      <c r="E37" s="180"/>
      <c r="F37" s="180"/>
      <c r="G37" s="180"/>
      <c r="H37" s="180"/>
      <c r="I37" s="180"/>
      <c r="J37" s="180"/>
      <c r="K37" s="180"/>
      <c r="L37" s="135"/>
    </row>
    <row r="38" spans="1:15" s="90" customFormat="1" ht="29.25" customHeight="1" x14ac:dyDescent="0.25">
      <c r="A38" s="126"/>
      <c r="B38" s="180"/>
      <c r="C38" s="180"/>
      <c r="D38" s="180"/>
      <c r="E38" s="180"/>
      <c r="F38" s="180"/>
      <c r="G38" s="180"/>
      <c r="H38" s="180"/>
      <c r="I38" s="180"/>
      <c r="J38" s="180"/>
      <c r="K38" s="180"/>
      <c r="L38" s="135"/>
    </row>
    <row r="39" spans="1:15" s="90" customFormat="1" ht="29.25" customHeight="1" x14ac:dyDescent="0.25">
      <c r="A39" s="126"/>
      <c r="B39" s="180"/>
      <c r="C39" s="180"/>
      <c r="D39" s="180"/>
      <c r="E39" s="180"/>
      <c r="F39" s="180"/>
      <c r="G39" s="180"/>
      <c r="H39" s="180"/>
      <c r="I39" s="180"/>
      <c r="J39" s="180"/>
      <c r="K39" s="180"/>
      <c r="L39" s="136"/>
    </row>
    <row r="40" spans="1:15" s="90" customFormat="1" ht="29.25" customHeight="1" x14ac:dyDescent="0.25">
      <c r="A40" s="134"/>
      <c r="B40" s="181"/>
      <c r="C40" s="181"/>
      <c r="D40" s="181"/>
      <c r="E40" s="181"/>
      <c r="F40" s="181"/>
      <c r="G40" s="181"/>
      <c r="H40" s="181"/>
      <c r="I40" s="181"/>
      <c r="J40" s="181"/>
      <c r="K40" s="181"/>
      <c r="L40" s="133"/>
    </row>
    <row r="44" spans="1:15" x14ac:dyDescent="0.25">
      <c r="B44" s="138"/>
    </row>
  </sheetData>
  <mergeCells count="10">
    <mergeCell ref="B37:K40"/>
    <mergeCell ref="A1:L1"/>
    <mergeCell ref="A2:L2"/>
    <mergeCell ref="A5:L5"/>
    <mergeCell ref="A7:L7"/>
    <mergeCell ref="A3:L3"/>
    <mergeCell ref="C12:D12"/>
    <mergeCell ref="E12:F12"/>
    <mergeCell ref="H12:K12"/>
    <mergeCell ref="A36:I36"/>
  </mergeCells>
  <phoneticPr fontId="3" type="noConversion"/>
  <printOptions horizontalCentered="1"/>
  <pageMargins left="0.74803149606299213" right="0.74803149606299213" top="0.78740157480314965" bottom="0.78740157480314965" header="0.51181102362204722" footer="0.51181102362204722"/>
  <pageSetup paperSize="9" scale="75"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4"/>
  <dimension ref="A1:K166"/>
  <sheetViews>
    <sheetView tabSelected="1" zoomScaleNormal="100" workbookViewId="0">
      <selection activeCell="M1" sqref="M1"/>
    </sheetView>
  </sheetViews>
  <sheetFormatPr defaultRowHeight="12.5" x14ac:dyDescent="0.25"/>
  <cols>
    <col min="1" max="1" width="29.363281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90</v>
      </c>
      <c r="B2" s="202" t="s">
        <v>81</v>
      </c>
      <c r="C2" s="198"/>
      <c r="D2" s="198"/>
      <c r="E2" s="203"/>
      <c r="F2" s="203"/>
      <c r="G2" s="203"/>
      <c r="H2" s="203"/>
      <c r="I2" s="203"/>
      <c r="J2" s="203"/>
      <c r="K2" s="203"/>
    </row>
    <row r="4" spans="1:11" ht="15.5" x14ac:dyDescent="0.35">
      <c r="A4" s="164" t="s">
        <v>101</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101</v>
      </c>
      <c r="B6" s="61" t="s">
        <v>12</v>
      </c>
      <c r="C6" s="62" t="s">
        <v>13</v>
      </c>
      <c r="D6" s="61" t="s">
        <v>12</v>
      </c>
      <c r="E6" s="63" t="s">
        <v>13</v>
      </c>
      <c r="F6" s="62" t="s">
        <v>12</v>
      </c>
      <c r="G6" s="62" t="s">
        <v>13</v>
      </c>
      <c r="H6" s="61" t="s">
        <v>12</v>
      </c>
      <c r="I6" s="63" t="s">
        <v>13</v>
      </c>
      <c r="J6" s="61"/>
      <c r="K6" s="63"/>
    </row>
    <row r="7" spans="1:11" x14ac:dyDescent="0.25">
      <c r="A7" s="7" t="s">
        <v>235</v>
      </c>
      <c r="B7" s="65">
        <v>0</v>
      </c>
      <c r="C7" s="34">
        <f>IF(B17=0, "-", B7/B17)</f>
        <v>0</v>
      </c>
      <c r="D7" s="65">
        <v>0</v>
      </c>
      <c r="E7" s="9">
        <f>IF(D17=0, "-", D7/D17)</f>
        <v>0</v>
      </c>
      <c r="F7" s="81">
        <v>1</v>
      </c>
      <c r="G7" s="34">
        <f>IF(F17=0, "-", F7/F17)</f>
        <v>4.9504950495049506E-3</v>
      </c>
      <c r="H7" s="65">
        <v>3</v>
      </c>
      <c r="I7" s="9">
        <f>IF(H17=0, "-", H7/H17)</f>
        <v>1.1857707509881422E-2</v>
      </c>
      <c r="J7" s="8" t="str">
        <f t="shared" ref="J7:J15" si="0">IF(D7=0, "-", IF((B7-D7)/D7&lt;10, (B7-D7)/D7, "&gt;999%"))</f>
        <v>-</v>
      </c>
      <c r="K7" s="9">
        <f t="shared" ref="K7:K15" si="1">IF(H7=0, "-", IF((F7-H7)/H7&lt;10, (F7-H7)/H7, "&gt;999%"))</f>
        <v>-0.66666666666666663</v>
      </c>
    </row>
    <row r="8" spans="1:11" x14ac:dyDescent="0.25">
      <c r="A8" s="7" t="s">
        <v>236</v>
      </c>
      <c r="B8" s="65">
        <v>8</v>
      </c>
      <c r="C8" s="34">
        <f>IF(B17=0, "-", B8/B17)</f>
        <v>0.2</v>
      </c>
      <c r="D8" s="65">
        <v>1</v>
      </c>
      <c r="E8" s="9">
        <f>IF(D17=0, "-", D8/D17)</f>
        <v>1.5873015873015872E-2</v>
      </c>
      <c r="F8" s="81">
        <v>25</v>
      </c>
      <c r="G8" s="34">
        <f>IF(F17=0, "-", F8/F17)</f>
        <v>0.12376237623762376</v>
      </c>
      <c r="H8" s="65">
        <v>17</v>
      </c>
      <c r="I8" s="9">
        <f>IF(H17=0, "-", H8/H17)</f>
        <v>6.7193675889328064E-2</v>
      </c>
      <c r="J8" s="8">
        <f t="shared" si="0"/>
        <v>7</v>
      </c>
      <c r="K8" s="9">
        <f t="shared" si="1"/>
        <v>0.47058823529411764</v>
      </c>
    </row>
    <row r="9" spans="1:11" x14ac:dyDescent="0.25">
      <c r="A9" s="7" t="s">
        <v>237</v>
      </c>
      <c r="B9" s="65">
        <v>1</v>
      </c>
      <c r="C9" s="34">
        <f>IF(B17=0, "-", B9/B17)</f>
        <v>2.5000000000000001E-2</v>
      </c>
      <c r="D9" s="65">
        <v>12</v>
      </c>
      <c r="E9" s="9">
        <f>IF(D17=0, "-", D9/D17)</f>
        <v>0.19047619047619047</v>
      </c>
      <c r="F9" s="81">
        <v>28</v>
      </c>
      <c r="G9" s="34">
        <f>IF(F17=0, "-", F9/F17)</f>
        <v>0.13861386138613863</v>
      </c>
      <c r="H9" s="65">
        <v>42</v>
      </c>
      <c r="I9" s="9">
        <f>IF(H17=0, "-", H9/H17)</f>
        <v>0.16600790513833993</v>
      </c>
      <c r="J9" s="8">
        <f t="shared" si="0"/>
        <v>-0.91666666666666663</v>
      </c>
      <c r="K9" s="9">
        <f t="shared" si="1"/>
        <v>-0.33333333333333331</v>
      </c>
    </row>
    <row r="10" spans="1:11" x14ac:dyDescent="0.25">
      <c r="A10" s="7" t="s">
        <v>238</v>
      </c>
      <c r="B10" s="65">
        <v>5</v>
      </c>
      <c r="C10" s="34">
        <f>IF(B17=0, "-", B10/B17)</f>
        <v>0.125</v>
      </c>
      <c r="D10" s="65">
        <v>9</v>
      </c>
      <c r="E10" s="9">
        <f>IF(D17=0, "-", D10/D17)</f>
        <v>0.14285714285714285</v>
      </c>
      <c r="F10" s="81">
        <v>43</v>
      </c>
      <c r="G10" s="34">
        <f>IF(F17=0, "-", F10/F17)</f>
        <v>0.21287128712871287</v>
      </c>
      <c r="H10" s="65">
        <v>25</v>
      </c>
      <c r="I10" s="9">
        <f>IF(H17=0, "-", H10/H17)</f>
        <v>9.8814229249011856E-2</v>
      </c>
      <c r="J10" s="8">
        <f t="shared" si="0"/>
        <v>-0.44444444444444442</v>
      </c>
      <c r="K10" s="9">
        <f t="shared" si="1"/>
        <v>0.72</v>
      </c>
    </row>
    <row r="11" spans="1:11" x14ac:dyDescent="0.25">
      <c r="A11" s="7" t="s">
        <v>239</v>
      </c>
      <c r="B11" s="65">
        <v>0</v>
      </c>
      <c r="C11" s="34">
        <f>IF(B17=0, "-", B11/B17)</f>
        <v>0</v>
      </c>
      <c r="D11" s="65">
        <v>0</v>
      </c>
      <c r="E11" s="9">
        <f>IF(D17=0, "-", D11/D17)</f>
        <v>0</v>
      </c>
      <c r="F11" s="81">
        <v>3</v>
      </c>
      <c r="G11" s="34">
        <f>IF(F17=0, "-", F11/F17)</f>
        <v>1.4851485148514851E-2</v>
      </c>
      <c r="H11" s="65">
        <v>5</v>
      </c>
      <c r="I11" s="9">
        <f>IF(H17=0, "-", H11/H17)</f>
        <v>1.9762845849802372E-2</v>
      </c>
      <c r="J11" s="8" t="str">
        <f t="shared" si="0"/>
        <v>-</v>
      </c>
      <c r="K11" s="9">
        <f t="shared" si="1"/>
        <v>-0.4</v>
      </c>
    </row>
    <row r="12" spans="1:11" x14ac:dyDescent="0.25">
      <c r="A12" s="7" t="s">
        <v>240</v>
      </c>
      <c r="B12" s="65">
        <v>3</v>
      </c>
      <c r="C12" s="34">
        <f>IF(B17=0, "-", B12/B17)</f>
        <v>7.4999999999999997E-2</v>
      </c>
      <c r="D12" s="65">
        <v>1</v>
      </c>
      <c r="E12" s="9">
        <f>IF(D17=0, "-", D12/D17)</f>
        <v>1.5873015873015872E-2</v>
      </c>
      <c r="F12" s="81">
        <v>15</v>
      </c>
      <c r="G12" s="34">
        <f>IF(F17=0, "-", F12/F17)</f>
        <v>7.4257425742574254E-2</v>
      </c>
      <c r="H12" s="65">
        <v>11</v>
      </c>
      <c r="I12" s="9">
        <f>IF(H17=0, "-", H12/H17)</f>
        <v>4.3478260869565216E-2</v>
      </c>
      <c r="J12" s="8">
        <f t="shared" si="0"/>
        <v>2</v>
      </c>
      <c r="K12" s="9">
        <f t="shared" si="1"/>
        <v>0.36363636363636365</v>
      </c>
    </row>
    <row r="13" spans="1:11" x14ac:dyDescent="0.25">
      <c r="A13" s="7" t="s">
        <v>241</v>
      </c>
      <c r="B13" s="65">
        <v>9</v>
      </c>
      <c r="C13" s="34">
        <f>IF(B17=0, "-", B13/B17)</f>
        <v>0.22500000000000001</v>
      </c>
      <c r="D13" s="65">
        <v>19</v>
      </c>
      <c r="E13" s="9">
        <f>IF(D17=0, "-", D13/D17)</f>
        <v>0.30158730158730157</v>
      </c>
      <c r="F13" s="81">
        <v>40</v>
      </c>
      <c r="G13" s="34">
        <f>IF(F17=0, "-", F13/F17)</f>
        <v>0.19801980198019803</v>
      </c>
      <c r="H13" s="65">
        <v>75</v>
      </c>
      <c r="I13" s="9">
        <f>IF(H17=0, "-", H13/H17)</f>
        <v>0.29644268774703558</v>
      </c>
      <c r="J13" s="8">
        <f t="shared" si="0"/>
        <v>-0.52631578947368418</v>
      </c>
      <c r="K13" s="9">
        <f t="shared" si="1"/>
        <v>-0.46666666666666667</v>
      </c>
    </row>
    <row r="14" spans="1:11" x14ac:dyDescent="0.25">
      <c r="A14" s="7" t="s">
        <v>242</v>
      </c>
      <c r="B14" s="65">
        <v>4</v>
      </c>
      <c r="C14" s="34">
        <f>IF(B17=0, "-", B14/B17)</f>
        <v>0.1</v>
      </c>
      <c r="D14" s="65">
        <v>20</v>
      </c>
      <c r="E14" s="9">
        <f>IF(D17=0, "-", D14/D17)</f>
        <v>0.31746031746031744</v>
      </c>
      <c r="F14" s="81">
        <v>33</v>
      </c>
      <c r="G14" s="34">
        <f>IF(F17=0, "-", F14/F17)</f>
        <v>0.16336633663366337</v>
      </c>
      <c r="H14" s="65">
        <v>68</v>
      </c>
      <c r="I14" s="9">
        <f>IF(H17=0, "-", H14/H17)</f>
        <v>0.26877470355731226</v>
      </c>
      <c r="J14" s="8">
        <f t="shared" si="0"/>
        <v>-0.8</v>
      </c>
      <c r="K14" s="9">
        <f t="shared" si="1"/>
        <v>-0.51470588235294112</v>
      </c>
    </row>
    <row r="15" spans="1:11" x14ac:dyDescent="0.25">
      <c r="A15" s="7" t="s">
        <v>243</v>
      </c>
      <c r="B15" s="65">
        <v>10</v>
      </c>
      <c r="C15" s="34">
        <f>IF(B17=0, "-", B15/B17)</f>
        <v>0.25</v>
      </c>
      <c r="D15" s="65">
        <v>1</v>
      </c>
      <c r="E15" s="9">
        <f>IF(D17=0, "-", D15/D17)</f>
        <v>1.5873015873015872E-2</v>
      </c>
      <c r="F15" s="81">
        <v>14</v>
      </c>
      <c r="G15" s="34">
        <f>IF(F17=0, "-", F15/F17)</f>
        <v>6.9306930693069313E-2</v>
      </c>
      <c r="H15" s="65">
        <v>7</v>
      </c>
      <c r="I15" s="9">
        <f>IF(H17=0, "-", H15/H17)</f>
        <v>2.766798418972332E-2</v>
      </c>
      <c r="J15" s="8">
        <f t="shared" si="0"/>
        <v>9</v>
      </c>
      <c r="K15" s="9">
        <f t="shared" si="1"/>
        <v>1</v>
      </c>
    </row>
    <row r="16" spans="1:11" x14ac:dyDescent="0.25">
      <c r="A16" s="2"/>
      <c r="B16" s="68"/>
      <c r="C16" s="33"/>
      <c r="D16" s="68"/>
      <c r="E16" s="6"/>
      <c r="F16" s="82"/>
      <c r="G16" s="33"/>
      <c r="H16" s="68"/>
      <c r="I16" s="6"/>
      <c r="J16" s="5"/>
      <c r="K16" s="6"/>
    </row>
    <row r="17" spans="1:11" s="43" customFormat="1" ht="13" x14ac:dyDescent="0.3">
      <c r="A17" s="162" t="s">
        <v>436</v>
      </c>
      <c r="B17" s="71">
        <f>SUM(B7:B16)</f>
        <v>40</v>
      </c>
      <c r="C17" s="40">
        <f>B17/1085</f>
        <v>3.6866359447004608E-2</v>
      </c>
      <c r="D17" s="71">
        <f>SUM(D7:D16)</f>
        <v>63</v>
      </c>
      <c r="E17" s="41">
        <f>D17/1115</f>
        <v>5.6502242152466367E-2</v>
      </c>
      <c r="F17" s="77">
        <f>SUM(F7:F16)</f>
        <v>202</v>
      </c>
      <c r="G17" s="42">
        <f>F17/5107</f>
        <v>3.9553553945564909E-2</v>
      </c>
      <c r="H17" s="71">
        <f>SUM(H7:H16)</f>
        <v>253</v>
      </c>
      <c r="I17" s="41">
        <f>H17/5197</f>
        <v>4.8681931883779103E-2</v>
      </c>
      <c r="J17" s="37">
        <f>IF(D17=0, "-", IF((B17-D17)/D17&lt;10, (B17-D17)/D17, "&gt;999%"))</f>
        <v>-0.36507936507936506</v>
      </c>
      <c r="K17" s="38">
        <f>IF(H17=0, "-", IF((F17-H17)/H17&lt;10, (F17-H17)/H17, "&gt;999%"))</f>
        <v>-0.20158102766798419</v>
      </c>
    </row>
    <row r="18" spans="1:11" x14ac:dyDescent="0.25">
      <c r="B18" s="83"/>
      <c r="D18" s="83"/>
      <c r="F18" s="83"/>
      <c r="H18" s="83"/>
    </row>
    <row r="19" spans="1:11" s="43" customFormat="1" ht="13" x14ac:dyDescent="0.3">
      <c r="A19" s="162" t="s">
        <v>436</v>
      </c>
      <c r="B19" s="71">
        <v>40</v>
      </c>
      <c r="C19" s="40">
        <f>B19/1085</f>
        <v>3.6866359447004608E-2</v>
      </c>
      <c r="D19" s="71">
        <v>63</v>
      </c>
      <c r="E19" s="41">
        <f>D19/1115</f>
        <v>5.6502242152466367E-2</v>
      </c>
      <c r="F19" s="77">
        <v>202</v>
      </c>
      <c r="G19" s="42">
        <f>F19/5107</f>
        <v>3.9553553945564909E-2</v>
      </c>
      <c r="H19" s="71">
        <v>253</v>
      </c>
      <c r="I19" s="41">
        <f>H19/5197</f>
        <v>4.8681931883779103E-2</v>
      </c>
      <c r="J19" s="37">
        <f>IF(D19=0, "-", IF((B19-D19)/D19&lt;10, (B19-D19)/D19, "&gt;999%"))</f>
        <v>-0.36507936507936506</v>
      </c>
      <c r="K19" s="38">
        <f>IF(H19=0, "-", IF((F19-H19)/H19&lt;10, (F19-H19)/H19, "&gt;999%"))</f>
        <v>-0.20158102766798419</v>
      </c>
    </row>
    <row r="20" spans="1:11" x14ac:dyDescent="0.25">
      <c r="B20" s="83"/>
      <c r="D20" s="83"/>
      <c r="F20" s="83"/>
      <c r="H20" s="83"/>
    </row>
    <row r="21" spans="1:11" ht="15.5" x14ac:dyDescent="0.35">
      <c r="A21" s="164" t="s">
        <v>102</v>
      </c>
      <c r="B21" s="196" t="s">
        <v>1</v>
      </c>
      <c r="C21" s="200"/>
      <c r="D21" s="200"/>
      <c r="E21" s="197"/>
      <c r="F21" s="196" t="s">
        <v>14</v>
      </c>
      <c r="G21" s="200"/>
      <c r="H21" s="200"/>
      <c r="I21" s="197"/>
      <c r="J21" s="196" t="s">
        <v>15</v>
      </c>
      <c r="K21" s="197"/>
    </row>
    <row r="22" spans="1:11" ht="13" x14ac:dyDescent="0.3">
      <c r="A22" s="22"/>
      <c r="B22" s="196">
        <f>VALUE(RIGHT($B$2, 4))</f>
        <v>2023</v>
      </c>
      <c r="C22" s="197"/>
      <c r="D22" s="196">
        <f>B22-1</f>
        <v>2022</v>
      </c>
      <c r="E22" s="204"/>
      <c r="F22" s="196">
        <f>B22</f>
        <v>2023</v>
      </c>
      <c r="G22" s="204"/>
      <c r="H22" s="196">
        <f>D22</f>
        <v>2022</v>
      </c>
      <c r="I22" s="204"/>
      <c r="J22" s="140" t="s">
        <v>4</v>
      </c>
      <c r="K22" s="141" t="s">
        <v>2</v>
      </c>
    </row>
    <row r="23" spans="1:11" ht="13" x14ac:dyDescent="0.3">
      <c r="A23" s="163" t="s">
        <v>131</v>
      </c>
      <c r="B23" s="61" t="s">
        <v>12</v>
      </c>
      <c r="C23" s="62" t="s">
        <v>13</v>
      </c>
      <c r="D23" s="61" t="s">
        <v>12</v>
      </c>
      <c r="E23" s="63" t="s">
        <v>13</v>
      </c>
      <c r="F23" s="62" t="s">
        <v>12</v>
      </c>
      <c r="G23" s="62" t="s">
        <v>13</v>
      </c>
      <c r="H23" s="61" t="s">
        <v>12</v>
      </c>
      <c r="I23" s="63" t="s">
        <v>13</v>
      </c>
      <c r="J23" s="61"/>
      <c r="K23" s="63"/>
    </row>
    <row r="24" spans="1:11" x14ac:dyDescent="0.25">
      <c r="A24" s="7" t="s">
        <v>244</v>
      </c>
      <c r="B24" s="65">
        <v>0</v>
      </c>
      <c r="C24" s="34">
        <f>IF(B44=0, "-", B24/B44)</f>
        <v>0</v>
      </c>
      <c r="D24" s="65">
        <v>0</v>
      </c>
      <c r="E24" s="9">
        <f>IF(D44=0, "-", D24/D44)</f>
        <v>0</v>
      </c>
      <c r="F24" s="81">
        <v>4</v>
      </c>
      <c r="G24" s="34">
        <f>IF(F44=0, "-", F24/F44)</f>
        <v>7.8277886497064575E-3</v>
      </c>
      <c r="H24" s="65">
        <v>0</v>
      </c>
      <c r="I24" s="9">
        <f>IF(H44=0, "-", H24/H44)</f>
        <v>0</v>
      </c>
      <c r="J24" s="8" t="str">
        <f t="shared" ref="J24:J42" si="2">IF(D24=0, "-", IF((B24-D24)/D24&lt;10, (B24-D24)/D24, "&gt;999%"))</f>
        <v>-</v>
      </c>
      <c r="K24" s="9" t="str">
        <f t="shared" ref="K24:K42" si="3">IF(H24=0, "-", IF((F24-H24)/H24&lt;10, (F24-H24)/H24, "&gt;999%"))</f>
        <v>-</v>
      </c>
    </row>
    <row r="25" spans="1:11" x14ac:dyDescent="0.25">
      <c r="A25" s="7" t="s">
        <v>245</v>
      </c>
      <c r="B25" s="65">
        <v>8</v>
      </c>
      <c r="C25" s="34">
        <f>IF(B44=0, "-", B25/B44)</f>
        <v>7.0175438596491224E-2</v>
      </c>
      <c r="D25" s="65">
        <v>5</v>
      </c>
      <c r="E25" s="9">
        <f>IF(D44=0, "-", D25/D44)</f>
        <v>3.8167938931297711E-2</v>
      </c>
      <c r="F25" s="81">
        <v>80</v>
      </c>
      <c r="G25" s="34">
        <f>IF(F44=0, "-", F25/F44)</f>
        <v>0.15655577299412915</v>
      </c>
      <c r="H25" s="65">
        <v>37</v>
      </c>
      <c r="I25" s="9">
        <f>IF(H44=0, "-", H25/H44)</f>
        <v>7.269155206286837E-2</v>
      </c>
      <c r="J25" s="8">
        <f t="shared" si="2"/>
        <v>0.6</v>
      </c>
      <c r="K25" s="9">
        <f t="shared" si="3"/>
        <v>1.1621621621621621</v>
      </c>
    </row>
    <row r="26" spans="1:11" x14ac:dyDescent="0.25">
      <c r="A26" s="7" t="s">
        <v>246</v>
      </c>
      <c r="B26" s="65">
        <v>0</v>
      </c>
      <c r="C26" s="34">
        <f>IF(B44=0, "-", B26/B44)</f>
        <v>0</v>
      </c>
      <c r="D26" s="65">
        <v>2</v>
      </c>
      <c r="E26" s="9">
        <f>IF(D44=0, "-", D26/D44)</f>
        <v>1.5267175572519083E-2</v>
      </c>
      <c r="F26" s="81">
        <v>2</v>
      </c>
      <c r="G26" s="34">
        <f>IF(F44=0, "-", F26/F44)</f>
        <v>3.9138943248532287E-3</v>
      </c>
      <c r="H26" s="65">
        <v>9</v>
      </c>
      <c r="I26" s="9">
        <f>IF(H44=0, "-", H26/H44)</f>
        <v>1.768172888015717E-2</v>
      </c>
      <c r="J26" s="8">
        <f t="shared" si="2"/>
        <v>-1</v>
      </c>
      <c r="K26" s="9">
        <f t="shared" si="3"/>
        <v>-0.77777777777777779</v>
      </c>
    </row>
    <row r="27" spans="1:11" x14ac:dyDescent="0.25">
      <c r="A27" s="7" t="s">
        <v>247</v>
      </c>
      <c r="B27" s="65">
        <v>4</v>
      </c>
      <c r="C27" s="34">
        <f>IF(B44=0, "-", B27/B44)</f>
        <v>3.5087719298245612E-2</v>
      </c>
      <c r="D27" s="65">
        <v>21</v>
      </c>
      <c r="E27" s="9">
        <f>IF(D44=0, "-", D27/D44)</f>
        <v>0.16030534351145037</v>
      </c>
      <c r="F27" s="81">
        <v>22</v>
      </c>
      <c r="G27" s="34">
        <f>IF(F44=0, "-", F27/F44)</f>
        <v>4.3052837573385516E-2</v>
      </c>
      <c r="H27" s="65">
        <v>62</v>
      </c>
      <c r="I27" s="9">
        <f>IF(H44=0, "-", H27/H44)</f>
        <v>0.12180746561886051</v>
      </c>
      <c r="J27" s="8">
        <f t="shared" si="2"/>
        <v>-0.80952380952380953</v>
      </c>
      <c r="K27" s="9">
        <f t="shared" si="3"/>
        <v>-0.64516129032258063</v>
      </c>
    </row>
    <row r="28" spans="1:11" x14ac:dyDescent="0.25">
      <c r="A28" s="7" t="s">
        <v>248</v>
      </c>
      <c r="B28" s="65">
        <v>1</v>
      </c>
      <c r="C28" s="34">
        <f>IF(B44=0, "-", B28/B44)</f>
        <v>8.771929824561403E-3</v>
      </c>
      <c r="D28" s="65">
        <v>4</v>
      </c>
      <c r="E28" s="9">
        <f>IF(D44=0, "-", D28/D44)</f>
        <v>3.0534351145038167E-2</v>
      </c>
      <c r="F28" s="81">
        <v>3</v>
      </c>
      <c r="G28" s="34">
        <f>IF(F44=0, "-", F28/F44)</f>
        <v>5.8708414872798431E-3</v>
      </c>
      <c r="H28" s="65">
        <v>8</v>
      </c>
      <c r="I28" s="9">
        <f>IF(H44=0, "-", H28/H44)</f>
        <v>1.5717092337917484E-2</v>
      </c>
      <c r="J28" s="8">
        <f t="shared" si="2"/>
        <v>-0.75</v>
      </c>
      <c r="K28" s="9">
        <f t="shared" si="3"/>
        <v>-0.625</v>
      </c>
    </row>
    <row r="29" spans="1:11" x14ac:dyDescent="0.25">
      <c r="A29" s="7" t="s">
        <v>249</v>
      </c>
      <c r="B29" s="65">
        <v>16</v>
      </c>
      <c r="C29" s="34">
        <f>IF(B44=0, "-", B29/B44)</f>
        <v>0.14035087719298245</v>
      </c>
      <c r="D29" s="65">
        <v>6</v>
      </c>
      <c r="E29" s="9">
        <f>IF(D44=0, "-", D29/D44)</f>
        <v>4.5801526717557252E-2</v>
      </c>
      <c r="F29" s="81">
        <v>33</v>
      </c>
      <c r="G29" s="34">
        <f>IF(F44=0, "-", F29/F44)</f>
        <v>6.4579256360078274E-2</v>
      </c>
      <c r="H29" s="65">
        <v>23</v>
      </c>
      <c r="I29" s="9">
        <f>IF(H44=0, "-", H29/H44)</f>
        <v>4.5186640471512773E-2</v>
      </c>
      <c r="J29" s="8">
        <f t="shared" si="2"/>
        <v>1.6666666666666667</v>
      </c>
      <c r="K29" s="9">
        <f t="shared" si="3"/>
        <v>0.43478260869565216</v>
      </c>
    </row>
    <row r="30" spans="1:11" x14ac:dyDescent="0.25">
      <c r="A30" s="7" t="s">
        <v>250</v>
      </c>
      <c r="B30" s="65">
        <v>7</v>
      </c>
      <c r="C30" s="34">
        <f>IF(B44=0, "-", B30/B44)</f>
        <v>6.1403508771929821E-2</v>
      </c>
      <c r="D30" s="65">
        <v>6</v>
      </c>
      <c r="E30" s="9">
        <f>IF(D44=0, "-", D30/D44)</f>
        <v>4.5801526717557252E-2</v>
      </c>
      <c r="F30" s="81">
        <v>37</v>
      </c>
      <c r="G30" s="34">
        <f>IF(F44=0, "-", F30/F44)</f>
        <v>7.2407045009784732E-2</v>
      </c>
      <c r="H30" s="65">
        <v>37</v>
      </c>
      <c r="I30" s="9">
        <f>IF(H44=0, "-", H30/H44)</f>
        <v>7.269155206286837E-2</v>
      </c>
      <c r="J30" s="8">
        <f t="shared" si="2"/>
        <v>0.16666666666666666</v>
      </c>
      <c r="K30" s="9">
        <f t="shared" si="3"/>
        <v>0</v>
      </c>
    </row>
    <row r="31" spans="1:11" x14ac:dyDescent="0.25">
      <c r="A31" s="7" t="s">
        <v>251</v>
      </c>
      <c r="B31" s="65">
        <v>0</v>
      </c>
      <c r="C31" s="34">
        <f>IF(B44=0, "-", B31/B44)</f>
        <v>0</v>
      </c>
      <c r="D31" s="65">
        <v>0</v>
      </c>
      <c r="E31" s="9">
        <f>IF(D44=0, "-", D31/D44)</f>
        <v>0</v>
      </c>
      <c r="F31" s="81">
        <v>2</v>
      </c>
      <c r="G31" s="34">
        <f>IF(F44=0, "-", F31/F44)</f>
        <v>3.9138943248532287E-3</v>
      </c>
      <c r="H31" s="65">
        <v>1</v>
      </c>
      <c r="I31" s="9">
        <f>IF(H44=0, "-", H31/H44)</f>
        <v>1.9646365422396855E-3</v>
      </c>
      <c r="J31" s="8" t="str">
        <f t="shared" si="2"/>
        <v>-</v>
      </c>
      <c r="K31" s="9">
        <f t="shared" si="3"/>
        <v>1</v>
      </c>
    </row>
    <row r="32" spans="1:11" x14ac:dyDescent="0.25">
      <c r="A32" s="7" t="s">
        <v>252</v>
      </c>
      <c r="B32" s="65">
        <v>31</v>
      </c>
      <c r="C32" s="34">
        <f>IF(B44=0, "-", B32/B44)</f>
        <v>0.27192982456140352</v>
      </c>
      <c r="D32" s="65">
        <v>41</v>
      </c>
      <c r="E32" s="9">
        <f>IF(D44=0, "-", D32/D44)</f>
        <v>0.31297709923664124</v>
      </c>
      <c r="F32" s="81">
        <v>123</v>
      </c>
      <c r="G32" s="34">
        <f>IF(F44=0, "-", F32/F44)</f>
        <v>0.24070450097847357</v>
      </c>
      <c r="H32" s="65">
        <v>168</v>
      </c>
      <c r="I32" s="9">
        <f>IF(H44=0, "-", H32/H44)</f>
        <v>0.33005893909626721</v>
      </c>
      <c r="J32" s="8">
        <f t="shared" si="2"/>
        <v>-0.24390243902439024</v>
      </c>
      <c r="K32" s="9">
        <f t="shared" si="3"/>
        <v>-0.26785714285714285</v>
      </c>
    </row>
    <row r="33" spans="1:11" x14ac:dyDescent="0.25">
      <c r="A33" s="7" t="s">
        <v>253</v>
      </c>
      <c r="B33" s="65">
        <v>9</v>
      </c>
      <c r="C33" s="34">
        <f>IF(B44=0, "-", B33/B44)</f>
        <v>7.8947368421052627E-2</v>
      </c>
      <c r="D33" s="65">
        <v>11</v>
      </c>
      <c r="E33" s="9">
        <f>IF(D44=0, "-", D33/D44)</f>
        <v>8.3969465648854963E-2</v>
      </c>
      <c r="F33" s="81">
        <v>35</v>
      </c>
      <c r="G33" s="34">
        <f>IF(F44=0, "-", F33/F44)</f>
        <v>6.8493150684931503E-2</v>
      </c>
      <c r="H33" s="65">
        <v>63</v>
      </c>
      <c r="I33" s="9">
        <f>IF(H44=0, "-", H33/H44)</f>
        <v>0.1237721021611002</v>
      </c>
      <c r="J33" s="8">
        <f t="shared" si="2"/>
        <v>-0.18181818181818182</v>
      </c>
      <c r="K33" s="9">
        <f t="shared" si="3"/>
        <v>-0.44444444444444442</v>
      </c>
    </row>
    <row r="34" spans="1:11" x14ac:dyDescent="0.25">
      <c r="A34" s="7" t="s">
        <v>254</v>
      </c>
      <c r="B34" s="65">
        <v>5</v>
      </c>
      <c r="C34" s="34">
        <f>IF(B44=0, "-", B34/B44)</f>
        <v>4.3859649122807015E-2</v>
      </c>
      <c r="D34" s="65">
        <v>5</v>
      </c>
      <c r="E34" s="9">
        <f>IF(D44=0, "-", D34/D44)</f>
        <v>3.8167938931297711E-2</v>
      </c>
      <c r="F34" s="81">
        <v>32</v>
      </c>
      <c r="G34" s="34">
        <f>IF(F44=0, "-", F34/F44)</f>
        <v>6.262230919765166E-2</v>
      </c>
      <c r="H34" s="65">
        <v>28</v>
      </c>
      <c r="I34" s="9">
        <f>IF(H44=0, "-", H34/H44)</f>
        <v>5.50098231827112E-2</v>
      </c>
      <c r="J34" s="8">
        <f t="shared" si="2"/>
        <v>0</v>
      </c>
      <c r="K34" s="9">
        <f t="shared" si="3"/>
        <v>0.14285714285714285</v>
      </c>
    </row>
    <row r="35" spans="1:11" x14ac:dyDescent="0.25">
      <c r="A35" s="7" t="s">
        <v>255</v>
      </c>
      <c r="B35" s="65">
        <v>0</v>
      </c>
      <c r="C35" s="34">
        <f>IF(B44=0, "-", B35/B44)</f>
        <v>0</v>
      </c>
      <c r="D35" s="65">
        <v>0</v>
      </c>
      <c r="E35" s="9">
        <f>IF(D44=0, "-", D35/D44)</f>
        <v>0</v>
      </c>
      <c r="F35" s="81">
        <v>20</v>
      </c>
      <c r="G35" s="34">
        <f>IF(F44=0, "-", F35/F44)</f>
        <v>3.9138943248532287E-2</v>
      </c>
      <c r="H35" s="65">
        <v>0</v>
      </c>
      <c r="I35" s="9">
        <f>IF(H44=0, "-", H35/H44)</f>
        <v>0</v>
      </c>
      <c r="J35" s="8" t="str">
        <f t="shared" si="2"/>
        <v>-</v>
      </c>
      <c r="K35" s="9" t="str">
        <f t="shared" si="3"/>
        <v>-</v>
      </c>
    </row>
    <row r="36" spans="1:11" x14ac:dyDescent="0.25">
      <c r="A36" s="7" t="s">
        <v>256</v>
      </c>
      <c r="B36" s="65">
        <v>8</v>
      </c>
      <c r="C36" s="34">
        <f>IF(B44=0, "-", B36/B44)</f>
        <v>7.0175438596491224E-2</v>
      </c>
      <c r="D36" s="65">
        <v>0</v>
      </c>
      <c r="E36" s="9">
        <f>IF(D44=0, "-", D36/D44)</f>
        <v>0</v>
      </c>
      <c r="F36" s="81">
        <v>14</v>
      </c>
      <c r="G36" s="34">
        <f>IF(F44=0, "-", F36/F44)</f>
        <v>2.7397260273972601E-2</v>
      </c>
      <c r="H36" s="65">
        <v>0</v>
      </c>
      <c r="I36" s="9">
        <f>IF(H44=0, "-", H36/H44)</f>
        <v>0</v>
      </c>
      <c r="J36" s="8" t="str">
        <f t="shared" si="2"/>
        <v>-</v>
      </c>
      <c r="K36" s="9" t="str">
        <f t="shared" si="3"/>
        <v>-</v>
      </c>
    </row>
    <row r="37" spans="1:11" x14ac:dyDescent="0.25">
      <c r="A37" s="7" t="s">
        <v>257</v>
      </c>
      <c r="B37" s="65">
        <v>1</v>
      </c>
      <c r="C37" s="34">
        <f>IF(B44=0, "-", B37/B44)</f>
        <v>8.771929824561403E-3</v>
      </c>
      <c r="D37" s="65">
        <v>11</v>
      </c>
      <c r="E37" s="9">
        <f>IF(D44=0, "-", D37/D44)</f>
        <v>8.3969465648854963E-2</v>
      </c>
      <c r="F37" s="81">
        <v>17</v>
      </c>
      <c r="G37" s="34">
        <f>IF(F44=0, "-", F37/F44)</f>
        <v>3.3268101761252444E-2</v>
      </c>
      <c r="H37" s="65">
        <v>21</v>
      </c>
      <c r="I37" s="9">
        <f>IF(H44=0, "-", H37/H44)</f>
        <v>4.1257367387033402E-2</v>
      </c>
      <c r="J37" s="8">
        <f t="shared" si="2"/>
        <v>-0.90909090909090906</v>
      </c>
      <c r="K37" s="9">
        <f t="shared" si="3"/>
        <v>-0.19047619047619047</v>
      </c>
    </row>
    <row r="38" spans="1:11" x14ac:dyDescent="0.25">
      <c r="A38" s="7" t="s">
        <v>258</v>
      </c>
      <c r="B38" s="65">
        <v>0</v>
      </c>
      <c r="C38" s="34">
        <f>IF(B44=0, "-", B38/B44)</f>
        <v>0</v>
      </c>
      <c r="D38" s="65">
        <v>0</v>
      </c>
      <c r="E38" s="9">
        <f>IF(D44=0, "-", D38/D44)</f>
        <v>0</v>
      </c>
      <c r="F38" s="81">
        <v>4</v>
      </c>
      <c r="G38" s="34">
        <f>IF(F44=0, "-", F38/F44)</f>
        <v>7.8277886497064575E-3</v>
      </c>
      <c r="H38" s="65">
        <v>1</v>
      </c>
      <c r="I38" s="9">
        <f>IF(H44=0, "-", H38/H44)</f>
        <v>1.9646365422396855E-3</v>
      </c>
      <c r="J38" s="8" t="str">
        <f t="shared" si="2"/>
        <v>-</v>
      </c>
      <c r="K38" s="9">
        <f t="shared" si="3"/>
        <v>3</v>
      </c>
    </row>
    <row r="39" spans="1:11" x14ac:dyDescent="0.25">
      <c r="A39" s="7" t="s">
        <v>259</v>
      </c>
      <c r="B39" s="65">
        <v>2</v>
      </c>
      <c r="C39" s="34">
        <f>IF(B44=0, "-", B39/B44)</f>
        <v>1.7543859649122806E-2</v>
      </c>
      <c r="D39" s="65">
        <v>1</v>
      </c>
      <c r="E39" s="9">
        <f>IF(D44=0, "-", D39/D44)</f>
        <v>7.6335877862595417E-3</v>
      </c>
      <c r="F39" s="81">
        <v>7</v>
      </c>
      <c r="G39" s="34">
        <f>IF(F44=0, "-", F39/F44)</f>
        <v>1.3698630136986301E-2</v>
      </c>
      <c r="H39" s="65">
        <v>5</v>
      </c>
      <c r="I39" s="9">
        <f>IF(H44=0, "-", H39/H44)</f>
        <v>9.823182711198428E-3</v>
      </c>
      <c r="J39" s="8">
        <f t="shared" si="2"/>
        <v>1</v>
      </c>
      <c r="K39" s="9">
        <f t="shared" si="3"/>
        <v>0.4</v>
      </c>
    </row>
    <row r="40" spans="1:11" x14ac:dyDescent="0.25">
      <c r="A40" s="7" t="s">
        <v>260</v>
      </c>
      <c r="B40" s="65">
        <v>11</v>
      </c>
      <c r="C40" s="34">
        <f>IF(B44=0, "-", B40/B44)</f>
        <v>9.6491228070175433E-2</v>
      </c>
      <c r="D40" s="65">
        <v>17</v>
      </c>
      <c r="E40" s="9">
        <f>IF(D44=0, "-", D40/D44)</f>
        <v>0.12977099236641221</v>
      </c>
      <c r="F40" s="81">
        <v>27</v>
      </c>
      <c r="G40" s="34">
        <f>IF(F44=0, "-", F40/F44)</f>
        <v>5.2837573385518588E-2</v>
      </c>
      <c r="H40" s="65">
        <v>41</v>
      </c>
      <c r="I40" s="9">
        <f>IF(H44=0, "-", H40/H44)</f>
        <v>8.0550098231827114E-2</v>
      </c>
      <c r="J40" s="8">
        <f t="shared" si="2"/>
        <v>-0.35294117647058826</v>
      </c>
      <c r="K40" s="9">
        <f t="shared" si="3"/>
        <v>-0.34146341463414637</v>
      </c>
    </row>
    <row r="41" spans="1:11" x14ac:dyDescent="0.25">
      <c r="A41" s="7" t="s">
        <v>261</v>
      </c>
      <c r="B41" s="65">
        <v>10</v>
      </c>
      <c r="C41" s="34">
        <f>IF(B44=0, "-", B41/B44)</f>
        <v>8.771929824561403E-2</v>
      </c>
      <c r="D41" s="65">
        <v>0</v>
      </c>
      <c r="E41" s="9">
        <f>IF(D44=0, "-", D41/D44)</f>
        <v>0</v>
      </c>
      <c r="F41" s="81">
        <v>37</v>
      </c>
      <c r="G41" s="34">
        <f>IF(F44=0, "-", F41/F44)</f>
        <v>7.2407045009784732E-2</v>
      </c>
      <c r="H41" s="65">
        <v>0</v>
      </c>
      <c r="I41" s="9">
        <f>IF(H44=0, "-", H41/H44)</f>
        <v>0</v>
      </c>
      <c r="J41" s="8" t="str">
        <f t="shared" si="2"/>
        <v>-</v>
      </c>
      <c r="K41" s="9" t="str">
        <f t="shared" si="3"/>
        <v>-</v>
      </c>
    </row>
    <row r="42" spans="1:11" x14ac:dyDescent="0.25">
      <c r="A42" s="7" t="s">
        <v>262</v>
      </c>
      <c r="B42" s="65">
        <v>1</v>
      </c>
      <c r="C42" s="34">
        <f>IF(B44=0, "-", B42/B44)</f>
        <v>8.771929824561403E-3</v>
      </c>
      <c r="D42" s="65">
        <v>1</v>
      </c>
      <c r="E42" s="9">
        <f>IF(D44=0, "-", D42/D44)</f>
        <v>7.6335877862595417E-3</v>
      </c>
      <c r="F42" s="81">
        <v>12</v>
      </c>
      <c r="G42" s="34">
        <f>IF(F44=0, "-", F42/F44)</f>
        <v>2.3483365949119372E-2</v>
      </c>
      <c r="H42" s="65">
        <v>5</v>
      </c>
      <c r="I42" s="9">
        <f>IF(H44=0, "-", H42/H44)</f>
        <v>9.823182711198428E-3</v>
      </c>
      <c r="J42" s="8">
        <f t="shared" si="2"/>
        <v>0</v>
      </c>
      <c r="K42" s="9">
        <f t="shared" si="3"/>
        <v>1.4</v>
      </c>
    </row>
    <row r="43" spans="1:11" x14ac:dyDescent="0.25">
      <c r="A43" s="2"/>
      <c r="B43" s="68"/>
      <c r="C43" s="33"/>
      <c r="D43" s="68"/>
      <c r="E43" s="6"/>
      <c r="F43" s="82"/>
      <c r="G43" s="33"/>
      <c r="H43" s="68"/>
      <c r="I43" s="6"/>
      <c r="J43" s="5"/>
      <c r="K43" s="6"/>
    </row>
    <row r="44" spans="1:11" s="43" customFormat="1" ht="13" x14ac:dyDescent="0.3">
      <c r="A44" s="162" t="s">
        <v>435</v>
      </c>
      <c r="B44" s="71">
        <f>SUM(B24:B43)</f>
        <v>114</v>
      </c>
      <c r="C44" s="40">
        <f>B44/1085</f>
        <v>0.10506912442396313</v>
      </c>
      <c r="D44" s="71">
        <f>SUM(D24:D43)</f>
        <v>131</v>
      </c>
      <c r="E44" s="41">
        <f>D44/1115</f>
        <v>0.11748878923766816</v>
      </c>
      <c r="F44" s="77">
        <f>SUM(F24:F43)</f>
        <v>511</v>
      </c>
      <c r="G44" s="42">
        <f>F44/5107</f>
        <v>0.10005874290189935</v>
      </c>
      <c r="H44" s="71">
        <f>SUM(H24:H43)</f>
        <v>509</v>
      </c>
      <c r="I44" s="41">
        <f>H44/5197</f>
        <v>9.7941119876852029E-2</v>
      </c>
      <c r="J44" s="37">
        <f>IF(D44=0, "-", IF((B44-D44)/D44&lt;10, (B44-D44)/D44, "&gt;999%"))</f>
        <v>-0.12977099236641221</v>
      </c>
      <c r="K44" s="38">
        <f>IF(H44=0, "-", IF((F44-H44)/H44&lt;10, (F44-H44)/H44, "&gt;999%"))</f>
        <v>3.929273084479371E-3</v>
      </c>
    </row>
    <row r="45" spans="1:11" x14ac:dyDescent="0.25">
      <c r="B45" s="83"/>
      <c r="D45" s="83"/>
      <c r="F45" s="83"/>
      <c r="H45" s="83"/>
    </row>
    <row r="46" spans="1:11" ht="13" x14ac:dyDescent="0.3">
      <c r="A46" s="163" t="s">
        <v>132</v>
      </c>
      <c r="B46" s="61" t="s">
        <v>12</v>
      </c>
      <c r="C46" s="62" t="s">
        <v>13</v>
      </c>
      <c r="D46" s="61" t="s">
        <v>12</v>
      </c>
      <c r="E46" s="63" t="s">
        <v>13</v>
      </c>
      <c r="F46" s="62" t="s">
        <v>12</v>
      </c>
      <c r="G46" s="62" t="s">
        <v>13</v>
      </c>
      <c r="H46" s="61" t="s">
        <v>12</v>
      </c>
      <c r="I46" s="63" t="s">
        <v>13</v>
      </c>
      <c r="J46" s="61"/>
      <c r="K46" s="63"/>
    </row>
    <row r="47" spans="1:11" x14ac:dyDescent="0.25">
      <c r="A47" s="7" t="s">
        <v>263</v>
      </c>
      <c r="B47" s="65">
        <v>0</v>
      </c>
      <c r="C47" s="34">
        <f>IF(B55=0, "-", B47/B55)</f>
        <v>0</v>
      </c>
      <c r="D47" s="65">
        <v>0</v>
      </c>
      <c r="E47" s="9">
        <f>IF(D55=0, "-", D47/D55)</f>
        <v>0</v>
      </c>
      <c r="F47" s="81">
        <v>4</v>
      </c>
      <c r="G47" s="34">
        <f>IF(F55=0, "-", F47/F55)</f>
        <v>0.14814814814814814</v>
      </c>
      <c r="H47" s="65">
        <v>0</v>
      </c>
      <c r="I47" s="9">
        <f>IF(H55=0, "-", H47/H55)</f>
        <v>0</v>
      </c>
      <c r="J47" s="8" t="str">
        <f t="shared" ref="J47:J53" si="4">IF(D47=0, "-", IF((B47-D47)/D47&lt;10, (B47-D47)/D47, "&gt;999%"))</f>
        <v>-</v>
      </c>
      <c r="K47" s="9" t="str">
        <f t="shared" ref="K47:K53" si="5">IF(H47=0, "-", IF((F47-H47)/H47&lt;10, (F47-H47)/H47, "&gt;999%"))</f>
        <v>-</v>
      </c>
    </row>
    <row r="48" spans="1:11" x14ac:dyDescent="0.25">
      <c r="A48" s="7" t="s">
        <v>264</v>
      </c>
      <c r="B48" s="65">
        <v>0</v>
      </c>
      <c r="C48" s="34">
        <f>IF(B55=0, "-", B48/B55)</f>
        <v>0</v>
      </c>
      <c r="D48" s="65">
        <v>1</v>
      </c>
      <c r="E48" s="9">
        <f>IF(D55=0, "-", D48/D55)</f>
        <v>1</v>
      </c>
      <c r="F48" s="81">
        <v>1</v>
      </c>
      <c r="G48" s="34">
        <f>IF(F55=0, "-", F48/F55)</f>
        <v>3.7037037037037035E-2</v>
      </c>
      <c r="H48" s="65">
        <v>5</v>
      </c>
      <c r="I48" s="9">
        <f>IF(H55=0, "-", H48/H55)</f>
        <v>0.23809523809523808</v>
      </c>
      <c r="J48" s="8">
        <f t="shared" si="4"/>
        <v>-1</v>
      </c>
      <c r="K48" s="9">
        <f t="shared" si="5"/>
        <v>-0.8</v>
      </c>
    </row>
    <row r="49" spans="1:11" x14ac:dyDescent="0.25">
      <c r="A49" s="7" t="s">
        <v>265</v>
      </c>
      <c r="B49" s="65">
        <v>0</v>
      </c>
      <c r="C49" s="34">
        <f>IF(B55=0, "-", B49/B55)</f>
        <v>0</v>
      </c>
      <c r="D49" s="65">
        <v>0</v>
      </c>
      <c r="E49" s="9">
        <f>IF(D55=0, "-", D49/D55)</f>
        <v>0</v>
      </c>
      <c r="F49" s="81">
        <v>0</v>
      </c>
      <c r="G49" s="34">
        <f>IF(F55=0, "-", F49/F55)</f>
        <v>0</v>
      </c>
      <c r="H49" s="65">
        <v>1</v>
      </c>
      <c r="I49" s="9">
        <f>IF(H55=0, "-", H49/H55)</f>
        <v>4.7619047619047616E-2</v>
      </c>
      <c r="J49" s="8" t="str">
        <f t="shared" si="4"/>
        <v>-</v>
      </c>
      <c r="K49" s="9">
        <f t="shared" si="5"/>
        <v>-1</v>
      </c>
    </row>
    <row r="50" spans="1:11" x14ac:dyDescent="0.25">
      <c r="A50" s="7" t="s">
        <v>266</v>
      </c>
      <c r="B50" s="65">
        <v>0</v>
      </c>
      <c r="C50" s="34">
        <f>IF(B55=0, "-", B50/B55)</f>
        <v>0</v>
      </c>
      <c r="D50" s="65">
        <v>0</v>
      </c>
      <c r="E50" s="9">
        <f>IF(D55=0, "-", D50/D55)</f>
        <v>0</v>
      </c>
      <c r="F50" s="81">
        <v>14</v>
      </c>
      <c r="G50" s="34">
        <f>IF(F55=0, "-", F50/F55)</f>
        <v>0.51851851851851849</v>
      </c>
      <c r="H50" s="65">
        <v>4</v>
      </c>
      <c r="I50" s="9">
        <f>IF(H55=0, "-", H50/H55)</f>
        <v>0.19047619047619047</v>
      </c>
      <c r="J50" s="8" t="str">
        <f t="shared" si="4"/>
        <v>-</v>
      </c>
      <c r="K50" s="9">
        <f t="shared" si="5"/>
        <v>2.5</v>
      </c>
    </row>
    <row r="51" spans="1:11" x14ac:dyDescent="0.25">
      <c r="A51" s="7" t="s">
        <v>267</v>
      </c>
      <c r="B51" s="65">
        <v>3</v>
      </c>
      <c r="C51" s="34">
        <f>IF(B55=0, "-", B51/B55)</f>
        <v>1</v>
      </c>
      <c r="D51" s="65">
        <v>0</v>
      </c>
      <c r="E51" s="9">
        <f>IF(D55=0, "-", D51/D55)</f>
        <v>0</v>
      </c>
      <c r="F51" s="81">
        <v>6</v>
      </c>
      <c r="G51" s="34">
        <f>IF(F55=0, "-", F51/F55)</f>
        <v>0.22222222222222221</v>
      </c>
      <c r="H51" s="65">
        <v>4</v>
      </c>
      <c r="I51" s="9">
        <f>IF(H55=0, "-", H51/H55)</f>
        <v>0.19047619047619047</v>
      </c>
      <c r="J51" s="8" t="str">
        <f t="shared" si="4"/>
        <v>-</v>
      </c>
      <c r="K51" s="9">
        <f t="shared" si="5"/>
        <v>0.5</v>
      </c>
    </row>
    <row r="52" spans="1:11" x14ac:dyDescent="0.25">
      <c r="A52" s="7" t="s">
        <v>268</v>
      </c>
      <c r="B52" s="65">
        <v>0</v>
      </c>
      <c r="C52" s="34">
        <f>IF(B55=0, "-", B52/B55)</f>
        <v>0</v>
      </c>
      <c r="D52" s="65">
        <v>0</v>
      </c>
      <c r="E52" s="9">
        <f>IF(D55=0, "-", D52/D55)</f>
        <v>0</v>
      </c>
      <c r="F52" s="81">
        <v>2</v>
      </c>
      <c r="G52" s="34">
        <f>IF(F55=0, "-", F52/F55)</f>
        <v>7.407407407407407E-2</v>
      </c>
      <c r="H52" s="65">
        <v>1</v>
      </c>
      <c r="I52" s="9">
        <f>IF(H55=0, "-", H52/H55)</f>
        <v>4.7619047619047616E-2</v>
      </c>
      <c r="J52" s="8" t="str">
        <f t="shared" si="4"/>
        <v>-</v>
      </c>
      <c r="K52" s="9">
        <f t="shared" si="5"/>
        <v>1</v>
      </c>
    </row>
    <row r="53" spans="1:11" x14ac:dyDescent="0.25">
      <c r="A53" s="7" t="s">
        <v>269</v>
      </c>
      <c r="B53" s="65">
        <v>0</v>
      </c>
      <c r="C53" s="34">
        <f>IF(B55=0, "-", B53/B55)</f>
        <v>0</v>
      </c>
      <c r="D53" s="65">
        <v>0</v>
      </c>
      <c r="E53" s="9">
        <f>IF(D55=0, "-", D53/D55)</f>
        <v>0</v>
      </c>
      <c r="F53" s="81">
        <v>0</v>
      </c>
      <c r="G53" s="34">
        <f>IF(F55=0, "-", F53/F55)</f>
        <v>0</v>
      </c>
      <c r="H53" s="65">
        <v>6</v>
      </c>
      <c r="I53" s="9">
        <f>IF(H55=0, "-", H53/H55)</f>
        <v>0.2857142857142857</v>
      </c>
      <c r="J53" s="8" t="str">
        <f t="shared" si="4"/>
        <v>-</v>
      </c>
      <c r="K53" s="9">
        <f t="shared" si="5"/>
        <v>-1</v>
      </c>
    </row>
    <row r="54" spans="1:11" x14ac:dyDescent="0.25">
      <c r="A54" s="2"/>
      <c r="B54" s="68"/>
      <c r="C54" s="33"/>
      <c r="D54" s="68"/>
      <c r="E54" s="6"/>
      <c r="F54" s="82"/>
      <c r="G54" s="33"/>
      <c r="H54" s="68"/>
      <c r="I54" s="6"/>
      <c r="J54" s="5"/>
      <c r="K54" s="6"/>
    </row>
    <row r="55" spans="1:11" s="43" customFormat="1" ht="13" x14ac:dyDescent="0.3">
      <c r="A55" s="162" t="s">
        <v>434</v>
      </c>
      <c r="B55" s="71">
        <f>SUM(B47:B54)</f>
        <v>3</v>
      </c>
      <c r="C55" s="40">
        <f>B55/1085</f>
        <v>2.7649769585253456E-3</v>
      </c>
      <c r="D55" s="71">
        <f>SUM(D47:D54)</f>
        <v>1</v>
      </c>
      <c r="E55" s="41">
        <f>D55/1115</f>
        <v>8.9686098654708521E-4</v>
      </c>
      <c r="F55" s="77">
        <f>SUM(F47:F54)</f>
        <v>27</v>
      </c>
      <c r="G55" s="42">
        <f>F55/5107</f>
        <v>5.2868611709418444E-3</v>
      </c>
      <c r="H55" s="71">
        <f>SUM(H47:H54)</f>
        <v>21</v>
      </c>
      <c r="I55" s="41">
        <f>H55/5197</f>
        <v>4.0407927650567632E-3</v>
      </c>
      <c r="J55" s="37">
        <f>IF(D55=0, "-", IF((B55-D55)/D55&lt;10, (B55-D55)/D55, "&gt;999%"))</f>
        <v>2</v>
      </c>
      <c r="K55" s="38">
        <f>IF(H55=0, "-", IF((F55-H55)/H55&lt;10, (F55-H55)/H55, "&gt;999%"))</f>
        <v>0.2857142857142857</v>
      </c>
    </row>
    <row r="56" spans="1:11" x14ac:dyDescent="0.25">
      <c r="B56" s="83"/>
      <c r="D56" s="83"/>
      <c r="F56" s="83"/>
      <c r="H56" s="83"/>
    </row>
    <row r="57" spans="1:11" s="43" customFormat="1" ht="13" x14ac:dyDescent="0.3">
      <c r="A57" s="162" t="s">
        <v>433</v>
      </c>
      <c r="B57" s="71">
        <v>117</v>
      </c>
      <c r="C57" s="40">
        <f>B57/1085</f>
        <v>0.10783410138248847</v>
      </c>
      <c r="D57" s="71">
        <v>132</v>
      </c>
      <c r="E57" s="41">
        <f>D57/1115</f>
        <v>0.11838565022421525</v>
      </c>
      <c r="F57" s="77">
        <v>538</v>
      </c>
      <c r="G57" s="42">
        <f>F57/5107</f>
        <v>0.1053456040728412</v>
      </c>
      <c r="H57" s="71">
        <v>530</v>
      </c>
      <c r="I57" s="41">
        <f>H57/5197</f>
        <v>0.1019819126419088</v>
      </c>
      <c r="J57" s="37">
        <f>IF(D57=0, "-", IF((B57-D57)/D57&lt;10, (B57-D57)/D57, "&gt;999%"))</f>
        <v>-0.11363636363636363</v>
      </c>
      <c r="K57" s="38">
        <f>IF(H57=0, "-", IF((F57-H57)/H57&lt;10, (F57-H57)/H57, "&gt;999%"))</f>
        <v>1.509433962264151E-2</v>
      </c>
    </row>
    <row r="58" spans="1:11" x14ac:dyDescent="0.25">
      <c r="B58" s="83"/>
      <c r="D58" s="83"/>
      <c r="F58" s="83"/>
      <c r="H58" s="83"/>
    </row>
    <row r="59" spans="1:11" ht="15.5" x14ac:dyDescent="0.35">
      <c r="A59" s="164" t="s">
        <v>103</v>
      </c>
      <c r="B59" s="196" t="s">
        <v>1</v>
      </c>
      <c r="C59" s="200"/>
      <c r="D59" s="200"/>
      <c r="E59" s="197"/>
      <c r="F59" s="196" t="s">
        <v>14</v>
      </c>
      <c r="G59" s="200"/>
      <c r="H59" s="200"/>
      <c r="I59" s="197"/>
      <c r="J59" s="196" t="s">
        <v>15</v>
      </c>
      <c r="K59" s="197"/>
    </row>
    <row r="60" spans="1:11" ht="13" x14ac:dyDescent="0.3">
      <c r="A60" s="22"/>
      <c r="B60" s="196">
        <f>VALUE(RIGHT($B$2, 4))</f>
        <v>2023</v>
      </c>
      <c r="C60" s="197"/>
      <c r="D60" s="196">
        <f>B60-1</f>
        <v>2022</v>
      </c>
      <c r="E60" s="204"/>
      <c r="F60" s="196">
        <f>B60</f>
        <v>2023</v>
      </c>
      <c r="G60" s="204"/>
      <c r="H60" s="196">
        <f>D60</f>
        <v>2022</v>
      </c>
      <c r="I60" s="204"/>
      <c r="J60" s="140" t="s">
        <v>4</v>
      </c>
      <c r="K60" s="141" t="s">
        <v>2</v>
      </c>
    </row>
    <row r="61" spans="1:11" ht="13" x14ac:dyDescent="0.3">
      <c r="A61" s="163" t="s">
        <v>133</v>
      </c>
      <c r="B61" s="61" t="s">
        <v>12</v>
      </c>
      <c r="C61" s="62" t="s">
        <v>13</v>
      </c>
      <c r="D61" s="61" t="s">
        <v>12</v>
      </c>
      <c r="E61" s="63" t="s">
        <v>13</v>
      </c>
      <c r="F61" s="62" t="s">
        <v>12</v>
      </c>
      <c r="G61" s="62" t="s">
        <v>13</v>
      </c>
      <c r="H61" s="61" t="s">
        <v>12</v>
      </c>
      <c r="I61" s="63" t="s">
        <v>13</v>
      </c>
      <c r="J61" s="61"/>
      <c r="K61" s="63"/>
    </row>
    <row r="62" spans="1:11" x14ac:dyDescent="0.25">
      <c r="A62" s="7" t="s">
        <v>270</v>
      </c>
      <c r="B62" s="65">
        <v>2</v>
      </c>
      <c r="C62" s="34">
        <f>IF(B80=0, "-", B62/B80)</f>
        <v>1.6666666666666666E-2</v>
      </c>
      <c r="D62" s="65">
        <v>0</v>
      </c>
      <c r="E62" s="9">
        <f>IF(D80=0, "-", D62/D80)</f>
        <v>0</v>
      </c>
      <c r="F62" s="81">
        <v>10</v>
      </c>
      <c r="G62" s="34">
        <f>IF(F80=0, "-", F62/F80)</f>
        <v>1.4104372355430184E-2</v>
      </c>
      <c r="H62" s="65">
        <v>0</v>
      </c>
      <c r="I62" s="9">
        <f>IF(H80=0, "-", H62/H80)</f>
        <v>0</v>
      </c>
      <c r="J62" s="8" t="str">
        <f t="shared" ref="J62:J78" si="6">IF(D62=0, "-", IF((B62-D62)/D62&lt;10, (B62-D62)/D62, "&gt;999%"))</f>
        <v>-</v>
      </c>
      <c r="K62" s="9" t="str">
        <f t="shared" ref="K62:K78" si="7">IF(H62=0, "-", IF((F62-H62)/H62&lt;10, (F62-H62)/H62, "&gt;999%"))</f>
        <v>-</v>
      </c>
    </row>
    <row r="63" spans="1:11" x14ac:dyDescent="0.25">
      <c r="A63" s="7" t="s">
        <v>271</v>
      </c>
      <c r="B63" s="65">
        <v>1</v>
      </c>
      <c r="C63" s="34">
        <f>IF(B80=0, "-", B63/B80)</f>
        <v>8.3333333333333332E-3</v>
      </c>
      <c r="D63" s="65">
        <v>1</v>
      </c>
      <c r="E63" s="9">
        <f>IF(D80=0, "-", D63/D80)</f>
        <v>7.0422535211267607E-3</v>
      </c>
      <c r="F63" s="81">
        <v>26</v>
      </c>
      <c r="G63" s="34">
        <f>IF(F80=0, "-", F63/F80)</f>
        <v>3.6671368124118475E-2</v>
      </c>
      <c r="H63" s="65">
        <v>4</v>
      </c>
      <c r="I63" s="9">
        <f>IF(H80=0, "-", H63/H80)</f>
        <v>5.6417489421720732E-3</v>
      </c>
      <c r="J63" s="8">
        <f t="shared" si="6"/>
        <v>0</v>
      </c>
      <c r="K63" s="9">
        <f t="shared" si="7"/>
        <v>5.5</v>
      </c>
    </row>
    <row r="64" spans="1:11" x14ac:dyDescent="0.25">
      <c r="A64" s="7" t="s">
        <v>272</v>
      </c>
      <c r="B64" s="65">
        <v>9</v>
      </c>
      <c r="C64" s="34">
        <f>IF(B80=0, "-", B64/B80)</f>
        <v>7.4999999999999997E-2</v>
      </c>
      <c r="D64" s="65">
        <v>5</v>
      </c>
      <c r="E64" s="9">
        <f>IF(D80=0, "-", D64/D80)</f>
        <v>3.5211267605633804E-2</v>
      </c>
      <c r="F64" s="81">
        <v>34</v>
      </c>
      <c r="G64" s="34">
        <f>IF(F80=0, "-", F64/F80)</f>
        <v>4.7954866008462625E-2</v>
      </c>
      <c r="H64" s="65">
        <v>23</v>
      </c>
      <c r="I64" s="9">
        <f>IF(H80=0, "-", H64/H80)</f>
        <v>3.244005641748942E-2</v>
      </c>
      <c r="J64" s="8">
        <f t="shared" si="6"/>
        <v>0.8</v>
      </c>
      <c r="K64" s="9">
        <f t="shared" si="7"/>
        <v>0.47826086956521741</v>
      </c>
    </row>
    <row r="65" spans="1:11" x14ac:dyDescent="0.25">
      <c r="A65" s="7" t="s">
        <v>273</v>
      </c>
      <c r="B65" s="65">
        <v>3</v>
      </c>
      <c r="C65" s="34">
        <f>IF(B80=0, "-", B65/B80)</f>
        <v>2.5000000000000001E-2</v>
      </c>
      <c r="D65" s="65">
        <v>0</v>
      </c>
      <c r="E65" s="9">
        <f>IF(D80=0, "-", D65/D80)</f>
        <v>0</v>
      </c>
      <c r="F65" s="81">
        <v>13</v>
      </c>
      <c r="G65" s="34">
        <f>IF(F80=0, "-", F65/F80)</f>
        <v>1.8335684062059238E-2</v>
      </c>
      <c r="H65" s="65">
        <v>0</v>
      </c>
      <c r="I65" s="9">
        <f>IF(H80=0, "-", H65/H80)</f>
        <v>0</v>
      </c>
      <c r="J65" s="8" t="str">
        <f t="shared" si="6"/>
        <v>-</v>
      </c>
      <c r="K65" s="9" t="str">
        <f t="shared" si="7"/>
        <v>-</v>
      </c>
    </row>
    <row r="66" spans="1:11" x14ac:dyDescent="0.25">
      <c r="A66" s="7" t="s">
        <v>274</v>
      </c>
      <c r="B66" s="65">
        <v>4</v>
      </c>
      <c r="C66" s="34">
        <f>IF(B80=0, "-", B66/B80)</f>
        <v>3.3333333333333333E-2</v>
      </c>
      <c r="D66" s="65">
        <v>4</v>
      </c>
      <c r="E66" s="9">
        <f>IF(D80=0, "-", D66/D80)</f>
        <v>2.8169014084507043E-2</v>
      </c>
      <c r="F66" s="81">
        <v>32</v>
      </c>
      <c r="G66" s="34">
        <f>IF(F80=0, "-", F66/F80)</f>
        <v>4.5133991537376586E-2</v>
      </c>
      <c r="H66" s="65">
        <v>34</v>
      </c>
      <c r="I66" s="9">
        <f>IF(H80=0, "-", H66/H80)</f>
        <v>4.7954866008462625E-2</v>
      </c>
      <c r="J66" s="8">
        <f t="shared" si="6"/>
        <v>0</v>
      </c>
      <c r="K66" s="9">
        <f t="shared" si="7"/>
        <v>-5.8823529411764705E-2</v>
      </c>
    </row>
    <row r="67" spans="1:11" x14ac:dyDescent="0.25">
      <c r="A67" s="7" t="s">
        <v>275</v>
      </c>
      <c r="B67" s="65">
        <v>11</v>
      </c>
      <c r="C67" s="34">
        <f>IF(B80=0, "-", B67/B80)</f>
        <v>9.166666666666666E-2</v>
      </c>
      <c r="D67" s="65">
        <v>6</v>
      </c>
      <c r="E67" s="9">
        <f>IF(D80=0, "-", D67/D80)</f>
        <v>4.2253521126760563E-2</v>
      </c>
      <c r="F67" s="81">
        <v>62</v>
      </c>
      <c r="G67" s="34">
        <f>IF(F80=0, "-", F67/F80)</f>
        <v>8.744710860366714E-2</v>
      </c>
      <c r="H67" s="65">
        <v>24</v>
      </c>
      <c r="I67" s="9">
        <f>IF(H80=0, "-", H67/H80)</f>
        <v>3.3850493653032443E-2</v>
      </c>
      <c r="J67" s="8">
        <f t="shared" si="6"/>
        <v>0.83333333333333337</v>
      </c>
      <c r="K67" s="9">
        <f t="shared" si="7"/>
        <v>1.5833333333333333</v>
      </c>
    </row>
    <row r="68" spans="1:11" x14ac:dyDescent="0.25">
      <c r="A68" s="7" t="s">
        <v>276</v>
      </c>
      <c r="B68" s="65">
        <v>4</v>
      </c>
      <c r="C68" s="34">
        <f>IF(B80=0, "-", B68/B80)</f>
        <v>3.3333333333333333E-2</v>
      </c>
      <c r="D68" s="65">
        <v>9</v>
      </c>
      <c r="E68" s="9">
        <f>IF(D80=0, "-", D68/D80)</f>
        <v>6.3380281690140844E-2</v>
      </c>
      <c r="F68" s="81">
        <v>50</v>
      </c>
      <c r="G68" s="34">
        <f>IF(F80=0, "-", F68/F80)</f>
        <v>7.0521861777150918E-2</v>
      </c>
      <c r="H68" s="65">
        <v>47</v>
      </c>
      <c r="I68" s="9">
        <f>IF(H80=0, "-", H68/H80)</f>
        <v>6.6290550070521856E-2</v>
      </c>
      <c r="J68" s="8">
        <f t="shared" si="6"/>
        <v>-0.55555555555555558</v>
      </c>
      <c r="K68" s="9">
        <f t="shared" si="7"/>
        <v>6.3829787234042548E-2</v>
      </c>
    </row>
    <row r="69" spans="1:11" x14ac:dyDescent="0.25">
      <c r="A69" s="7" t="s">
        <v>277</v>
      </c>
      <c r="B69" s="65">
        <v>11</v>
      </c>
      <c r="C69" s="34">
        <f>IF(B80=0, "-", B69/B80)</f>
        <v>9.166666666666666E-2</v>
      </c>
      <c r="D69" s="65">
        <v>12</v>
      </c>
      <c r="E69" s="9">
        <f>IF(D80=0, "-", D69/D80)</f>
        <v>8.4507042253521125E-2</v>
      </c>
      <c r="F69" s="81">
        <v>68</v>
      </c>
      <c r="G69" s="34">
        <f>IF(F80=0, "-", F69/F80)</f>
        <v>9.590973201692525E-2</v>
      </c>
      <c r="H69" s="65">
        <v>81</v>
      </c>
      <c r="I69" s="9">
        <f>IF(H80=0, "-", H69/H80)</f>
        <v>0.11424541607898449</v>
      </c>
      <c r="J69" s="8">
        <f t="shared" si="6"/>
        <v>-8.3333333333333329E-2</v>
      </c>
      <c r="K69" s="9">
        <f t="shared" si="7"/>
        <v>-0.16049382716049382</v>
      </c>
    </row>
    <row r="70" spans="1:11" x14ac:dyDescent="0.25">
      <c r="A70" s="7" t="s">
        <v>278</v>
      </c>
      <c r="B70" s="65">
        <v>2</v>
      </c>
      <c r="C70" s="34">
        <f>IF(B80=0, "-", B70/B80)</f>
        <v>1.6666666666666666E-2</v>
      </c>
      <c r="D70" s="65">
        <v>23</v>
      </c>
      <c r="E70" s="9">
        <f>IF(D80=0, "-", D70/D80)</f>
        <v>0.1619718309859155</v>
      </c>
      <c r="F70" s="81">
        <v>48</v>
      </c>
      <c r="G70" s="34">
        <f>IF(F80=0, "-", F70/F80)</f>
        <v>6.7700987306064886E-2</v>
      </c>
      <c r="H70" s="65">
        <v>35</v>
      </c>
      <c r="I70" s="9">
        <f>IF(H80=0, "-", H70/H80)</f>
        <v>4.9365303244005641E-2</v>
      </c>
      <c r="J70" s="8">
        <f t="shared" si="6"/>
        <v>-0.91304347826086951</v>
      </c>
      <c r="K70" s="9">
        <f t="shared" si="7"/>
        <v>0.37142857142857144</v>
      </c>
    </row>
    <row r="71" spans="1:11" x14ac:dyDescent="0.25">
      <c r="A71" s="7" t="s">
        <v>279</v>
      </c>
      <c r="B71" s="65">
        <v>23</v>
      </c>
      <c r="C71" s="34">
        <f>IF(B80=0, "-", B71/B80)</f>
        <v>0.19166666666666668</v>
      </c>
      <c r="D71" s="65">
        <v>12</v>
      </c>
      <c r="E71" s="9">
        <f>IF(D80=0, "-", D71/D80)</f>
        <v>8.4507042253521125E-2</v>
      </c>
      <c r="F71" s="81">
        <v>74</v>
      </c>
      <c r="G71" s="34">
        <f>IF(F80=0, "-", F71/F80)</f>
        <v>0.10437235543018336</v>
      </c>
      <c r="H71" s="65">
        <v>65</v>
      </c>
      <c r="I71" s="9">
        <f>IF(H80=0, "-", H71/H80)</f>
        <v>9.1678420310296188E-2</v>
      </c>
      <c r="J71" s="8">
        <f t="shared" si="6"/>
        <v>0.91666666666666663</v>
      </c>
      <c r="K71" s="9">
        <f t="shared" si="7"/>
        <v>0.13846153846153847</v>
      </c>
    </row>
    <row r="72" spans="1:11" x14ac:dyDescent="0.25">
      <c r="A72" s="7" t="s">
        <v>280</v>
      </c>
      <c r="B72" s="65">
        <v>8</v>
      </c>
      <c r="C72" s="34">
        <f>IF(B80=0, "-", B72/B80)</f>
        <v>6.6666666666666666E-2</v>
      </c>
      <c r="D72" s="65">
        <v>5</v>
      </c>
      <c r="E72" s="9">
        <f>IF(D80=0, "-", D72/D80)</f>
        <v>3.5211267605633804E-2</v>
      </c>
      <c r="F72" s="81">
        <v>47</v>
      </c>
      <c r="G72" s="34">
        <f>IF(F80=0, "-", F72/F80)</f>
        <v>6.6290550070521856E-2</v>
      </c>
      <c r="H72" s="65">
        <v>40</v>
      </c>
      <c r="I72" s="9">
        <f>IF(H80=0, "-", H72/H80)</f>
        <v>5.6417489421720736E-2</v>
      </c>
      <c r="J72" s="8">
        <f t="shared" si="6"/>
        <v>0.6</v>
      </c>
      <c r="K72" s="9">
        <f t="shared" si="7"/>
        <v>0.17499999999999999</v>
      </c>
    </row>
    <row r="73" spans="1:11" x14ac:dyDescent="0.25">
      <c r="A73" s="7" t="s">
        <v>281</v>
      </c>
      <c r="B73" s="65">
        <v>0</v>
      </c>
      <c r="C73" s="34">
        <f>IF(B80=0, "-", B73/B80)</f>
        <v>0</v>
      </c>
      <c r="D73" s="65">
        <v>1</v>
      </c>
      <c r="E73" s="9">
        <f>IF(D80=0, "-", D73/D80)</f>
        <v>7.0422535211267607E-3</v>
      </c>
      <c r="F73" s="81">
        <v>0</v>
      </c>
      <c r="G73" s="34">
        <f>IF(F80=0, "-", F73/F80)</f>
        <v>0</v>
      </c>
      <c r="H73" s="65">
        <v>1</v>
      </c>
      <c r="I73" s="9">
        <f>IF(H80=0, "-", H73/H80)</f>
        <v>1.4104372355430183E-3</v>
      </c>
      <c r="J73" s="8">
        <f t="shared" si="6"/>
        <v>-1</v>
      </c>
      <c r="K73" s="9">
        <f t="shared" si="7"/>
        <v>-1</v>
      </c>
    </row>
    <row r="74" spans="1:11" x14ac:dyDescent="0.25">
      <c r="A74" s="7" t="s">
        <v>282</v>
      </c>
      <c r="B74" s="65">
        <v>1</v>
      </c>
      <c r="C74" s="34">
        <f>IF(B80=0, "-", B74/B80)</f>
        <v>8.3333333333333332E-3</v>
      </c>
      <c r="D74" s="65">
        <v>0</v>
      </c>
      <c r="E74" s="9">
        <f>IF(D80=0, "-", D74/D80)</f>
        <v>0</v>
      </c>
      <c r="F74" s="81">
        <v>2</v>
      </c>
      <c r="G74" s="34">
        <f>IF(F80=0, "-", F74/F80)</f>
        <v>2.8208744710860366E-3</v>
      </c>
      <c r="H74" s="65">
        <v>1</v>
      </c>
      <c r="I74" s="9">
        <f>IF(H80=0, "-", H74/H80)</f>
        <v>1.4104372355430183E-3</v>
      </c>
      <c r="J74" s="8" t="str">
        <f t="shared" si="6"/>
        <v>-</v>
      </c>
      <c r="K74" s="9">
        <f t="shared" si="7"/>
        <v>1</v>
      </c>
    </row>
    <row r="75" spans="1:11" x14ac:dyDescent="0.25">
      <c r="A75" s="7" t="s">
        <v>283</v>
      </c>
      <c r="B75" s="65">
        <v>0</v>
      </c>
      <c r="C75" s="34">
        <f>IF(B80=0, "-", B75/B80)</f>
        <v>0</v>
      </c>
      <c r="D75" s="65">
        <v>0</v>
      </c>
      <c r="E75" s="9">
        <f>IF(D80=0, "-", D75/D80)</f>
        <v>0</v>
      </c>
      <c r="F75" s="81">
        <v>2</v>
      </c>
      <c r="G75" s="34">
        <f>IF(F80=0, "-", F75/F80)</f>
        <v>2.8208744710860366E-3</v>
      </c>
      <c r="H75" s="65">
        <v>1</v>
      </c>
      <c r="I75" s="9">
        <f>IF(H80=0, "-", H75/H80)</f>
        <v>1.4104372355430183E-3</v>
      </c>
      <c r="J75" s="8" t="str">
        <f t="shared" si="6"/>
        <v>-</v>
      </c>
      <c r="K75" s="9">
        <f t="shared" si="7"/>
        <v>1</v>
      </c>
    </row>
    <row r="76" spans="1:11" x14ac:dyDescent="0.25">
      <c r="A76" s="7" t="s">
        <v>284</v>
      </c>
      <c r="B76" s="65">
        <v>8</v>
      </c>
      <c r="C76" s="34">
        <f>IF(B80=0, "-", B76/B80)</f>
        <v>6.6666666666666666E-2</v>
      </c>
      <c r="D76" s="65">
        <v>6</v>
      </c>
      <c r="E76" s="9">
        <f>IF(D80=0, "-", D76/D80)</f>
        <v>4.2253521126760563E-2</v>
      </c>
      <c r="F76" s="81">
        <v>58</v>
      </c>
      <c r="G76" s="34">
        <f>IF(F80=0, "-", F76/F80)</f>
        <v>8.1805359661495061E-2</v>
      </c>
      <c r="H76" s="65">
        <v>44</v>
      </c>
      <c r="I76" s="9">
        <f>IF(H80=0, "-", H76/H80)</f>
        <v>6.2059238363892807E-2</v>
      </c>
      <c r="J76" s="8">
        <f t="shared" si="6"/>
        <v>0.33333333333333331</v>
      </c>
      <c r="K76" s="9">
        <f t="shared" si="7"/>
        <v>0.31818181818181818</v>
      </c>
    </row>
    <row r="77" spans="1:11" x14ac:dyDescent="0.25">
      <c r="A77" s="7" t="s">
        <v>285</v>
      </c>
      <c r="B77" s="65">
        <v>32</v>
      </c>
      <c r="C77" s="34">
        <f>IF(B80=0, "-", B77/B80)</f>
        <v>0.26666666666666666</v>
      </c>
      <c r="D77" s="65">
        <v>58</v>
      </c>
      <c r="E77" s="9">
        <f>IF(D80=0, "-", D77/D80)</f>
        <v>0.40845070422535212</v>
      </c>
      <c r="F77" s="81">
        <v>178</v>
      </c>
      <c r="G77" s="34">
        <f>IF(F80=0, "-", F77/F80)</f>
        <v>0.25105782792665726</v>
      </c>
      <c r="H77" s="65">
        <v>307</v>
      </c>
      <c r="I77" s="9">
        <f>IF(H80=0, "-", H77/H80)</f>
        <v>0.43300423131170662</v>
      </c>
      <c r="J77" s="8">
        <f t="shared" si="6"/>
        <v>-0.44827586206896552</v>
      </c>
      <c r="K77" s="9">
        <f t="shared" si="7"/>
        <v>-0.4201954397394137</v>
      </c>
    </row>
    <row r="78" spans="1:11" x14ac:dyDescent="0.25">
      <c r="A78" s="7" t="s">
        <v>286</v>
      </c>
      <c r="B78" s="65">
        <v>1</v>
      </c>
      <c r="C78" s="34">
        <f>IF(B80=0, "-", B78/B80)</f>
        <v>8.3333333333333332E-3</v>
      </c>
      <c r="D78" s="65">
        <v>0</v>
      </c>
      <c r="E78" s="9">
        <f>IF(D80=0, "-", D78/D80)</f>
        <v>0</v>
      </c>
      <c r="F78" s="81">
        <v>5</v>
      </c>
      <c r="G78" s="34">
        <f>IF(F80=0, "-", F78/F80)</f>
        <v>7.052186177715092E-3</v>
      </c>
      <c r="H78" s="65">
        <v>2</v>
      </c>
      <c r="I78" s="9">
        <f>IF(H80=0, "-", H78/H80)</f>
        <v>2.8208744710860366E-3</v>
      </c>
      <c r="J78" s="8" t="str">
        <f t="shared" si="6"/>
        <v>-</v>
      </c>
      <c r="K78" s="9">
        <f t="shared" si="7"/>
        <v>1.5</v>
      </c>
    </row>
    <row r="79" spans="1:11" x14ac:dyDescent="0.25">
      <c r="A79" s="2"/>
      <c r="B79" s="68"/>
      <c r="C79" s="33"/>
      <c r="D79" s="68"/>
      <c r="E79" s="6"/>
      <c r="F79" s="82"/>
      <c r="G79" s="33"/>
      <c r="H79" s="68"/>
      <c r="I79" s="6"/>
      <c r="J79" s="5"/>
      <c r="K79" s="6"/>
    </row>
    <row r="80" spans="1:11" s="43" customFormat="1" ht="13" x14ac:dyDescent="0.3">
      <c r="A80" s="162" t="s">
        <v>432</v>
      </c>
      <c r="B80" s="71">
        <f>SUM(B62:B79)</f>
        <v>120</v>
      </c>
      <c r="C80" s="40">
        <f>B80/1085</f>
        <v>0.11059907834101383</v>
      </c>
      <c r="D80" s="71">
        <f>SUM(D62:D79)</f>
        <v>142</v>
      </c>
      <c r="E80" s="41">
        <f>D80/1115</f>
        <v>0.12735426008968609</v>
      </c>
      <c r="F80" s="77">
        <f>SUM(F62:F79)</f>
        <v>709</v>
      </c>
      <c r="G80" s="42">
        <f>F80/5107</f>
        <v>0.13882905815547289</v>
      </c>
      <c r="H80" s="71">
        <f>SUM(H62:H79)</f>
        <v>709</v>
      </c>
      <c r="I80" s="41">
        <f>H80/5197</f>
        <v>0.13642486049644026</v>
      </c>
      <c r="J80" s="37">
        <f>IF(D80=0, "-", IF((B80-D80)/D80&lt;10, (B80-D80)/D80, "&gt;999%"))</f>
        <v>-0.15492957746478872</v>
      </c>
      <c r="K80" s="38">
        <f>IF(H80=0, "-", IF((F80-H80)/H80&lt;10, (F80-H80)/H80, "&gt;999%"))</f>
        <v>0</v>
      </c>
    </row>
    <row r="81" spans="1:11" x14ac:dyDescent="0.25">
      <c r="B81" s="83"/>
      <c r="D81" s="83"/>
      <c r="F81" s="83"/>
      <c r="H81" s="83"/>
    </row>
    <row r="82" spans="1:11" ht="13" x14ac:dyDescent="0.3">
      <c r="A82" s="163" t="s">
        <v>134</v>
      </c>
      <c r="B82" s="61" t="s">
        <v>12</v>
      </c>
      <c r="C82" s="62" t="s">
        <v>13</v>
      </c>
      <c r="D82" s="61" t="s">
        <v>12</v>
      </c>
      <c r="E82" s="63" t="s">
        <v>13</v>
      </c>
      <c r="F82" s="62" t="s">
        <v>12</v>
      </c>
      <c r="G82" s="62" t="s">
        <v>13</v>
      </c>
      <c r="H82" s="61" t="s">
        <v>12</v>
      </c>
      <c r="I82" s="63" t="s">
        <v>13</v>
      </c>
      <c r="J82" s="61"/>
      <c r="K82" s="63"/>
    </row>
    <row r="83" spans="1:11" x14ac:dyDescent="0.25">
      <c r="A83" s="7" t="s">
        <v>287</v>
      </c>
      <c r="B83" s="65">
        <v>0</v>
      </c>
      <c r="C83" s="34">
        <f>IF(B94=0, "-", B83/B94)</f>
        <v>0</v>
      </c>
      <c r="D83" s="65">
        <v>0</v>
      </c>
      <c r="E83" s="9">
        <f>IF(D94=0, "-", D83/D94)</f>
        <v>0</v>
      </c>
      <c r="F83" s="81">
        <v>1</v>
      </c>
      <c r="G83" s="34">
        <f>IF(F94=0, "-", F83/F94)</f>
        <v>1.7543859649122806E-2</v>
      </c>
      <c r="H83" s="65">
        <v>0</v>
      </c>
      <c r="I83" s="9">
        <f>IF(H94=0, "-", H83/H94)</f>
        <v>0</v>
      </c>
      <c r="J83" s="8" t="str">
        <f t="shared" ref="J83:J92" si="8">IF(D83=0, "-", IF((B83-D83)/D83&lt;10, (B83-D83)/D83, "&gt;999%"))</f>
        <v>-</v>
      </c>
      <c r="K83" s="9" t="str">
        <f t="shared" ref="K83:K92" si="9">IF(H83=0, "-", IF((F83-H83)/H83&lt;10, (F83-H83)/H83, "&gt;999%"))</f>
        <v>-</v>
      </c>
    </row>
    <row r="84" spans="1:11" x14ac:dyDescent="0.25">
      <c r="A84" s="7" t="s">
        <v>288</v>
      </c>
      <c r="B84" s="65">
        <v>0</v>
      </c>
      <c r="C84" s="34">
        <f>IF(B94=0, "-", B84/B94)</f>
        <v>0</v>
      </c>
      <c r="D84" s="65">
        <v>1</v>
      </c>
      <c r="E84" s="9">
        <f>IF(D94=0, "-", D84/D94)</f>
        <v>0.16666666666666666</v>
      </c>
      <c r="F84" s="81">
        <v>5</v>
      </c>
      <c r="G84" s="34">
        <f>IF(F94=0, "-", F84/F94)</f>
        <v>8.771929824561403E-2</v>
      </c>
      <c r="H84" s="65">
        <v>3</v>
      </c>
      <c r="I84" s="9">
        <f>IF(H94=0, "-", H84/H94)</f>
        <v>0.10344827586206896</v>
      </c>
      <c r="J84" s="8">
        <f t="shared" si="8"/>
        <v>-1</v>
      </c>
      <c r="K84" s="9">
        <f t="shared" si="9"/>
        <v>0.66666666666666663</v>
      </c>
    </row>
    <row r="85" spans="1:11" x14ac:dyDescent="0.25">
      <c r="A85" s="7" t="s">
        <v>289</v>
      </c>
      <c r="B85" s="65">
        <v>0</v>
      </c>
      <c r="C85" s="34">
        <f>IF(B94=0, "-", B85/B94)</f>
        <v>0</v>
      </c>
      <c r="D85" s="65">
        <v>0</v>
      </c>
      <c r="E85" s="9">
        <f>IF(D94=0, "-", D85/D94)</f>
        <v>0</v>
      </c>
      <c r="F85" s="81">
        <v>0</v>
      </c>
      <c r="G85" s="34">
        <f>IF(F94=0, "-", F85/F94)</f>
        <v>0</v>
      </c>
      <c r="H85" s="65">
        <v>1</v>
      </c>
      <c r="I85" s="9">
        <f>IF(H94=0, "-", H85/H94)</f>
        <v>3.4482758620689655E-2</v>
      </c>
      <c r="J85" s="8" t="str">
        <f t="shared" si="8"/>
        <v>-</v>
      </c>
      <c r="K85" s="9">
        <f t="shared" si="9"/>
        <v>-1</v>
      </c>
    </row>
    <row r="86" spans="1:11" x14ac:dyDescent="0.25">
      <c r="A86" s="7" t="s">
        <v>290</v>
      </c>
      <c r="B86" s="65">
        <v>0</v>
      </c>
      <c r="C86" s="34">
        <f>IF(B94=0, "-", B86/B94)</f>
        <v>0</v>
      </c>
      <c r="D86" s="65">
        <v>1</v>
      </c>
      <c r="E86" s="9">
        <f>IF(D94=0, "-", D86/D94)</f>
        <v>0.16666666666666666</v>
      </c>
      <c r="F86" s="81">
        <v>0</v>
      </c>
      <c r="G86" s="34">
        <f>IF(F94=0, "-", F86/F94)</f>
        <v>0</v>
      </c>
      <c r="H86" s="65">
        <v>1</v>
      </c>
      <c r="I86" s="9">
        <f>IF(H94=0, "-", H86/H94)</f>
        <v>3.4482758620689655E-2</v>
      </c>
      <c r="J86" s="8">
        <f t="shared" si="8"/>
        <v>-1</v>
      </c>
      <c r="K86" s="9">
        <f t="shared" si="9"/>
        <v>-1</v>
      </c>
    </row>
    <row r="87" spans="1:11" x14ac:dyDescent="0.25">
      <c r="A87" s="7" t="s">
        <v>291</v>
      </c>
      <c r="B87" s="65">
        <v>7</v>
      </c>
      <c r="C87" s="34">
        <f>IF(B94=0, "-", B87/B94)</f>
        <v>0.3888888888888889</v>
      </c>
      <c r="D87" s="65">
        <v>3</v>
      </c>
      <c r="E87" s="9">
        <f>IF(D94=0, "-", D87/D94)</f>
        <v>0.5</v>
      </c>
      <c r="F87" s="81">
        <v>17</v>
      </c>
      <c r="G87" s="34">
        <f>IF(F94=0, "-", F87/F94)</f>
        <v>0.2982456140350877</v>
      </c>
      <c r="H87" s="65">
        <v>18</v>
      </c>
      <c r="I87" s="9">
        <f>IF(H94=0, "-", H87/H94)</f>
        <v>0.62068965517241381</v>
      </c>
      <c r="J87" s="8">
        <f t="shared" si="8"/>
        <v>1.3333333333333333</v>
      </c>
      <c r="K87" s="9">
        <f t="shared" si="9"/>
        <v>-5.5555555555555552E-2</v>
      </c>
    </row>
    <row r="88" spans="1:11" x14ac:dyDescent="0.25">
      <c r="A88" s="7" t="s">
        <v>292</v>
      </c>
      <c r="B88" s="65">
        <v>1</v>
      </c>
      <c r="C88" s="34">
        <f>IF(B94=0, "-", B88/B94)</f>
        <v>5.5555555555555552E-2</v>
      </c>
      <c r="D88" s="65">
        <v>0</v>
      </c>
      <c r="E88" s="9">
        <f>IF(D94=0, "-", D88/D94)</f>
        <v>0</v>
      </c>
      <c r="F88" s="81">
        <v>1</v>
      </c>
      <c r="G88" s="34">
        <f>IF(F94=0, "-", F88/F94)</f>
        <v>1.7543859649122806E-2</v>
      </c>
      <c r="H88" s="65">
        <v>0</v>
      </c>
      <c r="I88" s="9">
        <f>IF(H94=0, "-", H88/H94)</f>
        <v>0</v>
      </c>
      <c r="J88" s="8" t="str">
        <f t="shared" si="8"/>
        <v>-</v>
      </c>
      <c r="K88" s="9" t="str">
        <f t="shared" si="9"/>
        <v>-</v>
      </c>
    </row>
    <row r="89" spans="1:11" x14ac:dyDescent="0.25">
      <c r="A89" s="7" t="s">
        <v>293</v>
      </c>
      <c r="B89" s="65">
        <v>2</v>
      </c>
      <c r="C89" s="34">
        <f>IF(B94=0, "-", B89/B94)</f>
        <v>0.1111111111111111</v>
      </c>
      <c r="D89" s="65">
        <v>0</v>
      </c>
      <c r="E89" s="9">
        <f>IF(D94=0, "-", D89/D94)</f>
        <v>0</v>
      </c>
      <c r="F89" s="81">
        <v>2</v>
      </c>
      <c r="G89" s="34">
        <f>IF(F94=0, "-", F89/F94)</f>
        <v>3.5087719298245612E-2</v>
      </c>
      <c r="H89" s="65">
        <v>3</v>
      </c>
      <c r="I89" s="9">
        <f>IF(H94=0, "-", H89/H94)</f>
        <v>0.10344827586206896</v>
      </c>
      <c r="J89" s="8" t="str">
        <f t="shared" si="8"/>
        <v>-</v>
      </c>
      <c r="K89" s="9">
        <f t="shared" si="9"/>
        <v>-0.33333333333333331</v>
      </c>
    </row>
    <row r="90" spans="1:11" x14ac:dyDescent="0.25">
      <c r="A90" s="7" t="s">
        <v>294</v>
      </c>
      <c r="B90" s="65">
        <v>2</v>
      </c>
      <c r="C90" s="34">
        <f>IF(B94=0, "-", B90/B94)</f>
        <v>0.1111111111111111</v>
      </c>
      <c r="D90" s="65">
        <v>1</v>
      </c>
      <c r="E90" s="9">
        <f>IF(D94=0, "-", D90/D94)</f>
        <v>0.16666666666666666</v>
      </c>
      <c r="F90" s="81">
        <v>6</v>
      </c>
      <c r="G90" s="34">
        <f>IF(F94=0, "-", F90/F94)</f>
        <v>0.10526315789473684</v>
      </c>
      <c r="H90" s="65">
        <v>3</v>
      </c>
      <c r="I90" s="9">
        <f>IF(H94=0, "-", H90/H94)</f>
        <v>0.10344827586206896</v>
      </c>
      <c r="J90" s="8">
        <f t="shared" si="8"/>
        <v>1</v>
      </c>
      <c r="K90" s="9">
        <f t="shared" si="9"/>
        <v>1</v>
      </c>
    </row>
    <row r="91" spans="1:11" x14ac:dyDescent="0.25">
      <c r="A91" s="7" t="s">
        <v>295</v>
      </c>
      <c r="B91" s="65">
        <v>1</v>
      </c>
      <c r="C91" s="34">
        <f>IF(B94=0, "-", B91/B94)</f>
        <v>5.5555555555555552E-2</v>
      </c>
      <c r="D91" s="65">
        <v>0</v>
      </c>
      <c r="E91" s="9">
        <f>IF(D94=0, "-", D91/D94)</f>
        <v>0</v>
      </c>
      <c r="F91" s="81">
        <v>5</v>
      </c>
      <c r="G91" s="34">
        <f>IF(F94=0, "-", F91/F94)</f>
        <v>8.771929824561403E-2</v>
      </c>
      <c r="H91" s="65">
        <v>0</v>
      </c>
      <c r="I91" s="9">
        <f>IF(H94=0, "-", H91/H94)</f>
        <v>0</v>
      </c>
      <c r="J91" s="8" t="str">
        <f t="shared" si="8"/>
        <v>-</v>
      </c>
      <c r="K91" s="9" t="str">
        <f t="shared" si="9"/>
        <v>-</v>
      </c>
    </row>
    <row r="92" spans="1:11" x14ac:dyDescent="0.25">
      <c r="A92" s="7" t="s">
        <v>296</v>
      </c>
      <c r="B92" s="65">
        <v>5</v>
      </c>
      <c r="C92" s="34">
        <f>IF(B94=0, "-", B92/B94)</f>
        <v>0.27777777777777779</v>
      </c>
      <c r="D92" s="65">
        <v>0</v>
      </c>
      <c r="E92" s="9">
        <f>IF(D94=0, "-", D92/D94)</f>
        <v>0</v>
      </c>
      <c r="F92" s="81">
        <v>20</v>
      </c>
      <c r="G92" s="34">
        <f>IF(F94=0, "-", F92/F94)</f>
        <v>0.35087719298245612</v>
      </c>
      <c r="H92" s="65">
        <v>0</v>
      </c>
      <c r="I92" s="9">
        <f>IF(H94=0, "-", H92/H94)</f>
        <v>0</v>
      </c>
      <c r="J92" s="8" t="str">
        <f t="shared" si="8"/>
        <v>-</v>
      </c>
      <c r="K92" s="9" t="str">
        <f t="shared" si="9"/>
        <v>-</v>
      </c>
    </row>
    <row r="93" spans="1:11" x14ac:dyDescent="0.25">
      <c r="A93" s="2"/>
      <c r="B93" s="68"/>
      <c r="C93" s="33"/>
      <c r="D93" s="68"/>
      <c r="E93" s="6"/>
      <c r="F93" s="82"/>
      <c r="G93" s="33"/>
      <c r="H93" s="68"/>
      <c r="I93" s="6"/>
      <c r="J93" s="5"/>
      <c r="K93" s="6"/>
    </row>
    <row r="94" spans="1:11" s="43" customFormat="1" ht="13" x14ac:dyDescent="0.3">
      <c r="A94" s="162" t="s">
        <v>431</v>
      </c>
      <c r="B94" s="71">
        <f>SUM(B83:B93)</f>
        <v>18</v>
      </c>
      <c r="C94" s="40">
        <f>B94/1085</f>
        <v>1.6589861751152075E-2</v>
      </c>
      <c r="D94" s="71">
        <f>SUM(D83:D93)</f>
        <v>6</v>
      </c>
      <c r="E94" s="41">
        <f>D94/1115</f>
        <v>5.3811659192825115E-3</v>
      </c>
      <c r="F94" s="77">
        <f>SUM(F83:F93)</f>
        <v>57</v>
      </c>
      <c r="G94" s="42">
        <f>F94/5107</f>
        <v>1.1161151360877227E-2</v>
      </c>
      <c r="H94" s="71">
        <f>SUM(H83:H93)</f>
        <v>29</v>
      </c>
      <c r="I94" s="41">
        <f>H94/5197</f>
        <v>5.5801423898402926E-3</v>
      </c>
      <c r="J94" s="37">
        <f>IF(D94=0, "-", IF((B94-D94)/D94&lt;10, (B94-D94)/D94, "&gt;999%"))</f>
        <v>2</v>
      </c>
      <c r="K94" s="38">
        <f>IF(H94=0, "-", IF((F94-H94)/H94&lt;10, (F94-H94)/H94, "&gt;999%"))</f>
        <v>0.96551724137931039</v>
      </c>
    </row>
    <row r="95" spans="1:11" x14ac:dyDescent="0.25">
      <c r="B95" s="83"/>
      <c r="D95" s="83"/>
      <c r="F95" s="83"/>
      <c r="H95" s="83"/>
    </row>
    <row r="96" spans="1:11" s="43" customFormat="1" ht="13" x14ac:dyDescent="0.3">
      <c r="A96" s="162" t="s">
        <v>430</v>
      </c>
      <c r="B96" s="71">
        <v>138</v>
      </c>
      <c r="C96" s="40">
        <f>B96/1085</f>
        <v>0.12718894009216589</v>
      </c>
      <c r="D96" s="71">
        <v>148</v>
      </c>
      <c r="E96" s="41">
        <f>D96/1115</f>
        <v>0.13273542600896862</v>
      </c>
      <c r="F96" s="77">
        <v>766</v>
      </c>
      <c r="G96" s="42">
        <f>F96/5107</f>
        <v>0.14999020951635011</v>
      </c>
      <c r="H96" s="71">
        <v>738</v>
      </c>
      <c r="I96" s="41">
        <f>H96/5197</f>
        <v>0.14200500288628054</v>
      </c>
      <c r="J96" s="37">
        <f>IF(D96=0, "-", IF((B96-D96)/D96&lt;10, (B96-D96)/D96, "&gt;999%"))</f>
        <v>-6.7567567567567571E-2</v>
      </c>
      <c r="K96" s="38">
        <f>IF(H96=0, "-", IF((F96-H96)/H96&lt;10, (F96-H96)/H96, "&gt;999%"))</f>
        <v>3.7940379403794036E-2</v>
      </c>
    </row>
    <row r="97" spans="1:11" x14ac:dyDescent="0.25">
      <c r="B97" s="83"/>
      <c r="D97" s="83"/>
      <c r="F97" s="83"/>
      <c r="H97" s="83"/>
    </row>
    <row r="98" spans="1:11" ht="15.5" x14ac:dyDescent="0.35">
      <c r="A98" s="164" t="s">
        <v>104</v>
      </c>
      <c r="B98" s="196" t="s">
        <v>1</v>
      </c>
      <c r="C98" s="200"/>
      <c r="D98" s="200"/>
      <c r="E98" s="197"/>
      <c r="F98" s="196" t="s">
        <v>14</v>
      </c>
      <c r="G98" s="200"/>
      <c r="H98" s="200"/>
      <c r="I98" s="197"/>
      <c r="J98" s="196" t="s">
        <v>15</v>
      </c>
      <c r="K98" s="197"/>
    </row>
    <row r="99" spans="1:11" ht="13" x14ac:dyDescent="0.3">
      <c r="A99" s="22"/>
      <c r="B99" s="196">
        <f>VALUE(RIGHT($B$2, 4))</f>
        <v>2023</v>
      </c>
      <c r="C99" s="197"/>
      <c r="D99" s="196">
        <f>B99-1</f>
        <v>2022</v>
      </c>
      <c r="E99" s="204"/>
      <c r="F99" s="196">
        <f>B99</f>
        <v>2023</v>
      </c>
      <c r="G99" s="204"/>
      <c r="H99" s="196">
        <f>D99</f>
        <v>2022</v>
      </c>
      <c r="I99" s="204"/>
      <c r="J99" s="140" t="s">
        <v>4</v>
      </c>
      <c r="K99" s="141" t="s">
        <v>2</v>
      </c>
    </row>
    <row r="100" spans="1:11" ht="13" x14ac:dyDescent="0.3">
      <c r="A100" s="163" t="s">
        <v>135</v>
      </c>
      <c r="B100" s="61" t="s">
        <v>12</v>
      </c>
      <c r="C100" s="62" t="s">
        <v>13</v>
      </c>
      <c r="D100" s="61" t="s">
        <v>12</v>
      </c>
      <c r="E100" s="63" t="s">
        <v>13</v>
      </c>
      <c r="F100" s="62" t="s">
        <v>12</v>
      </c>
      <c r="G100" s="62" t="s">
        <v>13</v>
      </c>
      <c r="H100" s="61" t="s">
        <v>12</v>
      </c>
      <c r="I100" s="63" t="s">
        <v>13</v>
      </c>
      <c r="J100" s="61"/>
      <c r="K100" s="63"/>
    </row>
    <row r="101" spans="1:11" x14ac:dyDescent="0.25">
      <c r="A101" s="7" t="s">
        <v>297</v>
      </c>
      <c r="B101" s="65">
        <v>7</v>
      </c>
      <c r="C101" s="34">
        <f>IF(B121=0, "-", B101/B121)</f>
        <v>4.5454545454545456E-2</v>
      </c>
      <c r="D101" s="65">
        <v>5</v>
      </c>
      <c r="E101" s="9">
        <f>IF(D121=0, "-", D101/D121)</f>
        <v>3.0674846625766871E-2</v>
      </c>
      <c r="F101" s="81">
        <v>47</v>
      </c>
      <c r="G101" s="34">
        <f>IF(F121=0, "-", F101/F121)</f>
        <v>6.8214804063860671E-2</v>
      </c>
      <c r="H101" s="65">
        <v>27</v>
      </c>
      <c r="I101" s="9">
        <f>IF(H121=0, "-", H101/H121)</f>
        <v>3.4571062740076826E-2</v>
      </c>
      <c r="J101" s="8">
        <f t="shared" ref="J101:J119" si="10">IF(D101=0, "-", IF((B101-D101)/D101&lt;10, (B101-D101)/D101, "&gt;999%"))</f>
        <v>0.4</v>
      </c>
      <c r="K101" s="9">
        <f t="shared" ref="K101:K119" si="11">IF(H101=0, "-", IF((F101-H101)/H101&lt;10, (F101-H101)/H101, "&gt;999%"))</f>
        <v>0.7407407407407407</v>
      </c>
    </row>
    <row r="102" spans="1:11" x14ac:dyDescent="0.25">
      <c r="A102" s="7" t="s">
        <v>298</v>
      </c>
      <c r="B102" s="65">
        <v>1</v>
      </c>
      <c r="C102" s="34">
        <f>IF(B121=0, "-", B102/B121)</f>
        <v>6.4935064935064939E-3</v>
      </c>
      <c r="D102" s="65">
        <v>0</v>
      </c>
      <c r="E102" s="9">
        <f>IF(D121=0, "-", D102/D121)</f>
        <v>0</v>
      </c>
      <c r="F102" s="81">
        <v>1</v>
      </c>
      <c r="G102" s="34">
        <f>IF(F121=0, "-", F102/F121)</f>
        <v>1.4513788098693759E-3</v>
      </c>
      <c r="H102" s="65">
        <v>0</v>
      </c>
      <c r="I102" s="9">
        <f>IF(H121=0, "-", H102/H121)</f>
        <v>0</v>
      </c>
      <c r="J102" s="8" t="str">
        <f t="shared" si="10"/>
        <v>-</v>
      </c>
      <c r="K102" s="9" t="str">
        <f t="shared" si="11"/>
        <v>-</v>
      </c>
    </row>
    <row r="103" spans="1:11" x14ac:dyDescent="0.25">
      <c r="A103" s="7" t="s">
        <v>299</v>
      </c>
      <c r="B103" s="65">
        <v>2</v>
      </c>
      <c r="C103" s="34">
        <f>IF(B121=0, "-", B103/B121)</f>
        <v>1.2987012987012988E-2</v>
      </c>
      <c r="D103" s="65">
        <v>1</v>
      </c>
      <c r="E103" s="9">
        <f>IF(D121=0, "-", D103/D121)</f>
        <v>6.1349693251533744E-3</v>
      </c>
      <c r="F103" s="81">
        <v>9</v>
      </c>
      <c r="G103" s="34">
        <f>IF(F121=0, "-", F103/F121)</f>
        <v>1.3062409288824383E-2</v>
      </c>
      <c r="H103" s="65">
        <v>9</v>
      </c>
      <c r="I103" s="9">
        <f>IF(H121=0, "-", H103/H121)</f>
        <v>1.1523687580025609E-2</v>
      </c>
      <c r="J103" s="8">
        <f t="shared" si="10"/>
        <v>1</v>
      </c>
      <c r="K103" s="9">
        <f t="shared" si="11"/>
        <v>0</v>
      </c>
    </row>
    <row r="104" spans="1:11" x14ac:dyDescent="0.25">
      <c r="A104" s="7" t="s">
        <v>300</v>
      </c>
      <c r="B104" s="65">
        <v>0</v>
      </c>
      <c r="C104" s="34">
        <f>IF(B121=0, "-", B104/B121)</f>
        <v>0</v>
      </c>
      <c r="D104" s="65">
        <v>3</v>
      </c>
      <c r="E104" s="9">
        <f>IF(D121=0, "-", D104/D121)</f>
        <v>1.8404907975460124E-2</v>
      </c>
      <c r="F104" s="81">
        <v>12</v>
      </c>
      <c r="G104" s="34">
        <f>IF(F121=0, "-", F104/F121)</f>
        <v>1.741654571843251E-2</v>
      </c>
      <c r="H104" s="65">
        <v>9</v>
      </c>
      <c r="I104" s="9">
        <f>IF(H121=0, "-", H104/H121)</f>
        <v>1.1523687580025609E-2</v>
      </c>
      <c r="J104" s="8">
        <f t="shared" si="10"/>
        <v>-1</v>
      </c>
      <c r="K104" s="9">
        <f t="shared" si="11"/>
        <v>0.33333333333333331</v>
      </c>
    </row>
    <row r="105" spans="1:11" x14ac:dyDescent="0.25">
      <c r="A105" s="7" t="s">
        <v>301</v>
      </c>
      <c r="B105" s="65">
        <v>21</v>
      </c>
      <c r="C105" s="34">
        <f>IF(B121=0, "-", B105/B121)</f>
        <v>0.13636363636363635</v>
      </c>
      <c r="D105" s="65">
        <v>22</v>
      </c>
      <c r="E105" s="9">
        <f>IF(D121=0, "-", D105/D121)</f>
        <v>0.13496932515337423</v>
      </c>
      <c r="F105" s="81">
        <v>90</v>
      </c>
      <c r="G105" s="34">
        <f>IF(F121=0, "-", F105/F121)</f>
        <v>0.13062409288824384</v>
      </c>
      <c r="H105" s="65">
        <v>48</v>
      </c>
      <c r="I105" s="9">
        <f>IF(H121=0, "-", H105/H121)</f>
        <v>6.1459667093469908E-2</v>
      </c>
      <c r="J105" s="8">
        <f t="shared" si="10"/>
        <v>-4.5454545454545456E-2</v>
      </c>
      <c r="K105" s="9">
        <f t="shared" si="11"/>
        <v>0.875</v>
      </c>
    </row>
    <row r="106" spans="1:11" x14ac:dyDescent="0.25">
      <c r="A106" s="7" t="s">
        <v>302</v>
      </c>
      <c r="B106" s="65">
        <v>0</v>
      </c>
      <c r="C106" s="34">
        <f>IF(B121=0, "-", B106/B121)</f>
        <v>0</v>
      </c>
      <c r="D106" s="65">
        <v>0</v>
      </c>
      <c r="E106" s="9">
        <f>IF(D121=0, "-", D106/D121)</f>
        <v>0</v>
      </c>
      <c r="F106" s="81">
        <v>1</v>
      </c>
      <c r="G106" s="34">
        <f>IF(F121=0, "-", F106/F121)</f>
        <v>1.4513788098693759E-3</v>
      </c>
      <c r="H106" s="65">
        <v>2</v>
      </c>
      <c r="I106" s="9">
        <f>IF(H121=0, "-", H106/H121)</f>
        <v>2.5608194622279128E-3</v>
      </c>
      <c r="J106" s="8" t="str">
        <f t="shared" si="10"/>
        <v>-</v>
      </c>
      <c r="K106" s="9">
        <f t="shared" si="11"/>
        <v>-0.5</v>
      </c>
    </row>
    <row r="107" spans="1:11" x14ac:dyDescent="0.25">
      <c r="A107" s="7" t="s">
        <v>303</v>
      </c>
      <c r="B107" s="65">
        <v>7</v>
      </c>
      <c r="C107" s="34">
        <f>IF(B121=0, "-", B107/B121)</f>
        <v>4.5454545454545456E-2</v>
      </c>
      <c r="D107" s="65">
        <v>2</v>
      </c>
      <c r="E107" s="9">
        <f>IF(D121=0, "-", D107/D121)</f>
        <v>1.2269938650306749E-2</v>
      </c>
      <c r="F107" s="81">
        <v>32</v>
      </c>
      <c r="G107" s="34">
        <f>IF(F121=0, "-", F107/F121)</f>
        <v>4.6444121915820029E-2</v>
      </c>
      <c r="H107" s="65">
        <v>13</v>
      </c>
      <c r="I107" s="9">
        <f>IF(H121=0, "-", H107/H121)</f>
        <v>1.6645326504481434E-2</v>
      </c>
      <c r="J107" s="8">
        <f t="shared" si="10"/>
        <v>2.5</v>
      </c>
      <c r="K107" s="9">
        <f t="shared" si="11"/>
        <v>1.4615384615384615</v>
      </c>
    </row>
    <row r="108" spans="1:11" x14ac:dyDescent="0.25">
      <c r="A108" s="7" t="s">
        <v>304</v>
      </c>
      <c r="B108" s="65">
        <v>12</v>
      </c>
      <c r="C108" s="34">
        <f>IF(B121=0, "-", B108/B121)</f>
        <v>7.792207792207792E-2</v>
      </c>
      <c r="D108" s="65">
        <v>7</v>
      </c>
      <c r="E108" s="9">
        <f>IF(D121=0, "-", D108/D121)</f>
        <v>4.2944785276073622E-2</v>
      </c>
      <c r="F108" s="81">
        <v>54</v>
      </c>
      <c r="G108" s="34">
        <f>IF(F121=0, "-", F108/F121)</f>
        <v>7.8374455732946297E-2</v>
      </c>
      <c r="H108" s="65">
        <v>19</v>
      </c>
      <c r="I108" s="9">
        <f>IF(H121=0, "-", H108/H121)</f>
        <v>2.4327784891165175E-2</v>
      </c>
      <c r="J108" s="8">
        <f t="shared" si="10"/>
        <v>0.7142857142857143</v>
      </c>
      <c r="K108" s="9">
        <f t="shared" si="11"/>
        <v>1.8421052631578947</v>
      </c>
    </row>
    <row r="109" spans="1:11" x14ac:dyDescent="0.25">
      <c r="A109" s="7" t="s">
        <v>305</v>
      </c>
      <c r="B109" s="65">
        <v>7</v>
      </c>
      <c r="C109" s="34">
        <f>IF(B121=0, "-", B109/B121)</f>
        <v>4.5454545454545456E-2</v>
      </c>
      <c r="D109" s="65">
        <v>6</v>
      </c>
      <c r="E109" s="9">
        <f>IF(D121=0, "-", D109/D121)</f>
        <v>3.6809815950920248E-2</v>
      </c>
      <c r="F109" s="81">
        <v>25</v>
      </c>
      <c r="G109" s="34">
        <f>IF(F121=0, "-", F109/F121)</f>
        <v>3.6284470246734396E-2</v>
      </c>
      <c r="H109" s="65">
        <v>20</v>
      </c>
      <c r="I109" s="9">
        <f>IF(H121=0, "-", H109/H121)</f>
        <v>2.5608194622279128E-2</v>
      </c>
      <c r="J109" s="8">
        <f t="shared" si="10"/>
        <v>0.16666666666666666</v>
      </c>
      <c r="K109" s="9">
        <f t="shared" si="11"/>
        <v>0.25</v>
      </c>
    </row>
    <row r="110" spans="1:11" x14ac:dyDescent="0.25">
      <c r="A110" s="7" t="s">
        <v>306</v>
      </c>
      <c r="B110" s="65">
        <v>3</v>
      </c>
      <c r="C110" s="34">
        <f>IF(B121=0, "-", B110/B121)</f>
        <v>1.948051948051948E-2</v>
      </c>
      <c r="D110" s="65">
        <v>3</v>
      </c>
      <c r="E110" s="9">
        <f>IF(D121=0, "-", D110/D121)</f>
        <v>1.8404907975460124E-2</v>
      </c>
      <c r="F110" s="81">
        <v>9</v>
      </c>
      <c r="G110" s="34">
        <f>IF(F121=0, "-", F110/F121)</f>
        <v>1.3062409288824383E-2</v>
      </c>
      <c r="H110" s="65">
        <v>16</v>
      </c>
      <c r="I110" s="9">
        <f>IF(H121=0, "-", H110/H121)</f>
        <v>2.0486555697823303E-2</v>
      </c>
      <c r="J110" s="8">
        <f t="shared" si="10"/>
        <v>0</v>
      </c>
      <c r="K110" s="9">
        <f t="shared" si="11"/>
        <v>-0.4375</v>
      </c>
    </row>
    <row r="111" spans="1:11" x14ac:dyDescent="0.25">
      <c r="A111" s="7" t="s">
        <v>307</v>
      </c>
      <c r="B111" s="65">
        <v>1</v>
      </c>
      <c r="C111" s="34">
        <f>IF(B121=0, "-", B111/B121)</f>
        <v>6.4935064935064939E-3</v>
      </c>
      <c r="D111" s="65">
        <v>4</v>
      </c>
      <c r="E111" s="9">
        <f>IF(D121=0, "-", D111/D121)</f>
        <v>2.4539877300613498E-2</v>
      </c>
      <c r="F111" s="81">
        <v>24</v>
      </c>
      <c r="G111" s="34">
        <f>IF(F121=0, "-", F111/F121)</f>
        <v>3.483309143686502E-2</v>
      </c>
      <c r="H111" s="65">
        <v>58</v>
      </c>
      <c r="I111" s="9">
        <f>IF(H121=0, "-", H111/H121)</f>
        <v>7.4263764404609481E-2</v>
      </c>
      <c r="J111" s="8">
        <f t="shared" si="10"/>
        <v>-0.75</v>
      </c>
      <c r="K111" s="9">
        <f t="shared" si="11"/>
        <v>-0.58620689655172409</v>
      </c>
    </row>
    <row r="112" spans="1:11" x14ac:dyDescent="0.25">
      <c r="A112" s="7" t="s">
        <v>308</v>
      </c>
      <c r="B112" s="65">
        <v>0</v>
      </c>
      <c r="C112" s="34">
        <f>IF(B121=0, "-", B112/B121)</f>
        <v>0</v>
      </c>
      <c r="D112" s="65">
        <v>0</v>
      </c>
      <c r="E112" s="9">
        <f>IF(D121=0, "-", D112/D121)</f>
        <v>0</v>
      </c>
      <c r="F112" s="81">
        <v>3</v>
      </c>
      <c r="G112" s="34">
        <f>IF(F121=0, "-", F112/F121)</f>
        <v>4.3541364296081275E-3</v>
      </c>
      <c r="H112" s="65">
        <v>0</v>
      </c>
      <c r="I112" s="9">
        <f>IF(H121=0, "-", H112/H121)</f>
        <v>0</v>
      </c>
      <c r="J112" s="8" t="str">
        <f t="shared" si="10"/>
        <v>-</v>
      </c>
      <c r="K112" s="9" t="str">
        <f t="shared" si="11"/>
        <v>-</v>
      </c>
    </row>
    <row r="113" spans="1:11" x14ac:dyDescent="0.25">
      <c r="A113" s="7" t="s">
        <v>309</v>
      </c>
      <c r="B113" s="65">
        <v>0</v>
      </c>
      <c r="C113" s="34">
        <f>IF(B121=0, "-", B113/B121)</f>
        <v>0</v>
      </c>
      <c r="D113" s="65">
        <v>0</v>
      </c>
      <c r="E113" s="9">
        <f>IF(D121=0, "-", D113/D121)</f>
        <v>0</v>
      </c>
      <c r="F113" s="81">
        <v>0</v>
      </c>
      <c r="G113" s="34">
        <f>IF(F121=0, "-", F113/F121)</f>
        <v>0</v>
      </c>
      <c r="H113" s="65">
        <v>1</v>
      </c>
      <c r="I113" s="9">
        <f>IF(H121=0, "-", H113/H121)</f>
        <v>1.2804097311139564E-3</v>
      </c>
      <c r="J113" s="8" t="str">
        <f t="shared" si="10"/>
        <v>-</v>
      </c>
      <c r="K113" s="9">
        <f t="shared" si="11"/>
        <v>-1</v>
      </c>
    </row>
    <row r="114" spans="1:11" x14ac:dyDescent="0.25">
      <c r="A114" s="7" t="s">
        <v>310</v>
      </c>
      <c r="B114" s="65">
        <v>1</v>
      </c>
      <c r="C114" s="34">
        <f>IF(B121=0, "-", B114/B121)</f>
        <v>6.4935064935064939E-3</v>
      </c>
      <c r="D114" s="65">
        <v>0</v>
      </c>
      <c r="E114" s="9">
        <f>IF(D121=0, "-", D114/D121)</f>
        <v>0</v>
      </c>
      <c r="F114" s="81">
        <v>4</v>
      </c>
      <c r="G114" s="34">
        <f>IF(F121=0, "-", F114/F121)</f>
        <v>5.8055152394775036E-3</v>
      </c>
      <c r="H114" s="65">
        <v>2</v>
      </c>
      <c r="I114" s="9">
        <f>IF(H121=0, "-", H114/H121)</f>
        <v>2.5608194622279128E-3</v>
      </c>
      <c r="J114" s="8" t="str">
        <f t="shared" si="10"/>
        <v>-</v>
      </c>
      <c r="K114" s="9">
        <f t="shared" si="11"/>
        <v>1</v>
      </c>
    </row>
    <row r="115" spans="1:11" x14ac:dyDescent="0.25">
      <c r="A115" s="7" t="s">
        <v>311</v>
      </c>
      <c r="B115" s="65">
        <v>3</v>
      </c>
      <c r="C115" s="34">
        <f>IF(B121=0, "-", B115/B121)</f>
        <v>1.948051948051948E-2</v>
      </c>
      <c r="D115" s="65">
        <v>12</v>
      </c>
      <c r="E115" s="9">
        <f>IF(D121=0, "-", D115/D121)</f>
        <v>7.3619631901840496E-2</v>
      </c>
      <c r="F115" s="81">
        <v>31</v>
      </c>
      <c r="G115" s="34">
        <f>IF(F121=0, "-", F115/F121)</f>
        <v>4.4992743105950653E-2</v>
      </c>
      <c r="H115" s="65">
        <v>29</v>
      </c>
      <c r="I115" s="9">
        <f>IF(H121=0, "-", H115/H121)</f>
        <v>3.713188220230474E-2</v>
      </c>
      <c r="J115" s="8">
        <f t="shared" si="10"/>
        <v>-0.75</v>
      </c>
      <c r="K115" s="9">
        <f t="shared" si="11"/>
        <v>6.8965517241379309E-2</v>
      </c>
    </row>
    <row r="116" spans="1:11" x14ac:dyDescent="0.25">
      <c r="A116" s="7" t="s">
        <v>312</v>
      </c>
      <c r="B116" s="65">
        <v>20</v>
      </c>
      <c r="C116" s="34">
        <f>IF(B121=0, "-", B116/B121)</f>
        <v>0.12987012987012986</v>
      </c>
      <c r="D116" s="65">
        <v>21</v>
      </c>
      <c r="E116" s="9">
        <f>IF(D121=0, "-", D116/D121)</f>
        <v>0.12883435582822086</v>
      </c>
      <c r="F116" s="81">
        <v>93</v>
      </c>
      <c r="G116" s="34">
        <f>IF(F121=0, "-", F116/F121)</f>
        <v>0.13497822931785197</v>
      </c>
      <c r="H116" s="65">
        <v>106</v>
      </c>
      <c r="I116" s="9">
        <f>IF(H121=0, "-", H116/H121)</f>
        <v>0.13572343149807939</v>
      </c>
      <c r="J116" s="8">
        <f t="shared" si="10"/>
        <v>-4.7619047619047616E-2</v>
      </c>
      <c r="K116" s="9">
        <f t="shared" si="11"/>
        <v>-0.12264150943396226</v>
      </c>
    </row>
    <row r="117" spans="1:11" x14ac:dyDescent="0.25">
      <c r="A117" s="7" t="s">
        <v>313</v>
      </c>
      <c r="B117" s="65">
        <v>22</v>
      </c>
      <c r="C117" s="34">
        <f>IF(B121=0, "-", B117/B121)</f>
        <v>0.14285714285714285</v>
      </c>
      <c r="D117" s="65">
        <v>18</v>
      </c>
      <c r="E117" s="9">
        <f>IF(D121=0, "-", D117/D121)</f>
        <v>0.11042944785276074</v>
      </c>
      <c r="F117" s="81">
        <v>42</v>
      </c>
      <c r="G117" s="34">
        <f>IF(F121=0, "-", F117/F121)</f>
        <v>6.095791001451379E-2</v>
      </c>
      <c r="H117" s="65">
        <v>39</v>
      </c>
      <c r="I117" s="9">
        <f>IF(H121=0, "-", H117/H121)</f>
        <v>4.9935979513444299E-2</v>
      </c>
      <c r="J117" s="8">
        <f t="shared" si="10"/>
        <v>0.22222222222222221</v>
      </c>
      <c r="K117" s="9">
        <f t="shared" si="11"/>
        <v>7.6923076923076927E-2</v>
      </c>
    </row>
    <row r="118" spans="1:11" x14ac:dyDescent="0.25">
      <c r="A118" s="7" t="s">
        <v>314</v>
      </c>
      <c r="B118" s="65">
        <v>47</v>
      </c>
      <c r="C118" s="34">
        <f>IF(B121=0, "-", B118/B121)</f>
        <v>0.30519480519480519</v>
      </c>
      <c r="D118" s="65">
        <v>58</v>
      </c>
      <c r="E118" s="9">
        <f>IF(D121=0, "-", D118/D121)</f>
        <v>0.35582822085889571</v>
      </c>
      <c r="F118" s="81">
        <v>208</v>
      </c>
      <c r="G118" s="34">
        <f>IF(F121=0, "-", F118/F121)</f>
        <v>0.30188679245283018</v>
      </c>
      <c r="H118" s="65">
        <v>382</v>
      </c>
      <c r="I118" s="9">
        <f>IF(H121=0, "-", H118/H121)</f>
        <v>0.48911651728553135</v>
      </c>
      <c r="J118" s="8">
        <f t="shared" si="10"/>
        <v>-0.18965517241379309</v>
      </c>
      <c r="K118" s="9">
        <f t="shared" si="11"/>
        <v>-0.45549738219895286</v>
      </c>
    </row>
    <row r="119" spans="1:11" x14ac:dyDescent="0.25">
      <c r="A119" s="7" t="s">
        <v>315</v>
      </c>
      <c r="B119" s="65">
        <v>0</v>
      </c>
      <c r="C119" s="34">
        <f>IF(B121=0, "-", B119/B121)</f>
        <v>0</v>
      </c>
      <c r="D119" s="65">
        <v>1</v>
      </c>
      <c r="E119" s="9">
        <f>IF(D121=0, "-", D119/D121)</f>
        <v>6.1349693251533744E-3</v>
      </c>
      <c r="F119" s="81">
        <v>4</v>
      </c>
      <c r="G119" s="34">
        <f>IF(F121=0, "-", F119/F121)</f>
        <v>5.8055152394775036E-3</v>
      </c>
      <c r="H119" s="65">
        <v>1</v>
      </c>
      <c r="I119" s="9">
        <f>IF(H121=0, "-", H119/H121)</f>
        <v>1.2804097311139564E-3</v>
      </c>
      <c r="J119" s="8">
        <f t="shared" si="10"/>
        <v>-1</v>
      </c>
      <c r="K119" s="9">
        <f t="shared" si="11"/>
        <v>3</v>
      </c>
    </row>
    <row r="120" spans="1:11" x14ac:dyDescent="0.25">
      <c r="A120" s="2"/>
      <c r="B120" s="68"/>
      <c r="C120" s="33"/>
      <c r="D120" s="68"/>
      <c r="E120" s="6"/>
      <c r="F120" s="82"/>
      <c r="G120" s="33"/>
      <c r="H120" s="68"/>
      <c r="I120" s="6"/>
      <c r="J120" s="5"/>
      <c r="K120" s="6"/>
    </row>
    <row r="121" spans="1:11" s="43" customFormat="1" ht="13" x14ac:dyDescent="0.3">
      <c r="A121" s="162" t="s">
        <v>429</v>
      </c>
      <c r="B121" s="71">
        <f>SUM(B101:B120)</f>
        <v>154</v>
      </c>
      <c r="C121" s="40">
        <f>B121/1085</f>
        <v>0.14193548387096774</v>
      </c>
      <c r="D121" s="71">
        <f>SUM(D101:D120)</f>
        <v>163</v>
      </c>
      <c r="E121" s="41">
        <f>D121/1115</f>
        <v>0.14618834080717488</v>
      </c>
      <c r="F121" s="77">
        <f>SUM(F101:F120)</f>
        <v>689</v>
      </c>
      <c r="G121" s="42">
        <f>F121/5107</f>
        <v>0.13491286469551597</v>
      </c>
      <c r="H121" s="71">
        <f>SUM(H101:H120)</f>
        <v>781</v>
      </c>
      <c r="I121" s="41">
        <f>H121/5197</f>
        <v>0.15027900711949202</v>
      </c>
      <c r="J121" s="37">
        <f>IF(D121=0, "-", IF((B121-D121)/D121&lt;10, (B121-D121)/D121, "&gt;999%"))</f>
        <v>-5.5214723926380369E-2</v>
      </c>
      <c r="K121" s="38">
        <f>IF(H121=0, "-", IF((F121-H121)/H121&lt;10, (F121-H121)/H121, "&gt;999%"))</f>
        <v>-0.117797695262484</v>
      </c>
    </row>
    <row r="122" spans="1:11" x14ac:dyDescent="0.25">
      <c r="B122" s="83"/>
      <c r="D122" s="83"/>
      <c r="F122" s="83"/>
      <c r="H122" s="83"/>
    </row>
    <row r="123" spans="1:11" ht="13" x14ac:dyDescent="0.3">
      <c r="A123" s="163" t="s">
        <v>136</v>
      </c>
      <c r="B123" s="61" t="s">
        <v>12</v>
      </c>
      <c r="C123" s="62" t="s">
        <v>13</v>
      </c>
      <c r="D123" s="61" t="s">
        <v>12</v>
      </c>
      <c r="E123" s="63" t="s">
        <v>13</v>
      </c>
      <c r="F123" s="62" t="s">
        <v>12</v>
      </c>
      <c r="G123" s="62" t="s">
        <v>13</v>
      </c>
      <c r="H123" s="61" t="s">
        <v>12</v>
      </c>
      <c r="I123" s="63" t="s">
        <v>13</v>
      </c>
      <c r="J123" s="61"/>
      <c r="K123" s="63"/>
    </row>
    <row r="124" spans="1:11" x14ac:dyDescent="0.25">
      <c r="A124" s="7" t="s">
        <v>316</v>
      </c>
      <c r="B124" s="65">
        <v>0</v>
      </c>
      <c r="C124" s="34">
        <f>IF(B141=0, "-", B124/B141)</f>
        <v>0</v>
      </c>
      <c r="D124" s="65">
        <v>0</v>
      </c>
      <c r="E124" s="9">
        <f>IF(D141=0, "-", D124/D141)</f>
        <v>0</v>
      </c>
      <c r="F124" s="81">
        <v>0</v>
      </c>
      <c r="G124" s="34">
        <f>IF(F141=0, "-", F124/F141)</f>
        <v>0</v>
      </c>
      <c r="H124" s="65">
        <v>1</v>
      </c>
      <c r="I124" s="9">
        <f>IF(H141=0, "-", H124/H141)</f>
        <v>3.5714285714285712E-2</v>
      </c>
      <c r="J124" s="8" t="str">
        <f t="shared" ref="J124:J139" si="12">IF(D124=0, "-", IF((B124-D124)/D124&lt;10, (B124-D124)/D124, "&gt;999%"))</f>
        <v>-</v>
      </c>
      <c r="K124" s="9">
        <f t="shared" ref="K124:K139" si="13">IF(H124=0, "-", IF((F124-H124)/H124&lt;10, (F124-H124)/H124, "&gt;999%"))</f>
        <v>-1</v>
      </c>
    </row>
    <row r="125" spans="1:11" x14ac:dyDescent="0.25">
      <c r="A125" s="7" t="s">
        <v>317</v>
      </c>
      <c r="B125" s="65">
        <v>0</v>
      </c>
      <c r="C125" s="34">
        <f>IF(B141=0, "-", B125/B141)</f>
        <v>0</v>
      </c>
      <c r="D125" s="65">
        <v>1</v>
      </c>
      <c r="E125" s="9">
        <f>IF(D141=0, "-", D125/D141)</f>
        <v>0.14285714285714285</v>
      </c>
      <c r="F125" s="81">
        <v>3</v>
      </c>
      <c r="G125" s="34">
        <f>IF(F141=0, "-", F125/F141)</f>
        <v>8.5714285714285715E-2</v>
      </c>
      <c r="H125" s="65">
        <v>3</v>
      </c>
      <c r="I125" s="9">
        <f>IF(H141=0, "-", H125/H141)</f>
        <v>0.10714285714285714</v>
      </c>
      <c r="J125" s="8">
        <f t="shared" si="12"/>
        <v>-1</v>
      </c>
      <c r="K125" s="9">
        <f t="shared" si="13"/>
        <v>0</v>
      </c>
    </row>
    <row r="126" spans="1:11" x14ac:dyDescent="0.25">
      <c r="A126" s="7" t="s">
        <v>318</v>
      </c>
      <c r="B126" s="65">
        <v>0</v>
      </c>
      <c r="C126" s="34">
        <f>IF(B141=0, "-", B126/B141)</f>
        <v>0</v>
      </c>
      <c r="D126" s="65">
        <v>1</v>
      </c>
      <c r="E126" s="9">
        <f>IF(D141=0, "-", D126/D141)</f>
        <v>0.14285714285714285</v>
      </c>
      <c r="F126" s="81">
        <v>1</v>
      </c>
      <c r="G126" s="34">
        <f>IF(F141=0, "-", F126/F141)</f>
        <v>2.8571428571428571E-2</v>
      </c>
      <c r="H126" s="65">
        <v>1</v>
      </c>
      <c r="I126" s="9">
        <f>IF(H141=0, "-", H126/H141)</f>
        <v>3.5714285714285712E-2</v>
      </c>
      <c r="J126" s="8">
        <f t="shared" si="12"/>
        <v>-1</v>
      </c>
      <c r="K126" s="9">
        <f t="shared" si="13"/>
        <v>0</v>
      </c>
    </row>
    <row r="127" spans="1:11" x14ac:dyDescent="0.25">
      <c r="A127" s="7" t="s">
        <v>319</v>
      </c>
      <c r="B127" s="65">
        <v>0</v>
      </c>
      <c r="C127" s="34">
        <f>IF(B141=0, "-", B127/B141)</f>
        <v>0</v>
      </c>
      <c r="D127" s="65">
        <v>0</v>
      </c>
      <c r="E127" s="9">
        <f>IF(D141=0, "-", D127/D141)</f>
        <v>0</v>
      </c>
      <c r="F127" s="81">
        <v>1</v>
      </c>
      <c r="G127" s="34">
        <f>IF(F141=0, "-", F127/F141)</f>
        <v>2.8571428571428571E-2</v>
      </c>
      <c r="H127" s="65">
        <v>0</v>
      </c>
      <c r="I127" s="9">
        <f>IF(H141=0, "-", H127/H141)</f>
        <v>0</v>
      </c>
      <c r="J127" s="8" t="str">
        <f t="shared" si="12"/>
        <v>-</v>
      </c>
      <c r="K127" s="9" t="str">
        <f t="shared" si="13"/>
        <v>-</v>
      </c>
    </row>
    <row r="128" spans="1:11" x14ac:dyDescent="0.25">
      <c r="A128" s="7" t="s">
        <v>320</v>
      </c>
      <c r="B128" s="65">
        <v>2</v>
      </c>
      <c r="C128" s="34">
        <f>IF(B141=0, "-", B128/B141)</f>
        <v>0.2</v>
      </c>
      <c r="D128" s="65">
        <v>0</v>
      </c>
      <c r="E128" s="9">
        <f>IF(D141=0, "-", D128/D141)</f>
        <v>0</v>
      </c>
      <c r="F128" s="81">
        <v>4</v>
      </c>
      <c r="G128" s="34">
        <f>IF(F141=0, "-", F128/F141)</f>
        <v>0.11428571428571428</v>
      </c>
      <c r="H128" s="65">
        <v>3</v>
      </c>
      <c r="I128" s="9">
        <f>IF(H141=0, "-", H128/H141)</f>
        <v>0.10714285714285714</v>
      </c>
      <c r="J128" s="8" t="str">
        <f t="shared" si="12"/>
        <v>-</v>
      </c>
      <c r="K128" s="9">
        <f t="shared" si="13"/>
        <v>0.33333333333333331</v>
      </c>
    </row>
    <row r="129" spans="1:11" x14ac:dyDescent="0.25">
      <c r="A129" s="7" t="s">
        <v>321</v>
      </c>
      <c r="B129" s="65">
        <v>1</v>
      </c>
      <c r="C129" s="34">
        <f>IF(B141=0, "-", B129/B141)</f>
        <v>0.1</v>
      </c>
      <c r="D129" s="65">
        <v>0</v>
      </c>
      <c r="E129" s="9">
        <f>IF(D141=0, "-", D129/D141)</f>
        <v>0</v>
      </c>
      <c r="F129" s="81">
        <v>5</v>
      </c>
      <c r="G129" s="34">
        <f>IF(F141=0, "-", F129/F141)</f>
        <v>0.14285714285714285</v>
      </c>
      <c r="H129" s="65">
        <v>1</v>
      </c>
      <c r="I129" s="9">
        <f>IF(H141=0, "-", H129/H141)</f>
        <v>3.5714285714285712E-2</v>
      </c>
      <c r="J129" s="8" t="str">
        <f t="shared" si="12"/>
        <v>-</v>
      </c>
      <c r="K129" s="9">
        <f t="shared" si="13"/>
        <v>4</v>
      </c>
    </row>
    <row r="130" spans="1:11" x14ac:dyDescent="0.25">
      <c r="A130" s="7" t="s">
        <v>322</v>
      </c>
      <c r="B130" s="65">
        <v>2</v>
      </c>
      <c r="C130" s="34">
        <f>IF(B141=0, "-", B130/B141)</f>
        <v>0.2</v>
      </c>
      <c r="D130" s="65">
        <v>0</v>
      </c>
      <c r="E130" s="9">
        <f>IF(D141=0, "-", D130/D141)</f>
        <v>0</v>
      </c>
      <c r="F130" s="81">
        <v>4</v>
      </c>
      <c r="G130" s="34">
        <f>IF(F141=0, "-", F130/F141)</f>
        <v>0.11428571428571428</v>
      </c>
      <c r="H130" s="65">
        <v>1</v>
      </c>
      <c r="I130" s="9">
        <f>IF(H141=0, "-", H130/H141)</f>
        <v>3.5714285714285712E-2</v>
      </c>
      <c r="J130" s="8" t="str">
        <f t="shared" si="12"/>
        <v>-</v>
      </c>
      <c r="K130" s="9">
        <f t="shared" si="13"/>
        <v>3</v>
      </c>
    </row>
    <row r="131" spans="1:11" x14ac:dyDescent="0.25">
      <c r="A131" s="7" t="s">
        <v>323</v>
      </c>
      <c r="B131" s="65">
        <v>0</v>
      </c>
      <c r="C131" s="34">
        <f>IF(B141=0, "-", B131/B141)</f>
        <v>0</v>
      </c>
      <c r="D131" s="65">
        <v>0</v>
      </c>
      <c r="E131" s="9">
        <f>IF(D141=0, "-", D131/D141)</f>
        <v>0</v>
      </c>
      <c r="F131" s="81">
        <v>0</v>
      </c>
      <c r="G131" s="34">
        <f>IF(F141=0, "-", F131/F141)</f>
        <v>0</v>
      </c>
      <c r="H131" s="65">
        <v>2</v>
      </c>
      <c r="I131" s="9">
        <f>IF(H141=0, "-", H131/H141)</f>
        <v>7.1428571428571425E-2</v>
      </c>
      <c r="J131" s="8" t="str">
        <f t="shared" si="12"/>
        <v>-</v>
      </c>
      <c r="K131" s="9">
        <f t="shared" si="13"/>
        <v>-1</v>
      </c>
    </row>
    <row r="132" spans="1:11" x14ac:dyDescent="0.25">
      <c r="A132" s="7" t="s">
        <v>324</v>
      </c>
      <c r="B132" s="65">
        <v>3</v>
      </c>
      <c r="C132" s="34">
        <f>IF(B141=0, "-", B132/B141)</f>
        <v>0.3</v>
      </c>
      <c r="D132" s="65">
        <v>2</v>
      </c>
      <c r="E132" s="9">
        <f>IF(D141=0, "-", D132/D141)</f>
        <v>0.2857142857142857</v>
      </c>
      <c r="F132" s="81">
        <v>12</v>
      </c>
      <c r="G132" s="34">
        <f>IF(F141=0, "-", F132/F141)</f>
        <v>0.34285714285714286</v>
      </c>
      <c r="H132" s="65">
        <v>5</v>
      </c>
      <c r="I132" s="9">
        <f>IF(H141=0, "-", H132/H141)</f>
        <v>0.17857142857142858</v>
      </c>
      <c r="J132" s="8">
        <f t="shared" si="12"/>
        <v>0.5</v>
      </c>
      <c r="K132" s="9">
        <f t="shared" si="13"/>
        <v>1.4</v>
      </c>
    </row>
    <row r="133" spans="1:11" x14ac:dyDescent="0.25">
      <c r="A133" s="7" t="s">
        <v>325</v>
      </c>
      <c r="B133" s="65">
        <v>0</v>
      </c>
      <c r="C133" s="34">
        <f>IF(B141=0, "-", B133/B141)</f>
        <v>0</v>
      </c>
      <c r="D133" s="65">
        <v>0</v>
      </c>
      <c r="E133" s="9">
        <f>IF(D141=0, "-", D133/D141)</f>
        <v>0</v>
      </c>
      <c r="F133" s="81">
        <v>0</v>
      </c>
      <c r="G133" s="34">
        <f>IF(F141=0, "-", F133/F141)</f>
        <v>0</v>
      </c>
      <c r="H133" s="65">
        <v>1</v>
      </c>
      <c r="I133" s="9">
        <f>IF(H141=0, "-", H133/H141)</f>
        <v>3.5714285714285712E-2</v>
      </c>
      <c r="J133" s="8" t="str">
        <f t="shared" si="12"/>
        <v>-</v>
      </c>
      <c r="K133" s="9">
        <f t="shared" si="13"/>
        <v>-1</v>
      </c>
    </row>
    <row r="134" spans="1:11" x14ac:dyDescent="0.25">
      <c r="A134" s="7" t="s">
        <v>326</v>
      </c>
      <c r="B134" s="65">
        <v>1</v>
      </c>
      <c r="C134" s="34">
        <f>IF(B141=0, "-", B134/B141)</f>
        <v>0.1</v>
      </c>
      <c r="D134" s="65">
        <v>0</v>
      </c>
      <c r="E134" s="9">
        <f>IF(D141=0, "-", D134/D141)</f>
        <v>0</v>
      </c>
      <c r="F134" s="81">
        <v>1</v>
      </c>
      <c r="G134" s="34">
        <f>IF(F141=0, "-", F134/F141)</f>
        <v>2.8571428571428571E-2</v>
      </c>
      <c r="H134" s="65">
        <v>1</v>
      </c>
      <c r="I134" s="9">
        <f>IF(H141=0, "-", H134/H141)</f>
        <v>3.5714285714285712E-2</v>
      </c>
      <c r="J134" s="8" t="str">
        <f t="shared" si="12"/>
        <v>-</v>
      </c>
      <c r="K134" s="9">
        <f t="shared" si="13"/>
        <v>0</v>
      </c>
    </row>
    <row r="135" spans="1:11" x14ac:dyDescent="0.25">
      <c r="A135" s="7" t="s">
        <v>327</v>
      </c>
      <c r="B135" s="65">
        <v>1</v>
      </c>
      <c r="C135" s="34">
        <f>IF(B141=0, "-", B135/B141)</f>
        <v>0.1</v>
      </c>
      <c r="D135" s="65">
        <v>2</v>
      </c>
      <c r="E135" s="9">
        <f>IF(D141=0, "-", D135/D141)</f>
        <v>0.2857142857142857</v>
      </c>
      <c r="F135" s="81">
        <v>3</v>
      </c>
      <c r="G135" s="34">
        <f>IF(F141=0, "-", F135/F141)</f>
        <v>8.5714285714285715E-2</v>
      </c>
      <c r="H135" s="65">
        <v>3</v>
      </c>
      <c r="I135" s="9">
        <f>IF(H141=0, "-", H135/H141)</f>
        <v>0.10714285714285714</v>
      </c>
      <c r="J135" s="8">
        <f t="shared" si="12"/>
        <v>-0.5</v>
      </c>
      <c r="K135" s="9">
        <f t="shared" si="13"/>
        <v>0</v>
      </c>
    </row>
    <row r="136" spans="1:11" x14ac:dyDescent="0.25">
      <c r="A136" s="7" t="s">
        <v>328</v>
      </c>
      <c r="B136" s="65">
        <v>0</v>
      </c>
      <c r="C136" s="34">
        <f>IF(B141=0, "-", B136/B141)</f>
        <v>0</v>
      </c>
      <c r="D136" s="65">
        <v>1</v>
      </c>
      <c r="E136" s="9">
        <f>IF(D141=0, "-", D136/D141)</f>
        <v>0.14285714285714285</v>
      </c>
      <c r="F136" s="81">
        <v>1</v>
      </c>
      <c r="G136" s="34">
        <f>IF(F141=0, "-", F136/F141)</f>
        <v>2.8571428571428571E-2</v>
      </c>
      <c r="H136" s="65">
        <v>1</v>
      </c>
      <c r="I136" s="9">
        <f>IF(H141=0, "-", H136/H141)</f>
        <v>3.5714285714285712E-2</v>
      </c>
      <c r="J136" s="8">
        <f t="shared" si="12"/>
        <v>-1</v>
      </c>
      <c r="K136" s="9">
        <f t="shared" si="13"/>
        <v>0</v>
      </c>
    </row>
    <row r="137" spans="1:11" x14ac:dyDescent="0.25">
      <c r="A137" s="7" t="s">
        <v>329</v>
      </c>
      <c r="B137" s="65">
        <v>0</v>
      </c>
      <c r="C137" s="34">
        <f>IF(B141=0, "-", B137/B141)</f>
        <v>0</v>
      </c>
      <c r="D137" s="65">
        <v>0</v>
      </c>
      <c r="E137" s="9">
        <f>IF(D141=0, "-", D137/D141)</f>
        <v>0</v>
      </c>
      <c r="F137" s="81">
        <v>0</v>
      </c>
      <c r="G137" s="34">
        <f>IF(F141=0, "-", F137/F141)</f>
        <v>0</v>
      </c>
      <c r="H137" s="65">
        <v>2</v>
      </c>
      <c r="I137" s="9">
        <f>IF(H141=0, "-", H137/H141)</f>
        <v>7.1428571428571425E-2</v>
      </c>
      <c r="J137" s="8" t="str">
        <f t="shared" si="12"/>
        <v>-</v>
      </c>
      <c r="K137" s="9">
        <f t="shared" si="13"/>
        <v>-1</v>
      </c>
    </row>
    <row r="138" spans="1:11" x14ac:dyDescent="0.25">
      <c r="A138" s="7" t="s">
        <v>330</v>
      </c>
      <c r="B138" s="65">
        <v>0</v>
      </c>
      <c r="C138" s="34">
        <f>IF(B141=0, "-", B138/B141)</f>
        <v>0</v>
      </c>
      <c r="D138" s="65">
        <v>0</v>
      </c>
      <c r="E138" s="9">
        <f>IF(D141=0, "-", D138/D141)</f>
        <v>0</v>
      </c>
      <c r="F138" s="81">
        <v>0</v>
      </c>
      <c r="G138" s="34">
        <f>IF(F141=0, "-", F138/F141)</f>
        <v>0</v>
      </c>
      <c r="H138" s="65">
        <v>2</v>
      </c>
      <c r="I138" s="9">
        <f>IF(H141=0, "-", H138/H141)</f>
        <v>7.1428571428571425E-2</v>
      </c>
      <c r="J138" s="8" t="str">
        <f t="shared" si="12"/>
        <v>-</v>
      </c>
      <c r="K138" s="9">
        <f t="shared" si="13"/>
        <v>-1</v>
      </c>
    </row>
    <row r="139" spans="1:11" x14ac:dyDescent="0.25">
      <c r="A139" s="7" t="s">
        <v>331</v>
      </c>
      <c r="B139" s="65">
        <v>0</v>
      </c>
      <c r="C139" s="34">
        <f>IF(B141=0, "-", B139/B141)</f>
        <v>0</v>
      </c>
      <c r="D139" s="65">
        <v>0</v>
      </c>
      <c r="E139" s="9">
        <f>IF(D141=0, "-", D139/D141)</f>
        <v>0</v>
      </c>
      <c r="F139" s="81">
        <v>0</v>
      </c>
      <c r="G139" s="34">
        <f>IF(F141=0, "-", F139/F141)</f>
        <v>0</v>
      </c>
      <c r="H139" s="65">
        <v>1</v>
      </c>
      <c r="I139" s="9">
        <f>IF(H141=0, "-", H139/H141)</f>
        <v>3.5714285714285712E-2</v>
      </c>
      <c r="J139" s="8" t="str">
        <f t="shared" si="12"/>
        <v>-</v>
      </c>
      <c r="K139" s="9">
        <f t="shared" si="13"/>
        <v>-1</v>
      </c>
    </row>
    <row r="140" spans="1:11" x14ac:dyDescent="0.25">
      <c r="A140" s="2"/>
      <c r="B140" s="68"/>
      <c r="C140" s="33"/>
      <c r="D140" s="68"/>
      <c r="E140" s="6"/>
      <c r="F140" s="82"/>
      <c r="G140" s="33"/>
      <c r="H140" s="68"/>
      <c r="I140" s="6"/>
      <c r="J140" s="5"/>
      <c r="K140" s="6"/>
    </row>
    <row r="141" spans="1:11" s="43" customFormat="1" ht="13" x14ac:dyDescent="0.3">
      <c r="A141" s="162" t="s">
        <v>428</v>
      </c>
      <c r="B141" s="71">
        <f>SUM(B124:B140)</f>
        <v>10</v>
      </c>
      <c r="C141" s="40">
        <f>B141/1085</f>
        <v>9.2165898617511521E-3</v>
      </c>
      <c r="D141" s="71">
        <f>SUM(D124:D140)</f>
        <v>7</v>
      </c>
      <c r="E141" s="41">
        <f>D141/1115</f>
        <v>6.2780269058295961E-3</v>
      </c>
      <c r="F141" s="77">
        <f>SUM(F124:F140)</f>
        <v>35</v>
      </c>
      <c r="G141" s="42">
        <f>F141/5107</f>
        <v>6.8533385549246137E-3</v>
      </c>
      <c r="H141" s="71">
        <f>SUM(H124:H140)</f>
        <v>28</v>
      </c>
      <c r="I141" s="41">
        <f>H141/5197</f>
        <v>5.387723686742351E-3</v>
      </c>
      <c r="J141" s="37">
        <f>IF(D141=0, "-", IF((B141-D141)/D141&lt;10, (B141-D141)/D141, "&gt;999%"))</f>
        <v>0.42857142857142855</v>
      </c>
      <c r="K141" s="38">
        <f>IF(H141=0, "-", IF((F141-H141)/H141&lt;10, (F141-H141)/H141, "&gt;999%"))</f>
        <v>0.25</v>
      </c>
    </row>
    <row r="142" spans="1:11" x14ac:dyDescent="0.25">
      <c r="B142" s="83"/>
      <c r="D142" s="83"/>
      <c r="F142" s="83"/>
      <c r="H142" s="83"/>
    </row>
    <row r="143" spans="1:11" s="43" customFormat="1" ht="13" x14ac:dyDescent="0.3">
      <c r="A143" s="162" t="s">
        <v>427</v>
      </c>
      <c r="B143" s="71">
        <v>164</v>
      </c>
      <c r="C143" s="40">
        <f>B143/1085</f>
        <v>0.15115207373271888</v>
      </c>
      <c r="D143" s="71">
        <v>170</v>
      </c>
      <c r="E143" s="41">
        <f>D143/1115</f>
        <v>0.15246636771300448</v>
      </c>
      <c r="F143" s="77">
        <v>724</v>
      </c>
      <c r="G143" s="42">
        <f>F143/5107</f>
        <v>0.14176620325044056</v>
      </c>
      <c r="H143" s="71">
        <v>809</v>
      </c>
      <c r="I143" s="41">
        <f>H143/5197</f>
        <v>0.15566673080623436</v>
      </c>
      <c r="J143" s="37">
        <f>IF(D143=0, "-", IF((B143-D143)/D143&lt;10, (B143-D143)/D143, "&gt;999%"))</f>
        <v>-3.5294117647058823E-2</v>
      </c>
      <c r="K143" s="38">
        <f>IF(H143=0, "-", IF((F143-H143)/H143&lt;10, (F143-H143)/H143, "&gt;999%"))</f>
        <v>-0.10506798516687268</v>
      </c>
    </row>
    <row r="144" spans="1:11" x14ac:dyDescent="0.25">
      <c r="B144" s="83"/>
      <c r="D144" s="83"/>
      <c r="F144" s="83"/>
      <c r="H144" s="83"/>
    </row>
    <row r="145" spans="1:11" ht="15.5" x14ac:dyDescent="0.35">
      <c r="A145" s="164" t="s">
        <v>105</v>
      </c>
      <c r="B145" s="196" t="s">
        <v>1</v>
      </c>
      <c r="C145" s="200"/>
      <c r="D145" s="200"/>
      <c r="E145" s="197"/>
      <c r="F145" s="196" t="s">
        <v>14</v>
      </c>
      <c r="G145" s="200"/>
      <c r="H145" s="200"/>
      <c r="I145" s="197"/>
      <c r="J145" s="196" t="s">
        <v>15</v>
      </c>
      <c r="K145" s="197"/>
    </row>
    <row r="146" spans="1:11" ht="13" x14ac:dyDescent="0.3">
      <c r="A146" s="22"/>
      <c r="B146" s="196">
        <f>VALUE(RIGHT($B$2, 4))</f>
        <v>2023</v>
      </c>
      <c r="C146" s="197"/>
      <c r="D146" s="196">
        <f>B146-1</f>
        <v>2022</v>
      </c>
      <c r="E146" s="204"/>
      <c r="F146" s="196">
        <f>B146</f>
        <v>2023</v>
      </c>
      <c r="G146" s="204"/>
      <c r="H146" s="196">
        <f>D146</f>
        <v>2022</v>
      </c>
      <c r="I146" s="204"/>
      <c r="J146" s="140" t="s">
        <v>4</v>
      </c>
      <c r="K146" s="141" t="s">
        <v>2</v>
      </c>
    </row>
    <row r="147" spans="1:11" ht="13" x14ac:dyDescent="0.3">
      <c r="A147" s="163" t="s">
        <v>137</v>
      </c>
      <c r="B147" s="61" t="s">
        <v>12</v>
      </c>
      <c r="C147" s="62" t="s">
        <v>13</v>
      </c>
      <c r="D147" s="61" t="s">
        <v>12</v>
      </c>
      <c r="E147" s="63" t="s">
        <v>13</v>
      </c>
      <c r="F147" s="62" t="s">
        <v>12</v>
      </c>
      <c r="G147" s="62" t="s">
        <v>13</v>
      </c>
      <c r="H147" s="61" t="s">
        <v>12</v>
      </c>
      <c r="I147" s="63" t="s">
        <v>13</v>
      </c>
      <c r="J147" s="61"/>
      <c r="K147" s="63"/>
    </row>
    <row r="148" spans="1:11" x14ac:dyDescent="0.25">
      <c r="A148" s="7" t="s">
        <v>332</v>
      </c>
      <c r="B148" s="65">
        <v>10</v>
      </c>
      <c r="C148" s="34">
        <f>IF(B151=0, "-", B148/B151)</f>
        <v>0.27777777777777779</v>
      </c>
      <c r="D148" s="65">
        <v>6</v>
      </c>
      <c r="E148" s="9">
        <f>IF(D151=0, "-", D148/D151)</f>
        <v>0.2608695652173913</v>
      </c>
      <c r="F148" s="81">
        <v>32</v>
      </c>
      <c r="G148" s="34">
        <f>IF(F151=0, "-", F148/F151)</f>
        <v>0.22222222222222221</v>
      </c>
      <c r="H148" s="65">
        <v>24</v>
      </c>
      <c r="I148" s="9">
        <f>IF(H151=0, "-", H148/H151)</f>
        <v>0.24</v>
      </c>
      <c r="J148" s="8">
        <f>IF(D148=0, "-", IF((B148-D148)/D148&lt;10, (B148-D148)/D148, "&gt;999%"))</f>
        <v>0.66666666666666663</v>
      </c>
      <c r="K148" s="9">
        <f>IF(H148=0, "-", IF((F148-H148)/H148&lt;10, (F148-H148)/H148, "&gt;999%"))</f>
        <v>0.33333333333333331</v>
      </c>
    </row>
    <row r="149" spans="1:11" x14ac:dyDescent="0.25">
      <c r="A149" s="7" t="s">
        <v>333</v>
      </c>
      <c r="B149" s="65">
        <v>26</v>
      </c>
      <c r="C149" s="34">
        <f>IF(B151=0, "-", B149/B151)</f>
        <v>0.72222222222222221</v>
      </c>
      <c r="D149" s="65">
        <v>17</v>
      </c>
      <c r="E149" s="9">
        <f>IF(D151=0, "-", D149/D151)</f>
        <v>0.73913043478260865</v>
      </c>
      <c r="F149" s="81">
        <v>112</v>
      </c>
      <c r="G149" s="34">
        <f>IF(F151=0, "-", F149/F151)</f>
        <v>0.77777777777777779</v>
      </c>
      <c r="H149" s="65">
        <v>76</v>
      </c>
      <c r="I149" s="9">
        <f>IF(H151=0, "-", H149/H151)</f>
        <v>0.76</v>
      </c>
      <c r="J149" s="8">
        <f>IF(D149=0, "-", IF((B149-D149)/D149&lt;10, (B149-D149)/D149, "&gt;999%"))</f>
        <v>0.52941176470588236</v>
      </c>
      <c r="K149" s="9">
        <f>IF(H149=0, "-", IF((F149-H149)/H149&lt;10, (F149-H149)/H149, "&gt;999%"))</f>
        <v>0.47368421052631576</v>
      </c>
    </row>
    <row r="150" spans="1:11" x14ac:dyDescent="0.25">
      <c r="A150" s="2"/>
      <c r="B150" s="68"/>
      <c r="C150" s="33"/>
      <c r="D150" s="68"/>
      <c r="E150" s="6"/>
      <c r="F150" s="82"/>
      <c r="G150" s="33"/>
      <c r="H150" s="68"/>
      <c r="I150" s="6"/>
      <c r="J150" s="5"/>
      <c r="K150" s="6"/>
    </row>
    <row r="151" spans="1:11" s="43" customFormat="1" ht="13" x14ac:dyDescent="0.3">
      <c r="A151" s="162" t="s">
        <v>426</v>
      </c>
      <c r="B151" s="71">
        <f>SUM(B148:B150)</f>
        <v>36</v>
      </c>
      <c r="C151" s="40">
        <f>B151/1085</f>
        <v>3.3179723502304151E-2</v>
      </c>
      <c r="D151" s="71">
        <f>SUM(D148:D150)</f>
        <v>23</v>
      </c>
      <c r="E151" s="41">
        <f>D151/1115</f>
        <v>2.062780269058296E-2</v>
      </c>
      <c r="F151" s="77">
        <f>SUM(F148:F150)</f>
        <v>144</v>
      </c>
      <c r="G151" s="42">
        <f>F151/5107</f>
        <v>2.8196592911689838E-2</v>
      </c>
      <c r="H151" s="71">
        <f>SUM(H148:H150)</f>
        <v>100</v>
      </c>
      <c r="I151" s="41">
        <f>H151/5197</f>
        <v>1.9241870309794112E-2</v>
      </c>
      <c r="J151" s="37">
        <f>IF(D151=0, "-", IF((B151-D151)/D151&lt;10, (B151-D151)/D151, "&gt;999%"))</f>
        <v>0.56521739130434778</v>
      </c>
      <c r="K151" s="38">
        <f>IF(H151=0, "-", IF((F151-H151)/H151&lt;10, (F151-H151)/H151, "&gt;999%"))</f>
        <v>0.44</v>
      </c>
    </row>
    <row r="152" spans="1:11" x14ac:dyDescent="0.25">
      <c r="B152" s="83"/>
      <c r="D152" s="83"/>
      <c r="F152" s="83"/>
      <c r="H152" s="83"/>
    </row>
    <row r="153" spans="1:11" ht="13" x14ac:dyDescent="0.3">
      <c r="A153" s="163" t="s">
        <v>138</v>
      </c>
      <c r="B153" s="61" t="s">
        <v>12</v>
      </c>
      <c r="C153" s="62" t="s">
        <v>13</v>
      </c>
      <c r="D153" s="61" t="s">
        <v>12</v>
      </c>
      <c r="E153" s="63" t="s">
        <v>13</v>
      </c>
      <c r="F153" s="62" t="s">
        <v>12</v>
      </c>
      <c r="G153" s="62" t="s">
        <v>13</v>
      </c>
      <c r="H153" s="61" t="s">
        <v>12</v>
      </c>
      <c r="I153" s="63" t="s">
        <v>13</v>
      </c>
      <c r="J153" s="61"/>
      <c r="K153" s="63"/>
    </row>
    <row r="154" spans="1:11" x14ac:dyDescent="0.25">
      <c r="A154" s="7" t="s">
        <v>334</v>
      </c>
      <c r="B154" s="65">
        <v>1</v>
      </c>
      <c r="C154" s="34">
        <f>IF(B158=0, "-", B154/B158)</f>
        <v>1</v>
      </c>
      <c r="D154" s="65">
        <v>0</v>
      </c>
      <c r="E154" s="9">
        <f>IF(D158=0, "-", D154/D158)</f>
        <v>0</v>
      </c>
      <c r="F154" s="81">
        <v>1</v>
      </c>
      <c r="G154" s="34">
        <f>IF(F158=0, "-", F154/F158)</f>
        <v>0.25</v>
      </c>
      <c r="H154" s="65">
        <v>0</v>
      </c>
      <c r="I154" s="9">
        <f>IF(H158=0, "-", H154/H158)</f>
        <v>0</v>
      </c>
      <c r="J154" s="8" t="str">
        <f>IF(D154=0, "-", IF((B154-D154)/D154&lt;10, (B154-D154)/D154, "&gt;999%"))</f>
        <v>-</v>
      </c>
      <c r="K154" s="9" t="str">
        <f>IF(H154=0, "-", IF((F154-H154)/H154&lt;10, (F154-H154)/H154, "&gt;999%"))</f>
        <v>-</v>
      </c>
    </row>
    <row r="155" spans="1:11" x14ac:dyDescent="0.25">
      <c r="A155" s="7" t="s">
        <v>335</v>
      </c>
      <c r="B155" s="65">
        <v>0</v>
      </c>
      <c r="C155" s="34">
        <f>IF(B158=0, "-", B155/B158)</f>
        <v>0</v>
      </c>
      <c r="D155" s="65">
        <v>1</v>
      </c>
      <c r="E155" s="9">
        <f>IF(D158=0, "-", D155/D158)</f>
        <v>1</v>
      </c>
      <c r="F155" s="81">
        <v>3</v>
      </c>
      <c r="G155" s="34">
        <f>IF(F158=0, "-", F155/F158)</f>
        <v>0.75</v>
      </c>
      <c r="H155" s="65">
        <v>2</v>
      </c>
      <c r="I155" s="9">
        <f>IF(H158=0, "-", H155/H158)</f>
        <v>0.66666666666666663</v>
      </c>
      <c r="J155" s="8">
        <f>IF(D155=0, "-", IF((B155-D155)/D155&lt;10, (B155-D155)/D155, "&gt;999%"))</f>
        <v>-1</v>
      </c>
      <c r="K155" s="9">
        <f>IF(H155=0, "-", IF((F155-H155)/H155&lt;10, (F155-H155)/H155, "&gt;999%"))</f>
        <v>0.5</v>
      </c>
    </row>
    <row r="156" spans="1:11" x14ac:dyDescent="0.25">
      <c r="A156" s="7" t="s">
        <v>336</v>
      </c>
      <c r="B156" s="65">
        <v>0</v>
      </c>
      <c r="C156" s="34">
        <f>IF(B158=0, "-", B156/B158)</f>
        <v>0</v>
      </c>
      <c r="D156" s="65">
        <v>0</v>
      </c>
      <c r="E156" s="9">
        <f>IF(D158=0, "-", D156/D158)</f>
        <v>0</v>
      </c>
      <c r="F156" s="81">
        <v>0</v>
      </c>
      <c r="G156" s="34">
        <f>IF(F158=0, "-", F156/F158)</f>
        <v>0</v>
      </c>
      <c r="H156" s="65">
        <v>1</v>
      </c>
      <c r="I156" s="9">
        <f>IF(H158=0, "-", H156/H158)</f>
        <v>0.33333333333333331</v>
      </c>
      <c r="J156" s="8" t="str">
        <f>IF(D156=0, "-", IF((B156-D156)/D156&lt;10, (B156-D156)/D156, "&gt;999%"))</f>
        <v>-</v>
      </c>
      <c r="K156" s="9">
        <f>IF(H156=0, "-", IF((F156-H156)/H156&lt;10, (F156-H156)/H156, "&gt;999%"))</f>
        <v>-1</v>
      </c>
    </row>
    <row r="157" spans="1:11" x14ac:dyDescent="0.25">
      <c r="A157" s="2"/>
      <c r="B157" s="68"/>
      <c r="C157" s="33"/>
      <c r="D157" s="68"/>
      <c r="E157" s="6"/>
      <c r="F157" s="82"/>
      <c r="G157" s="33"/>
      <c r="H157" s="68"/>
      <c r="I157" s="6"/>
      <c r="J157" s="5"/>
      <c r="K157" s="6"/>
    </row>
    <row r="158" spans="1:11" s="43" customFormat="1" ht="13" x14ac:dyDescent="0.3">
      <c r="A158" s="162" t="s">
        <v>425</v>
      </c>
      <c r="B158" s="71">
        <f>SUM(B154:B157)</f>
        <v>1</v>
      </c>
      <c r="C158" s="40">
        <f>B158/1085</f>
        <v>9.2165898617511521E-4</v>
      </c>
      <c r="D158" s="71">
        <f>SUM(D154:D157)</f>
        <v>1</v>
      </c>
      <c r="E158" s="41">
        <f>D158/1115</f>
        <v>8.9686098654708521E-4</v>
      </c>
      <c r="F158" s="77">
        <f>SUM(F154:F157)</f>
        <v>4</v>
      </c>
      <c r="G158" s="42">
        <f>F158/5107</f>
        <v>7.8323869199138434E-4</v>
      </c>
      <c r="H158" s="71">
        <f>SUM(H154:H157)</f>
        <v>3</v>
      </c>
      <c r="I158" s="41">
        <f>H158/5197</f>
        <v>5.772561092938234E-4</v>
      </c>
      <c r="J158" s="37">
        <f>IF(D158=0, "-", IF((B158-D158)/D158&lt;10, (B158-D158)/D158, "&gt;999%"))</f>
        <v>0</v>
      </c>
      <c r="K158" s="38">
        <f>IF(H158=0, "-", IF((F158-H158)/H158&lt;10, (F158-H158)/H158, "&gt;999%"))</f>
        <v>0.33333333333333331</v>
      </c>
    </row>
    <row r="159" spans="1:11" x14ac:dyDescent="0.25">
      <c r="B159" s="83"/>
      <c r="D159" s="83"/>
      <c r="F159" s="83"/>
      <c r="H159" s="83"/>
    </row>
    <row r="160" spans="1:11" s="43" customFormat="1" ht="13" x14ac:dyDescent="0.3">
      <c r="A160" s="162" t="s">
        <v>424</v>
      </c>
      <c r="B160" s="71">
        <v>37</v>
      </c>
      <c r="C160" s="40">
        <f>B160/1085</f>
        <v>3.4101382488479264E-2</v>
      </c>
      <c r="D160" s="71">
        <v>24</v>
      </c>
      <c r="E160" s="41">
        <f>D160/1115</f>
        <v>2.1524663677130046E-2</v>
      </c>
      <c r="F160" s="77">
        <v>148</v>
      </c>
      <c r="G160" s="42">
        <f>F160/5107</f>
        <v>2.8979831603681221E-2</v>
      </c>
      <c r="H160" s="71">
        <v>103</v>
      </c>
      <c r="I160" s="41">
        <f>H160/5197</f>
        <v>1.9819126419087934E-2</v>
      </c>
      <c r="J160" s="37">
        <f>IF(D160=0, "-", IF((B160-D160)/D160&lt;10, (B160-D160)/D160, "&gt;999%"))</f>
        <v>0.54166666666666663</v>
      </c>
      <c r="K160" s="38">
        <f>IF(H160=0, "-", IF((F160-H160)/H160&lt;10, (F160-H160)/H160, "&gt;999%"))</f>
        <v>0.43689320388349512</v>
      </c>
    </row>
    <row r="161" spans="1:11" x14ac:dyDescent="0.25">
      <c r="B161" s="83"/>
      <c r="D161" s="83"/>
      <c r="F161" s="83"/>
      <c r="H161" s="83"/>
    </row>
    <row r="162" spans="1:11" ht="13" x14ac:dyDescent="0.3">
      <c r="A162" s="27" t="s">
        <v>422</v>
      </c>
      <c r="B162" s="71">
        <f>B166-B164</f>
        <v>464</v>
      </c>
      <c r="C162" s="40">
        <f>B162/1085</f>
        <v>0.42764976958525347</v>
      </c>
      <c r="D162" s="71">
        <f>D166-D164</f>
        <v>522</v>
      </c>
      <c r="E162" s="41">
        <f>D162/1115</f>
        <v>0.46816143497757845</v>
      </c>
      <c r="F162" s="77">
        <f>F166-F164</f>
        <v>2255</v>
      </c>
      <c r="G162" s="42">
        <f>F162/5107</f>
        <v>0.44155081261014295</v>
      </c>
      <c r="H162" s="71">
        <f>H166-H164</f>
        <v>2352</v>
      </c>
      <c r="I162" s="41">
        <f>H162/5197</f>
        <v>0.4525687896863575</v>
      </c>
      <c r="J162" s="37">
        <f>IF(D162=0, "-", IF((B162-D162)/D162&lt;10, (B162-D162)/D162, "&gt;999%"))</f>
        <v>-0.1111111111111111</v>
      </c>
      <c r="K162" s="38">
        <f>IF(H162=0, "-", IF((F162-H162)/H162&lt;10, (F162-H162)/H162, "&gt;999%"))</f>
        <v>-4.1241496598639453E-2</v>
      </c>
    </row>
    <row r="163" spans="1:11" ht="13" x14ac:dyDescent="0.3">
      <c r="A163" s="27"/>
      <c r="B163" s="71"/>
      <c r="C163" s="40"/>
      <c r="D163" s="71"/>
      <c r="E163" s="41"/>
      <c r="F163" s="77"/>
      <c r="G163" s="42"/>
      <c r="H163" s="71"/>
      <c r="I163" s="41"/>
      <c r="J163" s="37"/>
      <c r="K163" s="38"/>
    </row>
    <row r="164" spans="1:11" ht="13" x14ac:dyDescent="0.3">
      <c r="A164" s="27" t="s">
        <v>423</v>
      </c>
      <c r="B164" s="71">
        <v>32</v>
      </c>
      <c r="C164" s="40">
        <f>B164/1085</f>
        <v>2.9493087557603687E-2</v>
      </c>
      <c r="D164" s="71">
        <v>15</v>
      </c>
      <c r="E164" s="41">
        <f>D164/1115</f>
        <v>1.3452914798206279E-2</v>
      </c>
      <c r="F164" s="77">
        <v>123</v>
      </c>
      <c r="G164" s="42">
        <f>F164/5107</f>
        <v>2.4084589778735069E-2</v>
      </c>
      <c r="H164" s="71">
        <v>81</v>
      </c>
      <c r="I164" s="41">
        <f>H164/5197</f>
        <v>1.5585914950933231E-2</v>
      </c>
      <c r="J164" s="37">
        <f>IF(D164=0, "-", IF((B164-D164)/D164&lt;10, (B164-D164)/D164, "&gt;999%"))</f>
        <v>1.1333333333333333</v>
      </c>
      <c r="K164" s="38">
        <f>IF(H164=0, "-", IF((F164-H164)/H164&lt;10, (F164-H164)/H164, "&gt;999%"))</f>
        <v>0.51851851851851849</v>
      </c>
    </row>
    <row r="165" spans="1:11" ht="13" x14ac:dyDescent="0.3">
      <c r="A165" s="27"/>
      <c r="B165" s="71"/>
      <c r="C165" s="40"/>
      <c r="D165" s="71"/>
      <c r="E165" s="41"/>
      <c r="F165" s="77"/>
      <c r="G165" s="42"/>
      <c r="H165" s="71"/>
      <c r="I165" s="41"/>
      <c r="J165" s="37"/>
      <c r="K165" s="38"/>
    </row>
    <row r="166" spans="1:11" ht="13" x14ac:dyDescent="0.3">
      <c r="A166" s="27" t="s">
        <v>421</v>
      </c>
      <c r="B166" s="71">
        <v>496</v>
      </c>
      <c r="C166" s="40">
        <f>B166/1085</f>
        <v>0.45714285714285713</v>
      </c>
      <c r="D166" s="71">
        <v>537</v>
      </c>
      <c r="E166" s="41">
        <f>D166/1115</f>
        <v>0.48161434977578477</v>
      </c>
      <c r="F166" s="77">
        <v>2378</v>
      </c>
      <c r="G166" s="42">
        <f>F166/5107</f>
        <v>0.46563540238887802</v>
      </c>
      <c r="H166" s="71">
        <v>2433</v>
      </c>
      <c r="I166" s="41">
        <f>H166/5197</f>
        <v>0.46815470463729075</v>
      </c>
      <c r="J166" s="37">
        <f>IF(D166=0, "-", IF((B166-D166)/D166&lt;10, (B166-D166)/D166, "&gt;999%"))</f>
        <v>-7.6350093109869649E-2</v>
      </c>
      <c r="K166" s="38">
        <f>IF(H166=0, "-", IF((F166-H166)/H166&lt;10, (F166-H166)/H166, "&gt;999%"))</f>
        <v>-2.2605836415947388E-2</v>
      </c>
    </row>
  </sheetData>
  <mergeCells count="37">
    <mergeCell ref="B1:K1"/>
    <mergeCell ref="B2:K2"/>
    <mergeCell ref="B145:E145"/>
    <mergeCell ref="F145:I145"/>
    <mergeCell ref="J145:K145"/>
    <mergeCell ref="B146:C146"/>
    <mergeCell ref="D146:E146"/>
    <mergeCell ref="F146:G146"/>
    <mergeCell ref="H146:I146"/>
    <mergeCell ref="B98:E98"/>
    <mergeCell ref="F98:I98"/>
    <mergeCell ref="J98:K98"/>
    <mergeCell ref="B99:C99"/>
    <mergeCell ref="D99:E99"/>
    <mergeCell ref="F99:G99"/>
    <mergeCell ref="H99:I99"/>
    <mergeCell ref="B59:E59"/>
    <mergeCell ref="F59:I59"/>
    <mergeCell ref="J59:K59"/>
    <mergeCell ref="B60:C60"/>
    <mergeCell ref="D60:E60"/>
    <mergeCell ref="F60:G60"/>
    <mergeCell ref="H60:I60"/>
    <mergeCell ref="B21:E21"/>
    <mergeCell ref="F21:I21"/>
    <mergeCell ref="J21:K21"/>
    <mergeCell ref="B22:C22"/>
    <mergeCell ref="D22:E22"/>
    <mergeCell ref="F22:G22"/>
    <mergeCell ref="H22:I2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3" manualBreakCount="3">
    <brk id="57" max="16383" man="1"/>
    <brk id="121" max="16383" man="1"/>
    <brk id="166" max="16383" man="1"/>
  </row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7"/>
  <dimension ref="A1:K40"/>
  <sheetViews>
    <sheetView tabSelected="1" zoomScaleNormal="100" workbookViewId="0">
      <selection activeCell="M1" sqref="M1"/>
    </sheetView>
  </sheetViews>
  <sheetFormatPr defaultRowHeight="12.5" x14ac:dyDescent="0.25"/>
  <cols>
    <col min="1" max="1" width="17.90625" bestFit="1" customWidth="1"/>
    <col min="2" max="11" width="8.453125" customWidth="1"/>
  </cols>
  <sheetData>
    <row r="1" spans="1:11" s="52" customFormat="1" ht="20" x14ac:dyDescent="0.4">
      <c r="A1" s="4" t="s">
        <v>10</v>
      </c>
      <c r="B1" s="198" t="s">
        <v>450</v>
      </c>
      <c r="C1" s="198"/>
      <c r="D1" s="198"/>
      <c r="E1" s="199"/>
      <c r="F1" s="199"/>
      <c r="G1" s="199"/>
      <c r="H1" s="199"/>
      <c r="I1" s="199"/>
      <c r="J1" s="199"/>
      <c r="K1" s="199"/>
    </row>
    <row r="2" spans="1:11" s="52" customFormat="1" ht="20" x14ac:dyDescent="0.4">
      <c r="A2" s="4" t="s">
        <v>90</v>
      </c>
      <c r="B2" s="202" t="s">
        <v>81</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31</v>
      </c>
      <c r="B7" s="65">
        <v>0</v>
      </c>
      <c r="C7" s="39">
        <f>IF(B40=0, "-", B7/B40)</f>
        <v>0</v>
      </c>
      <c r="D7" s="65">
        <v>0</v>
      </c>
      <c r="E7" s="21">
        <f>IF(D40=0, "-", D7/D40)</f>
        <v>0</v>
      </c>
      <c r="F7" s="81">
        <v>5</v>
      </c>
      <c r="G7" s="39">
        <f>IF(F40=0, "-", F7/F40)</f>
        <v>2.1026072329688814E-3</v>
      </c>
      <c r="H7" s="65">
        <v>1</v>
      </c>
      <c r="I7" s="21">
        <f>IF(H40=0, "-", H7/H40)</f>
        <v>4.1101520756267981E-4</v>
      </c>
      <c r="J7" s="20" t="str">
        <f t="shared" ref="J7:J38" si="0">IF(D7=0, "-", IF((B7-D7)/D7&lt;10, (B7-D7)/D7, "&gt;999%"))</f>
        <v>-</v>
      </c>
      <c r="K7" s="21">
        <f t="shared" ref="K7:K38" si="1">IF(H7=0, "-", IF((F7-H7)/H7&lt;10, (F7-H7)/H7, "&gt;999%"))</f>
        <v>4</v>
      </c>
    </row>
    <row r="8" spans="1:11" x14ac:dyDescent="0.25">
      <c r="A8" s="7" t="s">
        <v>32</v>
      </c>
      <c r="B8" s="65">
        <v>0</v>
      </c>
      <c r="C8" s="39">
        <f>IF(B40=0, "-", B8/B40)</f>
        <v>0</v>
      </c>
      <c r="D8" s="65">
        <v>4</v>
      </c>
      <c r="E8" s="21">
        <f>IF(D40=0, "-", D8/D40)</f>
        <v>7.4487895716945996E-3</v>
      </c>
      <c r="F8" s="81">
        <v>10</v>
      </c>
      <c r="G8" s="39">
        <f>IF(F40=0, "-", F8/F40)</f>
        <v>4.2052144659377629E-3</v>
      </c>
      <c r="H8" s="65">
        <v>14</v>
      </c>
      <c r="I8" s="21">
        <f>IF(H40=0, "-", H8/H40)</f>
        <v>5.7542129058775178E-3</v>
      </c>
      <c r="J8" s="20">
        <f t="shared" si="0"/>
        <v>-1</v>
      </c>
      <c r="K8" s="21">
        <f t="shared" si="1"/>
        <v>-0.2857142857142857</v>
      </c>
    </row>
    <row r="9" spans="1:11" x14ac:dyDescent="0.25">
      <c r="A9" s="7" t="s">
        <v>33</v>
      </c>
      <c r="B9" s="65">
        <v>2</v>
      </c>
      <c r="C9" s="39">
        <f>IF(B40=0, "-", B9/B40)</f>
        <v>4.0322580645161289E-3</v>
      </c>
      <c r="D9" s="65">
        <v>0</v>
      </c>
      <c r="E9" s="21">
        <f>IF(D40=0, "-", D9/D40)</f>
        <v>0</v>
      </c>
      <c r="F9" s="81">
        <v>10</v>
      </c>
      <c r="G9" s="39">
        <f>IF(F40=0, "-", F9/F40)</f>
        <v>4.2052144659377629E-3</v>
      </c>
      <c r="H9" s="65">
        <v>0</v>
      </c>
      <c r="I9" s="21">
        <f>IF(H40=0, "-", H9/H40)</f>
        <v>0</v>
      </c>
      <c r="J9" s="20" t="str">
        <f t="shared" si="0"/>
        <v>-</v>
      </c>
      <c r="K9" s="21" t="str">
        <f t="shared" si="1"/>
        <v>-</v>
      </c>
    </row>
    <row r="10" spans="1:11" x14ac:dyDescent="0.25">
      <c r="A10" s="7" t="s">
        <v>34</v>
      </c>
      <c r="B10" s="65">
        <v>0</v>
      </c>
      <c r="C10" s="39">
        <f>IF(B40=0, "-", B10/B40)</f>
        <v>0</v>
      </c>
      <c r="D10" s="65">
        <v>0</v>
      </c>
      <c r="E10" s="21">
        <f>IF(D40=0, "-", D10/D40)</f>
        <v>0</v>
      </c>
      <c r="F10" s="81">
        <v>4</v>
      </c>
      <c r="G10" s="39">
        <f>IF(F40=0, "-", F10/F40)</f>
        <v>1.6820857863751051E-3</v>
      </c>
      <c r="H10" s="65">
        <v>0</v>
      </c>
      <c r="I10" s="21">
        <f>IF(H40=0, "-", H10/H40)</f>
        <v>0</v>
      </c>
      <c r="J10" s="20" t="str">
        <f t="shared" si="0"/>
        <v>-</v>
      </c>
      <c r="K10" s="21" t="str">
        <f t="shared" si="1"/>
        <v>-</v>
      </c>
    </row>
    <row r="11" spans="1:11" x14ac:dyDescent="0.25">
      <c r="A11" s="7" t="s">
        <v>37</v>
      </c>
      <c r="B11" s="65">
        <v>8</v>
      </c>
      <c r="C11" s="39">
        <f>IF(B40=0, "-", B11/B40)</f>
        <v>1.6129032258064516E-2</v>
      </c>
      <c r="D11" s="65">
        <v>6</v>
      </c>
      <c r="E11" s="21">
        <f>IF(D40=0, "-", D11/D40)</f>
        <v>1.11731843575419E-2</v>
      </c>
      <c r="F11" s="81">
        <v>74</v>
      </c>
      <c r="G11" s="39">
        <f>IF(F40=0, "-", F11/F40)</f>
        <v>3.1118587047939444E-2</v>
      </c>
      <c r="H11" s="65">
        <v>34</v>
      </c>
      <c r="I11" s="21">
        <f>IF(H40=0, "-", H11/H40)</f>
        <v>1.3974517057131115E-2</v>
      </c>
      <c r="J11" s="20">
        <f t="shared" si="0"/>
        <v>0.33333333333333331</v>
      </c>
      <c r="K11" s="21">
        <f t="shared" si="1"/>
        <v>1.1764705882352942</v>
      </c>
    </row>
    <row r="12" spans="1:11" x14ac:dyDescent="0.25">
      <c r="A12" s="7" t="s">
        <v>39</v>
      </c>
      <c r="B12" s="65">
        <v>0</v>
      </c>
      <c r="C12" s="39">
        <f>IF(B40=0, "-", B12/B40)</f>
        <v>0</v>
      </c>
      <c r="D12" s="65">
        <v>1</v>
      </c>
      <c r="E12" s="21">
        <f>IF(D40=0, "-", D12/D40)</f>
        <v>1.8621973929236499E-3</v>
      </c>
      <c r="F12" s="81">
        <v>1</v>
      </c>
      <c r="G12" s="39">
        <f>IF(F40=0, "-", F12/F40)</f>
        <v>4.2052144659377626E-4</v>
      </c>
      <c r="H12" s="65">
        <v>1</v>
      </c>
      <c r="I12" s="21">
        <f>IF(H40=0, "-", H12/H40)</f>
        <v>4.1101520756267981E-4</v>
      </c>
      <c r="J12" s="20">
        <f t="shared" si="0"/>
        <v>-1</v>
      </c>
      <c r="K12" s="21">
        <f t="shared" si="1"/>
        <v>0</v>
      </c>
    </row>
    <row r="13" spans="1:11" x14ac:dyDescent="0.25">
      <c r="A13" s="7" t="s">
        <v>40</v>
      </c>
      <c r="B13" s="65">
        <v>21</v>
      </c>
      <c r="C13" s="39">
        <f>IF(B40=0, "-", B13/B40)</f>
        <v>4.2338709677419352E-2</v>
      </c>
      <c r="D13" s="65">
        <v>10</v>
      </c>
      <c r="E13" s="21">
        <f>IF(D40=0, "-", D13/D40)</f>
        <v>1.86219739292365E-2</v>
      </c>
      <c r="F13" s="81">
        <v>128</v>
      </c>
      <c r="G13" s="39">
        <f>IF(F40=0, "-", F13/F40)</f>
        <v>5.3826745164003362E-2</v>
      </c>
      <c r="H13" s="65">
        <v>60</v>
      </c>
      <c r="I13" s="21">
        <f>IF(H40=0, "-", H13/H40)</f>
        <v>2.4660912453760789E-2</v>
      </c>
      <c r="J13" s="20">
        <f t="shared" si="0"/>
        <v>1.1000000000000001</v>
      </c>
      <c r="K13" s="21">
        <f t="shared" si="1"/>
        <v>1.1333333333333333</v>
      </c>
    </row>
    <row r="14" spans="1:11" x14ac:dyDescent="0.25">
      <c r="A14" s="7" t="s">
        <v>42</v>
      </c>
      <c r="B14" s="65">
        <v>4</v>
      </c>
      <c r="C14" s="39">
        <f>IF(B40=0, "-", B14/B40)</f>
        <v>8.0645161290322578E-3</v>
      </c>
      <c r="D14" s="65">
        <v>6</v>
      </c>
      <c r="E14" s="21">
        <f>IF(D40=0, "-", D14/D40)</f>
        <v>1.11731843575419E-2</v>
      </c>
      <c r="F14" s="81">
        <v>34</v>
      </c>
      <c r="G14" s="39">
        <f>IF(F40=0, "-", F14/F40)</f>
        <v>1.4297729184188394E-2</v>
      </c>
      <c r="H14" s="65">
        <v>43</v>
      </c>
      <c r="I14" s="21">
        <f>IF(H40=0, "-", H14/H40)</f>
        <v>1.7673653925195234E-2</v>
      </c>
      <c r="J14" s="20">
        <f t="shared" si="0"/>
        <v>-0.33333333333333331</v>
      </c>
      <c r="K14" s="21">
        <f t="shared" si="1"/>
        <v>-0.20930232558139536</v>
      </c>
    </row>
    <row r="15" spans="1:11" x14ac:dyDescent="0.25">
      <c r="A15" s="7" t="s">
        <v>43</v>
      </c>
      <c r="B15" s="65">
        <v>25</v>
      </c>
      <c r="C15" s="39">
        <f>IF(B40=0, "-", B15/B40)</f>
        <v>5.040322580645161E-2</v>
      </c>
      <c r="D15" s="65">
        <v>32</v>
      </c>
      <c r="E15" s="21">
        <f>IF(D40=0, "-", D15/D40)</f>
        <v>5.9590316573556797E-2</v>
      </c>
      <c r="F15" s="81">
        <v>130</v>
      </c>
      <c r="G15" s="39">
        <f>IF(F40=0, "-", F15/F40)</f>
        <v>5.4667788057190914E-2</v>
      </c>
      <c r="H15" s="65">
        <v>121</v>
      </c>
      <c r="I15" s="21">
        <f>IF(H40=0, "-", H15/H40)</f>
        <v>4.9732840115084255E-2</v>
      </c>
      <c r="J15" s="20">
        <f t="shared" si="0"/>
        <v>-0.21875</v>
      </c>
      <c r="K15" s="21">
        <f t="shared" si="1"/>
        <v>7.43801652892562E-2</v>
      </c>
    </row>
    <row r="16" spans="1:11" x14ac:dyDescent="0.25">
      <c r="A16" s="7" t="s">
        <v>46</v>
      </c>
      <c r="B16" s="65">
        <v>21</v>
      </c>
      <c r="C16" s="39">
        <f>IF(B40=0, "-", B16/B40)</f>
        <v>4.2338709677419352E-2</v>
      </c>
      <c r="D16" s="65">
        <v>22</v>
      </c>
      <c r="E16" s="21">
        <f>IF(D40=0, "-", D16/D40)</f>
        <v>4.0968342644320296E-2</v>
      </c>
      <c r="F16" s="81">
        <v>90</v>
      </c>
      <c r="G16" s="39">
        <f>IF(F40=0, "-", F16/F40)</f>
        <v>3.7846930193439862E-2</v>
      </c>
      <c r="H16" s="65">
        <v>48</v>
      </c>
      <c r="I16" s="21">
        <f>IF(H40=0, "-", H16/H40)</f>
        <v>1.9728729963008632E-2</v>
      </c>
      <c r="J16" s="20">
        <f t="shared" si="0"/>
        <v>-4.5454545454545456E-2</v>
      </c>
      <c r="K16" s="21">
        <f t="shared" si="1"/>
        <v>0.875</v>
      </c>
    </row>
    <row r="17" spans="1:11" x14ac:dyDescent="0.25">
      <c r="A17" s="7" t="s">
        <v>49</v>
      </c>
      <c r="B17" s="65">
        <v>3</v>
      </c>
      <c r="C17" s="39">
        <f>IF(B40=0, "-", B17/B40)</f>
        <v>6.0483870967741934E-3</v>
      </c>
      <c r="D17" s="65">
        <v>4</v>
      </c>
      <c r="E17" s="21">
        <f>IF(D40=0, "-", D17/D40)</f>
        <v>7.4487895716945996E-3</v>
      </c>
      <c r="F17" s="81">
        <v>8</v>
      </c>
      <c r="G17" s="39">
        <f>IF(F40=0, "-", F17/F40)</f>
        <v>3.3641715727502101E-3</v>
      </c>
      <c r="H17" s="65">
        <v>13</v>
      </c>
      <c r="I17" s="21">
        <f>IF(H40=0, "-", H17/H40)</f>
        <v>5.3431976983148374E-3</v>
      </c>
      <c r="J17" s="20">
        <f t="shared" si="0"/>
        <v>-0.25</v>
      </c>
      <c r="K17" s="21">
        <f t="shared" si="1"/>
        <v>-0.38461538461538464</v>
      </c>
    </row>
    <row r="18" spans="1:11" x14ac:dyDescent="0.25">
      <c r="A18" s="7" t="s">
        <v>51</v>
      </c>
      <c r="B18" s="65">
        <v>29</v>
      </c>
      <c r="C18" s="39">
        <f>IF(B40=0, "-", B18/B40)</f>
        <v>5.8467741935483868E-2</v>
      </c>
      <c r="D18" s="65">
        <v>29</v>
      </c>
      <c r="E18" s="21">
        <f>IF(D40=0, "-", D18/D40)</f>
        <v>5.4003724394785846E-2</v>
      </c>
      <c r="F18" s="81">
        <v>162</v>
      </c>
      <c r="G18" s="39">
        <f>IF(F40=0, "-", F18/F40)</f>
        <v>6.8124474348191758E-2</v>
      </c>
      <c r="H18" s="65">
        <v>130</v>
      </c>
      <c r="I18" s="21">
        <f>IF(H40=0, "-", H18/H40)</f>
        <v>5.3431976983148374E-2</v>
      </c>
      <c r="J18" s="20">
        <f t="shared" si="0"/>
        <v>0</v>
      </c>
      <c r="K18" s="21">
        <f t="shared" si="1"/>
        <v>0.24615384615384617</v>
      </c>
    </row>
    <row r="19" spans="1:11" x14ac:dyDescent="0.25">
      <c r="A19" s="7" t="s">
        <v>52</v>
      </c>
      <c r="B19" s="65">
        <v>3</v>
      </c>
      <c r="C19" s="39">
        <f>IF(B40=0, "-", B19/B40)</f>
        <v>6.0483870967741934E-3</v>
      </c>
      <c r="D19" s="65">
        <v>0</v>
      </c>
      <c r="E19" s="21">
        <f>IF(D40=0, "-", D19/D40)</f>
        <v>0</v>
      </c>
      <c r="F19" s="81">
        <v>5</v>
      </c>
      <c r="G19" s="39">
        <f>IF(F40=0, "-", F19/F40)</f>
        <v>2.1026072329688814E-3</v>
      </c>
      <c r="H19" s="65">
        <v>3</v>
      </c>
      <c r="I19" s="21">
        <f>IF(H40=0, "-", H19/H40)</f>
        <v>1.2330456226880395E-3</v>
      </c>
      <c r="J19" s="20" t="str">
        <f t="shared" si="0"/>
        <v>-</v>
      </c>
      <c r="K19" s="21">
        <f t="shared" si="1"/>
        <v>0.66666666666666663</v>
      </c>
    </row>
    <row r="20" spans="1:11" x14ac:dyDescent="0.25">
      <c r="A20" s="7" t="s">
        <v>53</v>
      </c>
      <c r="B20" s="65">
        <v>12</v>
      </c>
      <c r="C20" s="39">
        <f>IF(B40=0, "-", B20/B40)</f>
        <v>2.4193548387096774E-2</v>
      </c>
      <c r="D20" s="65">
        <v>7</v>
      </c>
      <c r="E20" s="21">
        <f>IF(D40=0, "-", D20/D40)</f>
        <v>1.3035381750465549E-2</v>
      </c>
      <c r="F20" s="81">
        <v>54</v>
      </c>
      <c r="G20" s="39">
        <f>IF(F40=0, "-", F20/F40)</f>
        <v>2.2708158116063918E-2</v>
      </c>
      <c r="H20" s="65">
        <v>19</v>
      </c>
      <c r="I20" s="21">
        <f>IF(H40=0, "-", H20/H40)</f>
        <v>7.8092889436909164E-3</v>
      </c>
      <c r="J20" s="20">
        <f t="shared" si="0"/>
        <v>0.7142857142857143</v>
      </c>
      <c r="K20" s="21">
        <f t="shared" si="1"/>
        <v>1.8421052631578947</v>
      </c>
    </row>
    <row r="21" spans="1:11" x14ac:dyDescent="0.25">
      <c r="A21" s="7" t="s">
        <v>54</v>
      </c>
      <c r="B21" s="65">
        <v>13</v>
      </c>
      <c r="C21" s="39">
        <f>IF(B40=0, "-", B21/B40)</f>
        <v>2.620967741935484E-2</v>
      </c>
      <c r="D21" s="65">
        <v>6</v>
      </c>
      <c r="E21" s="21">
        <f>IF(D40=0, "-", D21/D40)</f>
        <v>1.11731843575419E-2</v>
      </c>
      <c r="F21" s="81">
        <v>38</v>
      </c>
      <c r="G21" s="39">
        <f>IF(F40=0, "-", F21/F40)</f>
        <v>1.59798149705635E-2</v>
      </c>
      <c r="H21" s="65">
        <v>29</v>
      </c>
      <c r="I21" s="21">
        <f>IF(H40=0, "-", H21/H40)</f>
        <v>1.1919441019317715E-2</v>
      </c>
      <c r="J21" s="20">
        <f t="shared" si="0"/>
        <v>1.1666666666666667</v>
      </c>
      <c r="K21" s="21">
        <f t="shared" si="1"/>
        <v>0.31034482758620691</v>
      </c>
    </row>
    <row r="22" spans="1:11" x14ac:dyDescent="0.25">
      <c r="A22" s="7" t="s">
        <v>57</v>
      </c>
      <c r="B22" s="65">
        <v>0</v>
      </c>
      <c r="C22" s="39">
        <f>IF(B40=0, "-", B22/B40)</f>
        <v>0</v>
      </c>
      <c r="D22" s="65">
        <v>0</v>
      </c>
      <c r="E22" s="21">
        <f>IF(D40=0, "-", D22/D40)</f>
        <v>0</v>
      </c>
      <c r="F22" s="81">
        <v>0</v>
      </c>
      <c r="G22" s="39">
        <f>IF(F40=0, "-", F22/F40)</f>
        <v>0</v>
      </c>
      <c r="H22" s="65">
        <v>1</v>
      </c>
      <c r="I22" s="21">
        <f>IF(H40=0, "-", H22/H40)</f>
        <v>4.1101520756267981E-4</v>
      </c>
      <c r="J22" s="20" t="str">
        <f t="shared" si="0"/>
        <v>-</v>
      </c>
      <c r="K22" s="21">
        <f t="shared" si="1"/>
        <v>-1</v>
      </c>
    </row>
    <row r="23" spans="1:11" x14ac:dyDescent="0.25">
      <c r="A23" s="7" t="s">
        <v>58</v>
      </c>
      <c r="B23" s="65">
        <v>33</v>
      </c>
      <c r="C23" s="39">
        <f>IF(B40=0, "-", B23/B40)</f>
        <v>6.6532258064516125E-2</v>
      </c>
      <c r="D23" s="65">
        <v>36</v>
      </c>
      <c r="E23" s="21">
        <f>IF(D40=0, "-", D23/D40)</f>
        <v>6.7039106145251395E-2</v>
      </c>
      <c r="F23" s="81">
        <v>184</v>
      </c>
      <c r="G23" s="39">
        <f>IF(F40=0, "-", F23/F40)</f>
        <v>7.7375946173254842E-2</v>
      </c>
      <c r="H23" s="65">
        <v>180</v>
      </c>
      <c r="I23" s="21">
        <f>IF(H40=0, "-", H23/H40)</f>
        <v>7.3982737361282372E-2</v>
      </c>
      <c r="J23" s="20">
        <f t="shared" si="0"/>
        <v>-8.3333333333333329E-2</v>
      </c>
      <c r="K23" s="21">
        <f t="shared" si="1"/>
        <v>2.2222222222222223E-2</v>
      </c>
    </row>
    <row r="24" spans="1:11" x14ac:dyDescent="0.25">
      <c r="A24" s="7" t="s">
        <v>59</v>
      </c>
      <c r="B24" s="65">
        <v>7</v>
      </c>
      <c r="C24" s="39">
        <f>IF(B40=0, "-", B24/B40)</f>
        <v>1.4112903225806451E-2</v>
      </c>
      <c r="D24" s="65">
        <v>3</v>
      </c>
      <c r="E24" s="21">
        <f>IF(D40=0, "-", D24/D40)</f>
        <v>5.5865921787709499E-3</v>
      </c>
      <c r="F24" s="81">
        <v>15</v>
      </c>
      <c r="G24" s="39">
        <f>IF(F40=0, "-", F24/F40)</f>
        <v>6.3078216989066443E-3</v>
      </c>
      <c r="H24" s="65">
        <v>12</v>
      </c>
      <c r="I24" s="21">
        <f>IF(H40=0, "-", H24/H40)</f>
        <v>4.9321824907521579E-3</v>
      </c>
      <c r="J24" s="20">
        <f t="shared" si="0"/>
        <v>1.3333333333333333</v>
      </c>
      <c r="K24" s="21">
        <f t="shared" si="1"/>
        <v>0.25</v>
      </c>
    </row>
    <row r="25" spans="1:11" x14ac:dyDescent="0.25">
      <c r="A25" s="7" t="s">
        <v>62</v>
      </c>
      <c r="B25" s="65">
        <v>33</v>
      </c>
      <c r="C25" s="39">
        <f>IF(B40=0, "-", B25/B40)</f>
        <v>6.6532258064516125E-2</v>
      </c>
      <c r="D25" s="65">
        <v>64</v>
      </c>
      <c r="E25" s="21">
        <f>IF(D40=0, "-", D25/D40)</f>
        <v>0.11918063314711359</v>
      </c>
      <c r="F25" s="81">
        <v>171</v>
      </c>
      <c r="G25" s="39">
        <f>IF(F40=0, "-", F25/F40)</f>
        <v>7.1909167367535748E-2</v>
      </c>
      <c r="H25" s="65">
        <v>203</v>
      </c>
      <c r="I25" s="21">
        <f>IF(H40=0, "-", H25/H40)</f>
        <v>8.3436087135224005E-2</v>
      </c>
      <c r="J25" s="20">
        <f t="shared" si="0"/>
        <v>-0.484375</v>
      </c>
      <c r="K25" s="21">
        <f t="shared" si="1"/>
        <v>-0.15763546798029557</v>
      </c>
    </row>
    <row r="26" spans="1:11" x14ac:dyDescent="0.25">
      <c r="A26" s="7" t="s">
        <v>63</v>
      </c>
      <c r="B26" s="65">
        <v>0</v>
      </c>
      <c r="C26" s="39">
        <f>IF(B40=0, "-", B26/B40)</f>
        <v>0</v>
      </c>
      <c r="D26" s="65">
        <v>0</v>
      </c>
      <c r="E26" s="21">
        <f>IF(D40=0, "-", D26/D40)</f>
        <v>0</v>
      </c>
      <c r="F26" s="81">
        <v>0</v>
      </c>
      <c r="G26" s="39">
        <f>IF(F40=0, "-", F26/F40)</f>
        <v>0</v>
      </c>
      <c r="H26" s="65">
        <v>6</v>
      </c>
      <c r="I26" s="21">
        <f>IF(H40=0, "-", H26/H40)</f>
        <v>2.4660912453760789E-3</v>
      </c>
      <c r="J26" s="20" t="str">
        <f t="shared" si="0"/>
        <v>-</v>
      </c>
      <c r="K26" s="21">
        <f t="shared" si="1"/>
        <v>-1</v>
      </c>
    </row>
    <row r="27" spans="1:11" x14ac:dyDescent="0.25">
      <c r="A27" s="7" t="s">
        <v>64</v>
      </c>
      <c r="B27" s="65">
        <v>38</v>
      </c>
      <c r="C27" s="39">
        <f>IF(B40=0, "-", B27/B40)</f>
        <v>7.6612903225806453E-2</v>
      </c>
      <c r="D27" s="65">
        <v>32</v>
      </c>
      <c r="E27" s="21">
        <f>IF(D40=0, "-", D27/D40)</f>
        <v>5.9590316573556797E-2</v>
      </c>
      <c r="F27" s="81">
        <v>165</v>
      </c>
      <c r="G27" s="39">
        <f>IF(F40=0, "-", F27/F40)</f>
        <v>6.9386038687973092E-2</v>
      </c>
      <c r="H27" s="65">
        <v>214</v>
      </c>
      <c r="I27" s="21">
        <f>IF(H40=0, "-", H27/H40)</f>
        <v>8.7957254418413483E-2</v>
      </c>
      <c r="J27" s="20">
        <f t="shared" si="0"/>
        <v>0.1875</v>
      </c>
      <c r="K27" s="21">
        <f t="shared" si="1"/>
        <v>-0.22897196261682243</v>
      </c>
    </row>
    <row r="28" spans="1:11" x14ac:dyDescent="0.25">
      <c r="A28" s="7" t="s">
        <v>65</v>
      </c>
      <c r="B28" s="65">
        <v>18</v>
      </c>
      <c r="C28" s="39">
        <f>IF(B40=0, "-", B28/B40)</f>
        <v>3.6290322580645164E-2</v>
      </c>
      <c r="D28" s="65">
        <v>11</v>
      </c>
      <c r="E28" s="21">
        <f>IF(D40=0, "-", D28/D40)</f>
        <v>2.0484171322160148E-2</v>
      </c>
      <c r="F28" s="81">
        <v>105</v>
      </c>
      <c r="G28" s="39">
        <f>IF(F40=0, "-", F28/F40)</f>
        <v>4.4154751892346508E-2</v>
      </c>
      <c r="H28" s="65">
        <v>69</v>
      </c>
      <c r="I28" s="21">
        <f>IF(H40=0, "-", H28/H40)</f>
        <v>2.8360049321824909E-2</v>
      </c>
      <c r="J28" s="20">
        <f t="shared" si="0"/>
        <v>0.63636363636363635</v>
      </c>
      <c r="K28" s="21">
        <f t="shared" si="1"/>
        <v>0.52173913043478259</v>
      </c>
    </row>
    <row r="29" spans="1:11" x14ac:dyDescent="0.25">
      <c r="A29" s="7" t="s">
        <v>66</v>
      </c>
      <c r="B29" s="65">
        <v>0</v>
      </c>
      <c r="C29" s="39">
        <f>IF(B40=0, "-", B29/B40)</f>
        <v>0</v>
      </c>
      <c r="D29" s="65">
        <v>1</v>
      </c>
      <c r="E29" s="21">
        <f>IF(D40=0, "-", D29/D40)</f>
        <v>1.8621973929236499E-3</v>
      </c>
      <c r="F29" s="81">
        <v>0</v>
      </c>
      <c r="G29" s="39">
        <f>IF(F40=0, "-", F29/F40)</f>
        <v>0</v>
      </c>
      <c r="H29" s="65">
        <v>1</v>
      </c>
      <c r="I29" s="21">
        <f>IF(H40=0, "-", H29/H40)</f>
        <v>4.1101520756267981E-4</v>
      </c>
      <c r="J29" s="20">
        <f t="shared" si="0"/>
        <v>-1</v>
      </c>
      <c r="K29" s="21">
        <f t="shared" si="1"/>
        <v>-1</v>
      </c>
    </row>
    <row r="30" spans="1:11" x14ac:dyDescent="0.25">
      <c r="A30" s="7" t="s">
        <v>67</v>
      </c>
      <c r="B30" s="65">
        <v>1</v>
      </c>
      <c r="C30" s="39">
        <f>IF(B40=0, "-", B30/B40)</f>
        <v>2.0161290322580645E-3</v>
      </c>
      <c r="D30" s="65">
        <v>1</v>
      </c>
      <c r="E30" s="21">
        <f>IF(D40=0, "-", D30/D40)</f>
        <v>1.8621973929236499E-3</v>
      </c>
      <c r="F30" s="81">
        <v>6</v>
      </c>
      <c r="G30" s="39">
        <f>IF(F40=0, "-", F30/F40)</f>
        <v>2.5231286795626578E-3</v>
      </c>
      <c r="H30" s="65">
        <v>3</v>
      </c>
      <c r="I30" s="21">
        <f>IF(H40=0, "-", H30/H40)</f>
        <v>1.2330456226880395E-3</v>
      </c>
      <c r="J30" s="20">
        <f t="shared" si="0"/>
        <v>0</v>
      </c>
      <c r="K30" s="21">
        <f t="shared" si="1"/>
        <v>1</v>
      </c>
    </row>
    <row r="31" spans="1:11" x14ac:dyDescent="0.25">
      <c r="A31" s="7" t="s">
        <v>70</v>
      </c>
      <c r="B31" s="65">
        <v>1</v>
      </c>
      <c r="C31" s="39">
        <f>IF(B40=0, "-", B31/B40)</f>
        <v>2.0161290322580645E-3</v>
      </c>
      <c r="D31" s="65">
        <v>0</v>
      </c>
      <c r="E31" s="21">
        <f>IF(D40=0, "-", D31/D40)</f>
        <v>0</v>
      </c>
      <c r="F31" s="81">
        <v>2</v>
      </c>
      <c r="G31" s="39">
        <f>IF(F40=0, "-", F31/F40)</f>
        <v>8.4104289318755253E-4</v>
      </c>
      <c r="H31" s="65">
        <v>2</v>
      </c>
      <c r="I31" s="21">
        <f>IF(H40=0, "-", H31/H40)</f>
        <v>8.2203041512535961E-4</v>
      </c>
      <c r="J31" s="20" t="str">
        <f t="shared" si="0"/>
        <v>-</v>
      </c>
      <c r="K31" s="21">
        <f t="shared" si="1"/>
        <v>0</v>
      </c>
    </row>
    <row r="32" spans="1:11" x14ac:dyDescent="0.25">
      <c r="A32" s="7" t="s">
        <v>71</v>
      </c>
      <c r="B32" s="65">
        <v>1</v>
      </c>
      <c r="C32" s="39">
        <f>IF(B40=0, "-", B32/B40)</f>
        <v>2.0161290322580645E-3</v>
      </c>
      <c r="D32" s="65">
        <v>0</v>
      </c>
      <c r="E32" s="21">
        <f>IF(D40=0, "-", D32/D40)</f>
        <v>0</v>
      </c>
      <c r="F32" s="81">
        <v>6</v>
      </c>
      <c r="G32" s="39">
        <f>IF(F40=0, "-", F32/F40)</f>
        <v>2.5231286795626578E-3</v>
      </c>
      <c r="H32" s="65">
        <v>3</v>
      </c>
      <c r="I32" s="21">
        <f>IF(H40=0, "-", H32/H40)</f>
        <v>1.2330456226880395E-3</v>
      </c>
      <c r="J32" s="20" t="str">
        <f t="shared" si="0"/>
        <v>-</v>
      </c>
      <c r="K32" s="21">
        <f t="shared" si="1"/>
        <v>1</v>
      </c>
    </row>
    <row r="33" spans="1:11" x14ac:dyDescent="0.25">
      <c r="A33" s="7" t="s">
        <v>72</v>
      </c>
      <c r="B33" s="65">
        <v>20</v>
      </c>
      <c r="C33" s="39">
        <f>IF(B40=0, "-", B33/B40)</f>
        <v>4.0322580645161289E-2</v>
      </c>
      <c r="D33" s="65">
        <v>29</v>
      </c>
      <c r="E33" s="21">
        <f>IF(D40=0, "-", D33/D40)</f>
        <v>5.4003724394785846E-2</v>
      </c>
      <c r="F33" s="81">
        <v>120</v>
      </c>
      <c r="G33" s="39">
        <f>IF(F40=0, "-", F33/F40)</f>
        <v>5.0462573591253154E-2</v>
      </c>
      <c r="H33" s="65">
        <v>94</v>
      </c>
      <c r="I33" s="21">
        <f>IF(H40=0, "-", H33/H40)</f>
        <v>3.8635429510891904E-2</v>
      </c>
      <c r="J33" s="20">
        <f t="shared" si="0"/>
        <v>-0.31034482758620691</v>
      </c>
      <c r="K33" s="21">
        <f t="shared" si="1"/>
        <v>0.27659574468085107</v>
      </c>
    </row>
    <row r="34" spans="1:11" x14ac:dyDescent="0.25">
      <c r="A34" s="7" t="s">
        <v>73</v>
      </c>
      <c r="B34" s="65">
        <v>14</v>
      </c>
      <c r="C34" s="39">
        <f>IF(B40=0, "-", B34/B40)</f>
        <v>2.8225806451612902E-2</v>
      </c>
      <c r="D34" s="65">
        <v>21</v>
      </c>
      <c r="E34" s="21">
        <f>IF(D40=0, "-", D34/D40)</f>
        <v>3.9106145251396648E-2</v>
      </c>
      <c r="F34" s="81">
        <v>66</v>
      </c>
      <c r="G34" s="39">
        <f>IF(F40=0, "-", F34/F40)</f>
        <v>2.7754415475189236E-2</v>
      </c>
      <c r="H34" s="65">
        <v>92</v>
      </c>
      <c r="I34" s="21">
        <f>IF(H40=0, "-", H34/H40)</f>
        <v>3.7813399095766545E-2</v>
      </c>
      <c r="J34" s="20">
        <f t="shared" si="0"/>
        <v>-0.33333333333333331</v>
      </c>
      <c r="K34" s="21">
        <f t="shared" si="1"/>
        <v>-0.28260869565217389</v>
      </c>
    </row>
    <row r="35" spans="1:11" x14ac:dyDescent="0.25">
      <c r="A35" s="7" t="s">
        <v>74</v>
      </c>
      <c r="B35" s="65">
        <v>5</v>
      </c>
      <c r="C35" s="39">
        <f>IF(B40=0, "-", B35/B40)</f>
        <v>1.0080645161290322E-2</v>
      </c>
      <c r="D35" s="65">
        <v>0</v>
      </c>
      <c r="E35" s="21">
        <f>IF(D40=0, "-", D35/D40)</f>
        <v>0</v>
      </c>
      <c r="F35" s="81">
        <v>20</v>
      </c>
      <c r="G35" s="39">
        <f>IF(F40=0, "-", F35/F40)</f>
        <v>8.4104289318755257E-3</v>
      </c>
      <c r="H35" s="65">
        <v>0</v>
      </c>
      <c r="I35" s="21">
        <f>IF(H40=0, "-", H35/H40)</f>
        <v>0</v>
      </c>
      <c r="J35" s="20" t="str">
        <f t="shared" si="0"/>
        <v>-</v>
      </c>
      <c r="K35" s="21" t="str">
        <f t="shared" si="1"/>
        <v>-</v>
      </c>
    </row>
    <row r="36" spans="1:11" x14ac:dyDescent="0.25">
      <c r="A36" s="7" t="s">
        <v>75</v>
      </c>
      <c r="B36" s="65">
        <v>172</v>
      </c>
      <c r="C36" s="39">
        <f>IF(B40=0, "-", B36/B40)</f>
        <v>0.34677419354838712</v>
      </c>
      <c r="D36" s="65">
        <v>209</v>
      </c>
      <c r="E36" s="21">
        <f>IF(D40=0, "-", D36/D40)</f>
        <v>0.38919925512104281</v>
      </c>
      <c r="F36" s="81">
        <v>730</v>
      </c>
      <c r="G36" s="39">
        <f>IF(F40=0, "-", F36/F40)</f>
        <v>0.3069806560134567</v>
      </c>
      <c r="H36" s="65">
        <v>1019</v>
      </c>
      <c r="I36" s="21">
        <f>IF(H40=0, "-", H36/H40)</f>
        <v>0.41882449650637071</v>
      </c>
      <c r="J36" s="20">
        <f t="shared" si="0"/>
        <v>-0.17703349282296652</v>
      </c>
      <c r="K36" s="21">
        <f t="shared" si="1"/>
        <v>-0.28361138370951916</v>
      </c>
    </row>
    <row r="37" spans="1:11" x14ac:dyDescent="0.25">
      <c r="A37" s="7" t="s">
        <v>77</v>
      </c>
      <c r="B37" s="65">
        <v>12</v>
      </c>
      <c r="C37" s="39">
        <f>IF(B40=0, "-", B37/B40)</f>
        <v>2.4193548387096774E-2</v>
      </c>
      <c r="D37" s="65">
        <v>3</v>
      </c>
      <c r="E37" s="21">
        <f>IF(D40=0, "-", D37/D40)</f>
        <v>5.5865921787709499E-3</v>
      </c>
      <c r="F37" s="81">
        <v>35</v>
      </c>
      <c r="G37" s="39">
        <f>IF(F40=0, "-", F37/F40)</f>
        <v>1.471825063078217E-2</v>
      </c>
      <c r="H37" s="65">
        <v>17</v>
      </c>
      <c r="I37" s="21">
        <f>IF(H40=0, "-", H37/H40)</f>
        <v>6.9872585285655573E-3</v>
      </c>
      <c r="J37" s="20">
        <f t="shared" si="0"/>
        <v>3</v>
      </c>
      <c r="K37" s="21">
        <f t="shared" si="1"/>
        <v>1.0588235294117647</v>
      </c>
    </row>
    <row r="38" spans="1:11" x14ac:dyDescent="0.25">
      <c r="A38" s="7" t="s">
        <v>78</v>
      </c>
      <c r="B38" s="65">
        <v>0</v>
      </c>
      <c r="C38" s="39">
        <f>IF(B40=0, "-", B38/B40)</f>
        <v>0</v>
      </c>
      <c r="D38" s="65">
        <v>0</v>
      </c>
      <c r="E38" s="21">
        <f>IF(D40=0, "-", D38/D40)</f>
        <v>0</v>
      </c>
      <c r="F38" s="81">
        <v>0</v>
      </c>
      <c r="G38" s="39">
        <f>IF(F40=0, "-", F38/F40)</f>
        <v>0</v>
      </c>
      <c r="H38" s="65">
        <v>1</v>
      </c>
      <c r="I38" s="21">
        <f>IF(H40=0, "-", H38/H40)</f>
        <v>4.1101520756267981E-4</v>
      </c>
      <c r="J38" s="20" t="str">
        <f t="shared" si="0"/>
        <v>-</v>
      </c>
      <c r="K38" s="21">
        <f t="shared" si="1"/>
        <v>-1</v>
      </c>
    </row>
    <row r="39" spans="1:11" x14ac:dyDescent="0.25">
      <c r="A39" s="2"/>
      <c r="B39" s="68"/>
      <c r="C39" s="33"/>
      <c r="D39" s="68"/>
      <c r="E39" s="6"/>
      <c r="F39" s="82"/>
      <c r="G39" s="33"/>
      <c r="H39" s="68"/>
      <c r="I39" s="6"/>
      <c r="J39" s="5"/>
      <c r="K39" s="6"/>
    </row>
    <row r="40" spans="1:11" s="43" customFormat="1" ht="13" x14ac:dyDescent="0.3">
      <c r="A40" s="162" t="s">
        <v>421</v>
      </c>
      <c r="B40" s="71">
        <f>SUM(B7:B39)</f>
        <v>496</v>
      </c>
      <c r="C40" s="40">
        <v>1</v>
      </c>
      <c r="D40" s="71">
        <f>SUM(D7:D39)</f>
        <v>537</v>
      </c>
      <c r="E40" s="41">
        <v>1</v>
      </c>
      <c r="F40" s="77">
        <f>SUM(F7:F39)</f>
        <v>2378</v>
      </c>
      <c r="G40" s="42">
        <v>1</v>
      </c>
      <c r="H40" s="71">
        <f>SUM(H7:H39)</f>
        <v>2433</v>
      </c>
      <c r="I40" s="41">
        <v>1</v>
      </c>
      <c r="J40" s="37">
        <f>IF(D40=0, "-", (B40-D40)/D40)</f>
        <v>-7.6350093109869649E-2</v>
      </c>
      <c r="K40" s="38">
        <f>IF(H40=0, "-", (F40-H40)/H40)</f>
        <v>-2.2605836415947388E-2</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dimension ref="A1:K70"/>
  <sheetViews>
    <sheetView tabSelected="1" zoomScaleNormal="100" workbookViewId="0">
      <selection activeCell="M1" sqref="M1"/>
    </sheetView>
  </sheetViews>
  <sheetFormatPr defaultRowHeight="12.5" x14ac:dyDescent="0.25"/>
  <cols>
    <col min="1" max="1" width="29.363281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90</v>
      </c>
      <c r="B2" s="202" t="s">
        <v>81</v>
      </c>
      <c r="C2" s="198"/>
      <c r="D2" s="198"/>
      <c r="E2" s="203"/>
      <c r="F2" s="203"/>
      <c r="G2" s="203"/>
      <c r="H2" s="203"/>
      <c r="I2" s="203"/>
      <c r="J2" s="203"/>
      <c r="K2" s="203"/>
    </row>
    <row r="4" spans="1:11" ht="15.5" x14ac:dyDescent="0.35">
      <c r="A4" s="164" t="s">
        <v>106</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108</v>
      </c>
      <c r="B6" s="61" t="s">
        <v>12</v>
      </c>
      <c r="C6" s="62" t="s">
        <v>13</v>
      </c>
      <c r="D6" s="61" t="s">
        <v>12</v>
      </c>
      <c r="E6" s="63" t="s">
        <v>13</v>
      </c>
      <c r="F6" s="62" t="s">
        <v>12</v>
      </c>
      <c r="G6" s="62" t="s">
        <v>13</v>
      </c>
      <c r="H6" s="61" t="s">
        <v>12</v>
      </c>
      <c r="I6" s="63" t="s">
        <v>13</v>
      </c>
      <c r="J6" s="61"/>
      <c r="K6" s="63"/>
    </row>
    <row r="7" spans="1:11" x14ac:dyDescent="0.25">
      <c r="A7" s="7" t="s">
        <v>337</v>
      </c>
      <c r="B7" s="65">
        <v>0</v>
      </c>
      <c r="C7" s="34">
        <f>IF(B11=0, "-", B7/B11)</f>
        <v>0</v>
      </c>
      <c r="D7" s="65">
        <v>0</v>
      </c>
      <c r="E7" s="9">
        <f>IF(D11=0, "-", D7/D11)</f>
        <v>0</v>
      </c>
      <c r="F7" s="81">
        <v>0</v>
      </c>
      <c r="G7" s="34">
        <f>IF(F11=0, "-", F7/F11)</f>
        <v>0</v>
      </c>
      <c r="H7" s="65">
        <v>1</v>
      </c>
      <c r="I7" s="9">
        <f>IF(H11=0, "-", H7/H11)</f>
        <v>1.0309278350515464E-2</v>
      </c>
      <c r="J7" s="8" t="str">
        <f>IF(D7=0, "-", IF((B7-D7)/D7&lt;10, (B7-D7)/D7, "&gt;999%"))</f>
        <v>-</v>
      </c>
      <c r="K7" s="9">
        <f>IF(H7=0, "-", IF((F7-H7)/H7&lt;10, (F7-H7)/H7, "&gt;999%"))</f>
        <v>-1</v>
      </c>
    </row>
    <row r="8" spans="1:11" x14ac:dyDescent="0.25">
      <c r="A8" s="7" t="s">
        <v>338</v>
      </c>
      <c r="B8" s="65">
        <v>0</v>
      </c>
      <c r="C8" s="34">
        <f>IF(B11=0, "-", B8/B11)</f>
        <v>0</v>
      </c>
      <c r="D8" s="65">
        <v>0</v>
      </c>
      <c r="E8" s="9">
        <f>IF(D11=0, "-", D8/D11)</f>
        <v>0</v>
      </c>
      <c r="F8" s="81">
        <v>2</v>
      </c>
      <c r="G8" s="34">
        <f>IF(F11=0, "-", F8/F11)</f>
        <v>2.4096385542168676E-2</v>
      </c>
      <c r="H8" s="65">
        <v>1</v>
      </c>
      <c r="I8" s="9">
        <f>IF(H11=0, "-", H8/H11)</f>
        <v>1.0309278350515464E-2</v>
      </c>
      <c r="J8" s="8" t="str">
        <f>IF(D8=0, "-", IF((B8-D8)/D8&lt;10, (B8-D8)/D8, "&gt;999%"))</f>
        <v>-</v>
      </c>
      <c r="K8" s="9">
        <f>IF(H8=0, "-", IF((F8-H8)/H8&lt;10, (F8-H8)/H8, "&gt;999%"))</f>
        <v>1</v>
      </c>
    </row>
    <row r="9" spans="1:11" x14ac:dyDescent="0.25">
      <c r="A9" s="7" t="s">
        <v>339</v>
      </c>
      <c r="B9" s="65">
        <v>10</v>
      </c>
      <c r="C9" s="34">
        <f>IF(B11=0, "-", B9/B11)</f>
        <v>1</v>
      </c>
      <c r="D9" s="65">
        <v>20</v>
      </c>
      <c r="E9" s="9">
        <f>IF(D11=0, "-", D9/D11)</f>
        <v>1</v>
      </c>
      <c r="F9" s="81">
        <v>81</v>
      </c>
      <c r="G9" s="34">
        <f>IF(F11=0, "-", F9/F11)</f>
        <v>0.97590361445783136</v>
      </c>
      <c r="H9" s="65">
        <v>95</v>
      </c>
      <c r="I9" s="9">
        <f>IF(H11=0, "-", H9/H11)</f>
        <v>0.97938144329896903</v>
      </c>
      <c r="J9" s="8">
        <f>IF(D9=0, "-", IF((B9-D9)/D9&lt;10, (B9-D9)/D9, "&gt;999%"))</f>
        <v>-0.5</v>
      </c>
      <c r="K9" s="9">
        <f>IF(H9=0, "-", IF((F9-H9)/H9&lt;10, (F9-H9)/H9, "&gt;999%"))</f>
        <v>-0.14736842105263157</v>
      </c>
    </row>
    <row r="10" spans="1:11" x14ac:dyDescent="0.25">
      <c r="A10" s="2"/>
      <c r="B10" s="68"/>
      <c r="C10" s="33"/>
      <c r="D10" s="68"/>
      <c r="E10" s="6"/>
      <c r="F10" s="82"/>
      <c r="G10" s="33"/>
      <c r="H10" s="68"/>
      <c r="I10" s="6"/>
      <c r="J10" s="5"/>
      <c r="K10" s="6"/>
    </row>
    <row r="11" spans="1:11" s="43" customFormat="1" ht="13" x14ac:dyDescent="0.3">
      <c r="A11" s="162" t="s">
        <v>444</v>
      </c>
      <c r="B11" s="71">
        <f>SUM(B7:B10)</f>
        <v>10</v>
      </c>
      <c r="C11" s="40">
        <f>B11/1085</f>
        <v>9.2165898617511521E-3</v>
      </c>
      <c r="D11" s="71">
        <f>SUM(D7:D10)</f>
        <v>20</v>
      </c>
      <c r="E11" s="41">
        <f>D11/1115</f>
        <v>1.7937219730941704E-2</v>
      </c>
      <c r="F11" s="77">
        <f>SUM(F7:F10)</f>
        <v>83</v>
      </c>
      <c r="G11" s="42">
        <f>F11/5107</f>
        <v>1.6252202858821226E-2</v>
      </c>
      <c r="H11" s="71">
        <f>SUM(H7:H10)</f>
        <v>97</v>
      </c>
      <c r="I11" s="41">
        <f>H11/5197</f>
        <v>1.8664614200500289E-2</v>
      </c>
      <c r="J11" s="37">
        <f>IF(D11=0, "-", IF((B11-D11)/D11&lt;10, (B11-D11)/D11, "&gt;999%"))</f>
        <v>-0.5</v>
      </c>
      <c r="K11" s="38">
        <f>IF(H11=0, "-", IF((F11-H11)/H11&lt;10, (F11-H11)/H11, "&gt;999%"))</f>
        <v>-0.14432989690721648</v>
      </c>
    </row>
    <row r="12" spans="1:11" x14ac:dyDescent="0.25">
      <c r="B12" s="83"/>
      <c r="D12" s="83"/>
      <c r="F12" s="83"/>
      <c r="H12" s="83"/>
    </row>
    <row r="13" spans="1:11" ht="13" x14ac:dyDescent="0.3">
      <c r="A13" s="163" t="s">
        <v>109</v>
      </c>
      <c r="B13" s="61" t="s">
        <v>12</v>
      </c>
      <c r="C13" s="62" t="s">
        <v>13</v>
      </c>
      <c r="D13" s="61" t="s">
        <v>12</v>
      </c>
      <c r="E13" s="63" t="s">
        <v>13</v>
      </c>
      <c r="F13" s="62" t="s">
        <v>12</v>
      </c>
      <c r="G13" s="62" t="s">
        <v>13</v>
      </c>
      <c r="H13" s="61" t="s">
        <v>12</v>
      </c>
      <c r="I13" s="63" t="s">
        <v>13</v>
      </c>
      <c r="J13" s="61"/>
      <c r="K13" s="63"/>
    </row>
    <row r="14" spans="1:11" x14ac:dyDescent="0.25">
      <c r="A14" s="7" t="s">
        <v>340</v>
      </c>
      <c r="B14" s="65">
        <v>1</v>
      </c>
      <c r="C14" s="34">
        <f>IF(B16=0, "-", B14/B16)</f>
        <v>1</v>
      </c>
      <c r="D14" s="65">
        <v>1</v>
      </c>
      <c r="E14" s="9">
        <f>IF(D16=0, "-", D14/D16)</f>
        <v>1</v>
      </c>
      <c r="F14" s="81">
        <v>12</v>
      </c>
      <c r="G14" s="34">
        <f>IF(F16=0, "-", F14/F16)</f>
        <v>1</v>
      </c>
      <c r="H14" s="65">
        <v>6</v>
      </c>
      <c r="I14" s="9">
        <f>IF(H16=0, "-", H14/H16)</f>
        <v>1</v>
      </c>
      <c r="J14" s="8">
        <f>IF(D14=0, "-", IF((B14-D14)/D14&lt;10, (B14-D14)/D14, "&gt;999%"))</f>
        <v>0</v>
      </c>
      <c r="K14" s="9">
        <f>IF(H14=0, "-", IF((F14-H14)/H14&lt;10, (F14-H14)/H14, "&gt;999%"))</f>
        <v>1</v>
      </c>
    </row>
    <row r="15" spans="1:11" x14ac:dyDescent="0.25">
      <c r="A15" s="2"/>
      <c r="B15" s="68"/>
      <c r="C15" s="33"/>
      <c r="D15" s="68"/>
      <c r="E15" s="6"/>
      <c r="F15" s="82"/>
      <c r="G15" s="33"/>
      <c r="H15" s="68"/>
      <c r="I15" s="6"/>
      <c r="J15" s="5"/>
      <c r="K15" s="6"/>
    </row>
    <row r="16" spans="1:11" s="43" customFormat="1" ht="13" x14ac:dyDescent="0.3">
      <c r="A16" s="162" t="s">
        <v>443</v>
      </c>
      <c r="B16" s="71">
        <f>SUM(B14:B15)</f>
        <v>1</v>
      </c>
      <c r="C16" s="40">
        <f>B16/1085</f>
        <v>9.2165898617511521E-4</v>
      </c>
      <c r="D16" s="71">
        <f>SUM(D14:D15)</f>
        <v>1</v>
      </c>
      <c r="E16" s="41">
        <f>D16/1115</f>
        <v>8.9686098654708521E-4</v>
      </c>
      <c r="F16" s="77">
        <f>SUM(F14:F15)</f>
        <v>12</v>
      </c>
      <c r="G16" s="42">
        <f>F16/5107</f>
        <v>2.3497160759741531E-3</v>
      </c>
      <c r="H16" s="71">
        <f>SUM(H14:H15)</f>
        <v>6</v>
      </c>
      <c r="I16" s="41">
        <f>H16/5197</f>
        <v>1.1545122185876468E-3</v>
      </c>
      <c r="J16" s="37">
        <f>IF(D16=0, "-", IF((B16-D16)/D16&lt;10, (B16-D16)/D16, "&gt;999%"))</f>
        <v>0</v>
      </c>
      <c r="K16" s="38">
        <f>IF(H16=0, "-", IF((F16-H16)/H16&lt;10, (F16-H16)/H16, "&gt;999%"))</f>
        <v>1</v>
      </c>
    </row>
    <row r="17" spans="1:11" x14ac:dyDescent="0.25">
      <c r="B17" s="83"/>
      <c r="D17" s="83"/>
      <c r="F17" s="83"/>
      <c r="H17" s="83"/>
    </row>
    <row r="18" spans="1:11" ht="13" x14ac:dyDescent="0.3">
      <c r="A18" s="163" t="s">
        <v>110</v>
      </c>
      <c r="B18" s="61" t="s">
        <v>12</v>
      </c>
      <c r="C18" s="62" t="s">
        <v>13</v>
      </c>
      <c r="D18" s="61" t="s">
        <v>12</v>
      </c>
      <c r="E18" s="63" t="s">
        <v>13</v>
      </c>
      <c r="F18" s="62" t="s">
        <v>12</v>
      </c>
      <c r="G18" s="62" t="s">
        <v>13</v>
      </c>
      <c r="H18" s="61" t="s">
        <v>12</v>
      </c>
      <c r="I18" s="63" t="s">
        <v>13</v>
      </c>
      <c r="J18" s="61"/>
      <c r="K18" s="63"/>
    </row>
    <row r="19" spans="1:11" x14ac:dyDescent="0.25">
      <c r="A19" s="7" t="s">
        <v>341</v>
      </c>
      <c r="B19" s="65">
        <v>0</v>
      </c>
      <c r="C19" s="34" t="str">
        <f>IF(B21=0, "-", B19/B21)</f>
        <v>-</v>
      </c>
      <c r="D19" s="65">
        <v>0</v>
      </c>
      <c r="E19" s="9" t="str">
        <f>IF(D21=0, "-", D19/D21)</f>
        <v>-</v>
      </c>
      <c r="F19" s="81">
        <v>1</v>
      </c>
      <c r="G19" s="34">
        <f>IF(F21=0, "-", F19/F21)</f>
        <v>1</v>
      </c>
      <c r="H19" s="65">
        <v>1</v>
      </c>
      <c r="I19" s="9">
        <f>IF(H21=0, "-", H19/H21)</f>
        <v>1</v>
      </c>
      <c r="J19" s="8" t="str">
        <f>IF(D19=0, "-", IF((B19-D19)/D19&lt;10, (B19-D19)/D19, "&gt;999%"))</f>
        <v>-</v>
      </c>
      <c r="K19" s="9">
        <f>IF(H19=0, "-", IF((F19-H19)/H19&lt;10, (F19-H19)/H19, "&gt;999%"))</f>
        <v>0</v>
      </c>
    </row>
    <row r="20" spans="1:11" x14ac:dyDescent="0.25">
      <c r="A20" s="2"/>
      <c r="B20" s="68"/>
      <c r="C20" s="33"/>
      <c r="D20" s="68"/>
      <c r="E20" s="6"/>
      <c r="F20" s="82"/>
      <c r="G20" s="33"/>
      <c r="H20" s="68"/>
      <c r="I20" s="6"/>
      <c r="J20" s="5"/>
      <c r="K20" s="6"/>
    </row>
    <row r="21" spans="1:11" s="43" customFormat="1" ht="13" x14ac:dyDescent="0.3">
      <c r="A21" s="162" t="s">
        <v>442</v>
      </c>
      <c r="B21" s="71">
        <f>SUM(B19:B20)</f>
        <v>0</v>
      </c>
      <c r="C21" s="40">
        <f>B21/1085</f>
        <v>0</v>
      </c>
      <c r="D21" s="71">
        <f>SUM(D19:D20)</f>
        <v>0</v>
      </c>
      <c r="E21" s="41">
        <f>D21/1115</f>
        <v>0</v>
      </c>
      <c r="F21" s="77">
        <f>SUM(F19:F20)</f>
        <v>1</v>
      </c>
      <c r="G21" s="42">
        <f>F21/5107</f>
        <v>1.9580967299784609E-4</v>
      </c>
      <c r="H21" s="71">
        <f>SUM(H19:H20)</f>
        <v>1</v>
      </c>
      <c r="I21" s="41">
        <f>H21/5197</f>
        <v>1.9241870309794111E-4</v>
      </c>
      <c r="J21" s="37" t="str">
        <f>IF(D21=0, "-", IF((B21-D21)/D21&lt;10, (B21-D21)/D21, "&gt;999%"))</f>
        <v>-</v>
      </c>
      <c r="K21" s="38">
        <f>IF(H21=0, "-", IF((F21-H21)/H21&lt;10, (F21-H21)/H21, "&gt;999%"))</f>
        <v>0</v>
      </c>
    </row>
    <row r="22" spans="1:11" x14ac:dyDescent="0.25">
      <c r="B22" s="83"/>
      <c r="D22" s="83"/>
      <c r="F22" s="83"/>
      <c r="H22" s="83"/>
    </row>
    <row r="23" spans="1:11" ht="13" x14ac:dyDescent="0.3">
      <c r="A23" s="163" t="s">
        <v>111</v>
      </c>
      <c r="B23" s="61" t="s">
        <v>12</v>
      </c>
      <c r="C23" s="62" t="s">
        <v>13</v>
      </c>
      <c r="D23" s="61" t="s">
        <v>12</v>
      </c>
      <c r="E23" s="63" t="s">
        <v>13</v>
      </c>
      <c r="F23" s="62" t="s">
        <v>12</v>
      </c>
      <c r="G23" s="62" t="s">
        <v>13</v>
      </c>
      <c r="H23" s="61" t="s">
        <v>12</v>
      </c>
      <c r="I23" s="63" t="s">
        <v>13</v>
      </c>
      <c r="J23" s="61"/>
      <c r="K23" s="63"/>
    </row>
    <row r="24" spans="1:11" x14ac:dyDescent="0.25">
      <c r="A24" s="7" t="s">
        <v>342</v>
      </c>
      <c r="B24" s="65">
        <v>3</v>
      </c>
      <c r="C24" s="34">
        <f>IF(B33=0, "-", B24/B33)</f>
        <v>0.25</v>
      </c>
      <c r="D24" s="65">
        <v>0</v>
      </c>
      <c r="E24" s="9">
        <f>IF(D33=0, "-", D24/D33)</f>
        <v>0</v>
      </c>
      <c r="F24" s="81">
        <v>9</v>
      </c>
      <c r="G24" s="34">
        <f>IF(F33=0, "-", F24/F33)</f>
        <v>0.22500000000000001</v>
      </c>
      <c r="H24" s="65">
        <v>1</v>
      </c>
      <c r="I24" s="9">
        <f>IF(H33=0, "-", H24/H33)</f>
        <v>1.8518518518518517E-2</v>
      </c>
      <c r="J24" s="8" t="str">
        <f t="shared" ref="J24:J31" si="0">IF(D24=0, "-", IF((B24-D24)/D24&lt;10, (B24-D24)/D24, "&gt;999%"))</f>
        <v>-</v>
      </c>
      <c r="K24" s="9">
        <f t="shared" ref="K24:K31" si="1">IF(H24=0, "-", IF((F24-H24)/H24&lt;10, (F24-H24)/H24, "&gt;999%"))</f>
        <v>8</v>
      </c>
    </row>
    <row r="25" spans="1:11" x14ac:dyDescent="0.25">
      <c r="A25" s="7" t="s">
        <v>343</v>
      </c>
      <c r="B25" s="65">
        <v>5</v>
      </c>
      <c r="C25" s="34">
        <f>IF(B33=0, "-", B25/B33)</f>
        <v>0.41666666666666669</v>
      </c>
      <c r="D25" s="65">
        <v>2</v>
      </c>
      <c r="E25" s="9">
        <f>IF(D33=0, "-", D25/D33)</f>
        <v>0.22222222222222221</v>
      </c>
      <c r="F25" s="81">
        <v>9</v>
      </c>
      <c r="G25" s="34">
        <f>IF(F33=0, "-", F25/F33)</f>
        <v>0.22500000000000001</v>
      </c>
      <c r="H25" s="65">
        <v>14</v>
      </c>
      <c r="I25" s="9">
        <f>IF(H33=0, "-", H25/H33)</f>
        <v>0.25925925925925924</v>
      </c>
      <c r="J25" s="8">
        <f t="shared" si="0"/>
        <v>1.5</v>
      </c>
      <c r="K25" s="9">
        <f t="shared" si="1"/>
        <v>-0.35714285714285715</v>
      </c>
    </row>
    <row r="26" spans="1:11" x14ac:dyDescent="0.25">
      <c r="A26" s="7" t="s">
        <v>344</v>
      </c>
      <c r="B26" s="65">
        <v>4</v>
      </c>
      <c r="C26" s="34">
        <f>IF(B33=0, "-", B26/B33)</f>
        <v>0.33333333333333331</v>
      </c>
      <c r="D26" s="65">
        <v>0</v>
      </c>
      <c r="E26" s="9">
        <f>IF(D33=0, "-", D26/D33)</f>
        <v>0</v>
      </c>
      <c r="F26" s="81">
        <v>4</v>
      </c>
      <c r="G26" s="34">
        <f>IF(F33=0, "-", F26/F33)</f>
        <v>0.1</v>
      </c>
      <c r="H26" s="65">
        <v>3</v>
      </c>
      <c r="I26" s="9">
        <f>IF(H33=0, "-", H26/H33)</f>
        <v>5.5555555555555552E-2</v>
      </c>
      <c r="J26" s="8" t="str">
        <f t="shared" si="0"/>
        <v>-</v>
      </c>
      <c r="K26" s="9">
        <f t="shared" si="1"/>
        <v>0.33333333333333331</v>
      </c>
    </row>
    <row r="27" spans="1:11" x14ac:dyDescent="0.25">
      <c r="A27" s="7" t="s">
        <v>345</v>
      </c>
      <c r="B27" s="65">
        <v>0</v>
      </c>
      <c r="C27" s="34">
        <f>IF(B33=0, "-", B27/B33)</f>
        <v>0</v>
      </c>
      <c r="D27" s="65">
        <v>0</v>
      </c>
      <c r="E27" s="9">
        <f>IF(D33=0, "-", D27/D33)</f>
        <v>0</v>
      </c>
      <c r="F27" s="81">
        <v>1</v>
      </c>
      <c r="G27" s="34">
        <f>IF(F33=0, "-", F27/F33)</f>
        <v>2.5000000000000001E-2</v>
      </c>
      <c r="H27" s="65">
        <v>1</v>
      </c>
      <c r="I27" s="9">
        <f>IF(H33=0, "-", H27/H33)</f>
        <v>1.8518518518518517E-2</v>
      </c>
      <c r="J27" s="8" t="str">
        <f t="shared" si="0"/>
        <v>-</v>
      </c>
      <c r="K27" s="9">
        <f t="shared" si="1"/>
        <v>0</v>
      </c>
    </row>
    <row r="28" spans="1:11" x14ac:dyDescent="0.25">
      <c r="A28" s="7" t="s">
        <v>346</v>
      </c>
      <c r="B28" s="65">
        <v>0</v>
      </c>
      <c r="C28" s="34">
        <f>IF(B33=0, "-", B28/B33)</f>
        <v>0</v>
      </c>
      <c r="D28" s="65">
        <v>1</v>
      </c>
      <c r="E28" s="9">
        <f>IF(D33=0, "-", D28/D33)</f>
        <v>0.1111111111111111</v>
      </c>
      <c r="F28" s="81">
        <v>1</v>
      </c>
      <c r="G28" s="34">
        <f>IF(F33=0, "-", F28/F33)</f>
        <v>2.5000000000000001E-2</v>
      </c>
      <c r="H28" s="65">
        <v>1</v>
      </c>
      <c r="I28" s="9">
        <f>IF(H33=0, "-", H28/H33)</f>
        <v>1.8518518518518517E-2</v>
      </c>
      <c r="J28" s="8">
        <f t="shared" si="0"/>
        <v>-1</v>
      </c>
      <c r="K28" s="9">
        <f t="shared" si="1"/>
        <v>0</v>
      </c>
    </row>
    <row r="29" spans="1:11" x14ac:dyDescent="0.25">
      <c r="A29" s="7" t="s">
        <v>347</v>
      </c>
      <c r="B29" s="65">
        <v>0</v>
      </c>
      <c r="C29" s="34">
        <f>IF(B33=0, "-", B29/B33)</f>
        <v>0</v>
      </c>
      <c r="D29" s="65">
        <v>0</v>
      </c>
      <c r="E29" s="9">
        <f>IF(D33=0, "-", D29/D33)</f>
        <v>0</v>
      </c>
      <c r="F29" s="81">
        <v>0</v>
      </c>
      <c r="G29" s="34">
        <f>IF(F33=0, "-", F29/F33)</f>
        <v>0</v>
      </c>
      <c r="H29" s="65">
        <v>5</v>
      </c>
      <c r="I29" s="9">
        <f>IF(H33=0, "-", H29/H33)</f>
        <v>9.2592592592592587E-2</v>
      </c>
      <c r="J29" s="8" t="str">
        <f t="shared" si="0"/>
        <v>-</v>
      </c>
      <c r="K29" s="9">
        <f t="shared" si="1"/>
        <v>-1</v>
      </c>
    </row>
    <row r="30" spans="1:11" x14ac:dyDescent="0.25">
      <c r="A30" s="7" t="s">
        <v>348</v>
      </c>
      <c r="B30" s="65">
        <v>0</v>
      </c>
      <c r="C30" s="34">
        <f>IF(B33=0, "-", B30/B33)</f>
        <v>0</v>
      </c>
      <c r="D30" s="65">
        <v>6</v>
      </c>
      <c r="E30" s="9">
        <f>IF(D33=0, "-", D30/D33)</f>
        <v>0.66666666666666663</v>
      </c>
      <c r="F30" s="81">
        <v>16</v>
      </c>
      <c r="G30" s="34">
        <f>IF(F33=0, "-", F30/F33)</f>
        <v>0.4</v>
      </c>
      <c r="H30" s="65">
        <v>28</v>
      </c>
      <c r="I30" s="9">
        <f>IF(H33=0, "-", H30/H33)</f>
        <v>0.51851851851851849</v>
      </c>
      <c r="J30" s="8">
        <f t="shared" si="0"/>
        <v>-1</v>
      </c>
      <c r="K30" s="9">
        <f t="shared" si="1"/>
        <v>-0.42857142857142855</v>
      </c>
    </row>
    <row r="31" spans="1:11" x14ac:dyDescent="0.25">
      <c r="A31" s="7" t="s">
        <v>349</v>
      </c>
      <c r="B31" s="65">
        <v>0</v>
      </c>
      <c r="C31" s="34">
        <f>IF(B33=0, "-", B31/B33)</f>
        <v>0</v>
      </c>
      <c r="D31" s="65">
        <v>0</v>
      </c>
      <c r="E31" s="9">
        <f>IF(D33=0, "-", D31/D33)</f>
        <v>0</v>
      </c>
      <c r="F31" s="81">
        <v>0</v>
      </c>
      <c r="G31" s="34">
        <f>IF(F33=0, "-", F31/F33)</f>
        <v>0</v>
      </c>
      <c r="H31" s="65">
        <v>1</v>
      </c>
      <c r="I31" s="9">
        <f>IF(H33=0, "-", H31/H33)</f>
        <v>1.8518518518518517E-2</v>
      </c>
      <c r="J31" s="8" t="str">
        <f t="shared" si="0"/>
        <v>-</v>
      </c>
      <c r="K31" s="9">
        <f t="shared" si="1"/>
        <v>-1</v>
      </c>
    </row>
    <row r="32" spans="1:11" x14ac:dyDescent="0.25">
      <c r="A32" s="2"/>
      <c r="B32" s="68"/>
      <c r="C32" s="33"/>
      <c r="D32" s="68"/>
      <c r="E32" s="6"/>
      <c r="F32" s="82"/>
      <c r="G32" s="33"/>
      <c r="H32" s="68"/>
      <c r="I32" s="6"/>
      <c r="J32" s="5"/>
      <c r="K32" s="6"/>
    </row>
    <row r="33" spans="1:11" s="43" customFormat="1" ht="13" x14ac:dyDescent="0.3">
      <c r="A33" s="162" t="s">
        <v>441</v>
      </c>
      <c r="B33" s="71">
        <f>SUM(B24:B32)</f>
        <v>12</v>
      </c>
      <c r="C33" s="40">
        <f>B33/1085</f>
        <v>1.1059907834101382E-2</v>
      </c>
      <c r="D33" s="71">
        <f>SUM(D24:D32)</f>
        <v>9</v>
      </c>
      <c r="E33" s="41">
        <f>D33/1115</f>
        <v>8.0717488789237672E-3</v>
      </c>
      <c r="F33" s="77">
        <f>SUM(F24:F32)</f>
        <v>40</v>
      </c>
      <c r="G33" s="42">
        <f>F33/5107</f>
        <v>7.8323869199138432E-3</v>
      </c>
      <c r="H33" s="71">
        <f>SUM(H24:H32)</f>
        <v>54</v>
      </c>
      <c r="I33" s="41">
        <f>H33/5197</f>
        <v>1.0390609967288821E-2</v>
      </c>
      <c r="J33" s="37">
        <f>IF(D33=0, "-", IF((B33-D33)/D33&lt;10, (B33-D33)/D33, "&gt;999%"))</f>
        <v>0.33333333333333331</v>
      </c>
      <c r="K33" s="38">
        <f>IF(H33=0, "-", IF((F33-H33)/H33&lt;10, (F33-H33)/H33, "&gt;999%"))</f>
        <v>-0.25925925925925924</v>
      </c>
    </row>
    <row r="34" spans="1:11" x14ac:dyDescent="0.25">
      <c r="B34" s="83"/>
      <c r="D34" s="83"/>
      <c r="F34" s="83"/>
      <c r="H34" s="83"/>
    </row>
    <row r="35" spans="1:11" ht="13" x14ac:dyDescent="0.3">
      <c r="A35" s="163" t="s">
        <v>112</v>
      </c>
      <c r="B35" s="61" t="s">
        <v>12</v>
      </c>
      <c r="C35" s="62" t="s">
        <v>13</v>
      </c>
      <c r="D35" s="61" t="s">
        <v>12</v>
      </c>
      <c r="E35" s="63" t="s">
        <v>13</v>
      </c>
      <c r="F35" s="62" t="s">
        <v>12</v>
      </c>
      <c r="G35" s="62" t="s">
        <v>13</v>
      </c>
      <c r="H35" s="61" t="s">
        <v>12</v>
      </c>
      <c r="I35" s="63" t="s">
        <v>13</v>
      </c>
      <c r="J35" s="61"/>
      <c r="K35" s="63"/>
    </row>
    <row r="36" spans="1:11" x14ac:dyDescent="0.25">
      <c r="A36" s="7" t="s">
        <v>350</v>
      </c>
      <c r="B36" s="65">
        <v>2</v>
      </c>
      <c r="C36" s="34">
        <f>IF(B44=0, "-", B36/B44)</f>
        <v>3.0769230769230771E-2</v>
      </c>
      <c r="D36" s="65">
        <v>1</v>
      </c>
      <c r="E36" s="9">
        <f>IF(D44=0, "-", D36/D44)</f>
        <v>1.1764705882352941E-2</v>
      </c>
      <c r="F36" s="81">
        <v>12</v>
      </c>
      <c r="G36" s="34">
        <f>IF(F44=0, "-", F36/F44)</f>
        <v>4.7244094488188976E-2</v>
      </c>
      <c r="H36" s="65">
        <v>11</v>
      </c>
      <c r="I36" s="9">
        <f>IF(H44=0, "-", H36/H44)</f>
        <v>3.313253012048193E-2</v>
      </c>
      <c r="J36" s="8">
        <f t="shared" ref="J36:J42" si="2">IF(D36=0, "-", IF((B36-D36)/D36&lt;10, (B36-D36)/D36, "&gt;999%"))</f>
        <v>1</v>
      </c>
      <c r="K36" s="9">
        <f t="shared" ref="K36:K42" si="3">IF(H36=0, "-", IF((F36-H36)/H36&lt;10, (F36-H36)/H36, "&gt;999%"))</f>
        <v>9.0909090909090912E-2</v>
      </c>
    </row>
    <row r="37" spans="1:11" x14ac:dyDescent="0.25">
      <c r="A37" s="7" t="s">
        <v>351</v>
      </c>
      <c r="B37" s="65">
        <v>0</v>
      </c>
      <c r="C37" s="34">
        <f>IF(B44=0, "-", B37/B44)</f>
        <v>0</v>
      </c>
      <c r="D37" s="65">
        <v>1</v>
      </c>
      <c r="E37" s="9">
        <f>IF(D44=0, "-", D37/D44)</f>
        <v>1.1764705882352941E-2</v>
      </c>
      <c r="F37" s="81">
        <v>0</v>
      </c>
      <c r="G37" s="34">
        <f>IF(F44=0, "-", F37/F44)</f>
        <v>0</v>
      </c>
      <c r="H37" s="65">
        <v>1</v>
      </c>
      <c r="I37" s="9">
        <f>IF(H44=0, "-", H37/H44)</f>
        <v>3.0120481927710845E-3</v>
      </c>
      <c r="J37" s="8">
        <f t="shared" si="2"/>
        <v>-1</v>
      </c>
      <c r="K37" s="9">
        <f t="shared" si="3"/>
        <v>-1</v>
      </c>
    </row>
    <row r="38" spans="1:11" x14ac:dyDescent="0.25">
      <c r="A38" s="7" t="s">
        <v>352</v>
      </c>
      <c r="B38" s="65">
        <v>10</v>
      </c>
      <c r="C38" s="34">
        <f>IF(B44=0, "-", B38/B44)</f>
        <v>0.15384615384615385</v>
      </c>
      <c r="D38" s="65">
        <v>12</v>
      </c>
      <c r="E38" s="9">
        <f>IF(D44=0, "-", D38/D44)</f>
        <v>0.14117647058823529</v>
      </c>
      <c r="F38" s="81">
        <v>26</v>
      </c>
      <c r="G38" s="34">
        <f>IF(F44=0, "-", F38/F44)</f>
        <v>0.10236220472440945</v>
      </c>
      <c r="H38" s="65">
        <v>30</v>
      </c>
      <c r="I38" s="9">
        <f>IF(H44=0, "-", H38/H44)</f>
        <v>9.036144578313253E-2</v>
      </c>
      <c r="J38" s="8">
        <f t="shared" si="2"/>
        <v>-0.16666666666666666</v>
      </c>
      <c r="K38" s="9">
        <f t="shared" si="3"/>
        <v>-0.13333333333333333</v>
      </c>
    </row>
    <row r="39" spans="1:11" x14ac:dyDescent="0.25">
      <c r="A39" s="7" t="s">
        <v>353</v>
      </c>
      <c r="B39" s="65">
        <v>7</v>
      </c>
      <c r="C39" s="34">
        <f>IF(B44=0, "-", B39/B44)</f>
        <v>0.1076923076923077</v>
      </c>
      <c r="D39" s="65">
        <v>4</v>
      </c>
      <c r="E39" s="9">
        <f>IF(D44=0, "-", D39/D44)</f>
        <v>4.7058823529411764E-2</v>
      </c>
      <c r="F39" s="81">
        <v>10</v>
      </c>
      <c r="G39" s="34">
        <f>IF(F44=0, "-", F39/F44)</f>
        <v>3.937007874015748E-2</v>
      </c>
      <c r="H39" s="65">
        <v>21</v>
      </c>
      <c r="I39" s="9">
        <f>IF(H44=0, "-", H39/H44)</f>
        <v>6.3253012048192767E-2</v>
      </c>
      <c r="J39" s="8">
        <f t="shared" si="2"/>
        <v>0.75</v>
      </c>
      <c r="K39" s="9">
        <f t="shared" si="3"/>
        <v>-0.52380952380952384</v>
      </c>
    </row>
    <row r="40" spans="1:11" x14ac:dyDescent="0.25">
      <c r="A40" s="7" t="s">
        <v>354</v>
      </c>
      <c r="B40" s="65">
        <v>1</v>
      </c>
      <c r="C40" s="34">
        <f>IF(B44=0, "-", B40/B44)</f>
        <v>1.5384615384615385E-2</v>
      </c>
      <c r="D40" s="65">
        <v>5</v>
      </c>
      <c r="E40" s="9">
        <f>IF(D44=0, "-", D40/D44)</f>
        <v>5.8823529411764705E-2</v>
      </c>
      <c r="F40" s="81">
        <v>7</v>
      </c>
      <c r="G40" s="34">
        <f>IF(F44=0, "-", F40/F44)</f>
        <v>2.7559055118110236E-2</v>
      </c>
      <c r="H40" s="65">
        <v>12</v>
      </c>
      <c r="I40" s="9">
        <f>IF(H44=0, "-", H40/H44)</f>
        <v>3.614457831325301E-2</v>
      </c>
      <c r="J40" s="8">
        <f t="shared" si="2"/>
        <v>-0.8</v>
      </c>
      <c r="K40" s="9">
        <f t="shared" si="3"/>
        <v>-0.41666666666666669</v>
      </c>
    </row>
    <row r="41" spans="1:11" x14ac:dyDescent="0.25">
      <c r="A41" s="7" t="s">
        <v>355</v>
      </c>
      <c r="B41" s="65">
        <v>0</v>
      </c>
      <c r="C41" s="34">
        <f>IF(B44=0, "-", B41/B44)</f>
        <v>0</v>
      </c>
      <c r="D41" s="65">
        <v>2</v>
      </c>
      <c r="E41" s="9">
        <f>IF(D44=0, "-", D41/D44)</f>
        <v>2.3529411764705882E-2</v>
      </c>
      <c r="F41" s="81">
        <v>1</v>
      </c>
      <c r="G41" s="34">
        <f>IF(F44=0, "-", F41/F44)</f>
        <v>3.937007874015748E-3</v>
      </c>
      <c r="H41" s="65">
        <v>13</v>
      </c>
      <c r="I41" s="9">
        <f>IF(H44=0, "-", H41/H44)</f>
        <v>3.9156626506024098E-2</v>
      </c>
      <c r="J41" s="8">
        <f t="shared" si="2"/>
        <v>-1</v>
      </c>
      <c r="K41" s="9">
        <f t="shared" si="3"/>
        <v>-0.92307692307692313</v>
      </c>
    </row>
    <row r="42" spans="1:11" x14ac:dyDescent="0.25">
      <c r="A42" s="7" t="s">
        <v>356</v>
      </c>
      <c r="B42" s="65">
        <v>45</v>
      </c>
      <c r="C42" s="34">
        <f>IF(B44=0, "-", B42/B44)</f>
        <v>0.69230769230769229</v>
      </c>
      <c r="D42" s="65">
        <v>60</v>
      </c>
      <c r="E42" s="9">
        <f>IF(D44=0, "-", D42/D44)</f>
        <v>0.70588235294117652</v>
      </c>
      <c r="F42" s="81">
        <v>198</v>
      </c>
      <c r="G42" s="34">
        <f>IF(F44=0, "-", F42/F44)</f>
        <v>0.77952755905511806</v>
      </c>
      <c r="H42" s="65">
        <v>244</v>
      </c>
      <c r="I42" s="9">
        <f>IF(H44=0, "-", H42/H44)</f>
        <v>0.73493975903614461</v>
      </c>
      <c r="J42" s="8">
        <f t="shared" si="2"/>
        <v>-0.25</v>
      </c>
      <c r="K42" s="9">
        <f t="shared" si="3"/>
        <v>-0.18852459016393441</v>
      </c>
    </row>
    <row r="43" spans="1:11" x14ac:dyDescent="0.25">
      <c r="A43" s="2"/>
      <c r="B43" s="68"/>
      <c r="C43" s="33"/>
      <c r="D43" s="68"/>
      <c r="E43" s="6"/>
      <c r="F43" s="82"/>
      <c r="G43" s="33"/>
      <c r="H43" s="68"/>
      <c r="I43" s="6"/>
      <c r="J43" s="5"/>
      <c r="K43" s="6"/>
    </row>
    <row r="44" spans="1:11" s="43" customFormat="1" ht="13" x14ac:dyDescent="0.3">
      <c r="A44" s="162" t="s">
        <v>440</v>
      </c>
      <c r="B44" s="71">
        <f>SUM(B36:B43)</f>
        <v>65</v>
      </c>
      <c r="C44" s="40">
        <f>B44/1085</f>
        <v>5.9907834101382486E-2</v>
      </c>
      <c r="D44" s="71">
        <f>SUM(D36:D43)</f>
        <v>85</v>
      </c>
      <c r="E44" s="41">
        <f>D44/1115</f>
        <v>7.623318385650224E-2</v>
      </c>
      <c r="F44" s="77">
        <f>SUM(F36:F43)</f>
        <v>254</v>
      </c>
      <c r="G44" s="42">
        <f>F44/5107</f>
        <v>4.9735656941452905E-2</v>
      </c>
      <c r="H44" s="71">
        <f>SUM(H36:H43)</f>
        <v>332</v>
      </c>
      <c r="I44" s="41">
        <f>H44/5197</f>
        <v>6.3883009428516449E-2</v>
      </c>
      <c r="J44" s="37">
        <f>IF(D44=0, "-", IF((B44-D44)/D44&lt;10, (B44-D44)/D44, "&gt;999%"))</f>
        <v>-0.23529411764705882</v>
      </c>
      <c r="K44" s="38">
        <f>IF(H44=0, "-", IF((F44-H44)/H44&lt;10, (F44-H44)/H44, "&gt;999%"))</f>
        <v>-0.23493975903614459</v>
      </c>
    </row>
    <row r="45" spans="1:11" x14ac:dyDescent="0.25">
      <c r="B45" s="83"/>
      <c r="D45" s="83"/>
      <c r="F45" s="83"/>
      <c r="H45" s="83"/>
    </row>
    <row r="46" spans="1:11" ht="13" x14ac:dyDescent="0.3">
      <c r="A46" s="163" t="s">
        <v>113</v>
      </c>
      <c r="B46" s="61" t="s">
        <v>12</v>
      </c>
      <c r="C46" s="62" t="s">
        <v>13</v>
      </c>
      <c r="D46" s="61" t="s">
        <v>12</v>
      </c>
      <c r="E46" s="63" t="s">
        <v>13</v>
      </c>
      <c r="F46" s="62" t="s">
        <v>12</v>
      </c>
      <c r="G46" s="62" t="s">
        <v>13</v>
      </c>
      <c r="H46" s="61" t="s">
        <v>12</v>
      </c>
      <c r="I46" s="63" t="s">
        <v>13</v>
      </c>
      <c r="J46" s="61"/>
      <c r="K46" s="63"/>
    </row>
    <row r="47" spans="1:11" x14ac:dyDescent="0.25">
      <c r="A47" s="7" t="s">
        <v>357</v>
      </c>
      <c r="B47" s="65">
        <v>32</v>
      </c>
      <c r="C47" s="34">
        <f>IF(B60=0, "-", B47/B60)</f>
        <v>0.10702341137123746</v>
      </c>
      <c r="D47" s="65">
        <v>10</v>
      </c>
      <c r="E47" s="9">
        <f>IF(D60=0, "-", D47/D60)</f>
        <v>0.04</v>
      </c>
      <c r="F47" s="81">
        <v>238</v>
      </c>
      <c r="G47" s="34">
        <f>IF(F60=0, "-", F47/F60)</f>
        <v>0.17487141807494488</v>
      </c>
      <c r="H47" s="65">
        <v>120</v>
      </c>
      <c r="I47" s="9">
        <f>IF(H60=0, "-", H47/H60)</f>
        <v>9.6000000000000002E-2</v>
      </c>
      <c r="J47" s="8">
        <f t="shared" ref="J47:J58" si="4">IF(D47=0, "-", IF((B47-D47)/D47&lt;10, (B47-D47)/D47, "&gt;999%"))</f>
        <v>2.2000000000000002</v>
      </c>
      <c r="K47" s="9">
        <f t="shared" ref="K47:K58" si="5">IF(H47=0, "-", IF((F47-H47)/H47&lt;10, (F47-H47)/H47, "&gt;999%"))</f>
        <v>0.98333333333333328</v>
      </c>
    </row>
    <row r="48" spans="1:11" x14ac:dyDescent="0.25">
      <c r="A48" s="7" t="s">
        <v>358</v>
      </c>
      <c r="B48" s="65">
        <v>7</v>
      </c>
      <c r="C48" s="34">
        <f>IF(B60=0, "-", B48/B60)</f>
        <v>2.3411371237458192E-2</v>
      </c>
      <c r="D48" s="65">
        <v>8</v>
      </c>
      <c r="E48" s="9">
        <f>IF(D60=0, "-", D48/D60)</f>
        <v>3.2000000000000001E-2</v>
      </c>
      <c r="F48" s="81">
        <v>40</v>
      </c>
      <c r="G48" s="34">
        <f>IF(F60=0, "-", F48/F60)</f>
        <v>2.9390154298310066E-2</v>
      </c>
      <c r="H48" s="65">
        <v>25</v>
      </c>
      <c r="I48" s="9">
        <f>IF(H60=0, "-", H48/H60)</f>
        <v>0.02</v>
      </c>
      <c r="J48" s="8">
        <f t="shared" si="4"/>
        <v>-0.125</v>
      </c>
      <c r="K48" s="9">
        <f t="shared" si="5"/>
        <v>0.6</v>
      </c>
    </row>
    <row r="49" spans="1:11" x14ac:dyDescent="0.25">
      <c r="A49" s="7" t="s">
        <v>359</v>
      </c>
      <c r="B49" s="65">
        <v>46</v>
      </c>
      <c r="C49" s="34">
        <f>IF(B60=0, "-", B49/B60)</f>
        <v>0.15384615384615385</v>
      </c>
      <c r="D49" s="65">
        <v>28</v>
      </c>
      <c r="E49" s="9">
        <f>IF(D60=0, "-", D49/D60)</f>
        <v>0.112</v>
      </c>
      <c r="F49" s="81">
        <v>178</v>
      </c>
      <c r="G49" s="34">
        <f>IF(F60=0, "-", F49/F60)</f>
        <v>0.13078618662747979</v>
      </c>
      <c r="H49" s="65">
        <v>105</v>
      </c>
      <c r="I49" s="9">
        <f>IF(H60=0, "-", H49/H60)</f>
        <v>8.4000000000000005E-2</v>
      </c>
      <c r="J49" s="8">
        <f t="shared" si="4"/>
        <v>0.6428571428571429</v>
      </c>
      <c r="K49" s="9">
        <f t="shared" si="5"/>
        <v>0.69523809523809521</v>
      </c>
    </row>
    <row r="50" spans="1:11" x14ac:dyDescent="0.25">
      <c r="A50" s="7" t="s">
        <v>360</v>
      </c>
      <c r="B50" s="65">
        <v>0</v>
      </c>
      <c r="C50" s="34">
        <f>IF(B60=0, "-", B50/B60)</f>
        <v>0</v>
      </c>
      <c r="D50" s="65">
        <v>4</v>
      </c>
      <c r="E50" s="9">
        <f>IF(D60=0, "-", D50/D60)</f>
        <v>1.6E-2</v>
      </c>
      <c r="F50" s="81">
        <v>1</v>
      </c>
      <c r="G50" s="34">
        <f>IF(F60=0, "-", F50/F60)</f>
        <v>7.347538574577516E-4</v>
      </c>
      <c r="H50" s="65">
        <v>9</v>
      </c>
      <c r="I50" s="9">
        <f>IF(H60=0, "-", H50/H60)</f>
        <v>7.1999999999999998E-3</v>
      </c>
      <c r="J50" s="8">
        <f t="shared" si="4"/>
        <v>-1</v>
      </c>
      <c r="K50" s="9">
        <f t="shared" si="5"/>
        <v>-0.88888888888888884</v>
      </c>
    </row>
    <row r="51" spans="1:11" x14ac:dyDescent="0.25">
      <c r="A51" s="7" t="s">
        <v>361</v>
      </c>
      <c r="B51" s="65">
        <v>9</v>
      </c>
      <c r="C51" s="34">
        <f>IF(B60=0, "-", B51/B60)</f>
        <v>3.0100334448160536E-2</v>
      </c>
      <c r="D51" s="65">
        <v>1</v>
      </c>
      <c r="E51" s="9">
        <f>IF(D60=0, "-", D51/D60)</f>
        <v>4.0000000000000001E-3</v>
      </c>
      <c r="F51" s="81">
        <v>26</v>
      </c>
      <c r="G51" s="34">
        <f>IF(F60=0, "-", F51/F60)</f>
        <v>1.9103600293901544E-2</v>
      </c>
      <c r="H51" s="65">
        <v>9</v>
      </c>
      <c r="I51" s="9">
        <f>IF(H60=0, "-", H51/H60)</f>
        <v>7.1999999999999998E-3</v>
      </c>
      <c r="J51" s="8">
        <f t="shared" si="4"/>
        <v>8</v>
      </c>
      <c r="K51" s="9">
        <f t="shared" si="5"/>
        <v>1.8888888888888888</v>
      </c>
    </row>
    <row r="52" spans="1:11" x14ac:dyDescent="0.25">
      <c r="A52" s="7" t="s">
        <v>362</v>
      </c>
      <c r="B52" s="65">
        <v>29</v>
      </c>
      <c r="C52" s="34">
        <f>IF(B60=0, "-", B52/B60)</f>
        <v>9.6989966555183951E-2</v>
      </c>
      <c r="D52" s="65">
        <v>15</v>
      </c>
      <c r="E52" s="9">
        <f>IF(D60=0, "-", D52/D60)</f>
        <v>0.06</v>
      </c>
      <c r="F52" s="81">
        <v>98</v>
      </c>
      <c r="G52" s="34">
        <f>IF(F60=0, "-", F52/F60)</f>
        <v>7.2005878030859657E-2</v>
      </c>
      <c r="H52" s="65">
        <v>82</v>
      </c>
      <c r="I52" s="9">
        <f>IF(H60=0, "-", H52/H60)</f>
        <v>6.5600000000000006E-2</v>
      </c>
      <c r="J52" s="8">
        <f t="shared" si="4"/>
        <v>0.93333333333333335</v>
      </c>
      <c r="K52" s="9">
        <f t="shared" si="5"/>
        <v>0.1951219512195122</v>
      </c>
    </row>
    <row r="53" spans="1:11" x14ac:dyDescent="0.25">
      <c r="A53" s="7" t="s">
        <v>363</v>
      </c>
      <c r="B53" s="65">
        <v>11</v>
      </c>
      <c r="C53" s="34">
        <f>IF(B60=0, "-", B53/B60)</f>
        <v>3.678929765886288E-2</v>
      </c>
      <c r="D53" s="65">
        <v>18</v>
      </c>
      <c r="E53" s="9">
        <f>IF(D60=0, "-", D53/D60)</f>
        <v>7.1999999999999995E-2</v>
      </c>
      <c r="F53" s="81">
        <v>86</v>
      </c>
      <c r="G53" s="34">
        <f>IF(F60=0, "-", F53/F60)</f>
        <v>6.3188831741366636E-2</v>
      </c>
      <c r="H53" s="65">
        <v>196</v>
      </c>
      <c r="I53" s="9">
        <f>IF(H60=0, "-", H53/H60)</f>
        <v>0.15679999999999999</v>
      </c>
      <c r="J53" s="8">
        <f t="shared" si="4"/>
        <v>-0.3888888888888889</v>
      </c>
      <c r="K53" s="9">
        <f t="shared" si="5"/>
        <v>-0.56122448979591832</v>
      </c>
    </row>
    <row r="54" spans="1:11" x14ac:dyDescent="0.25">
      <c r="A54" s="7" t="s">
        <v>364</v>
      </c>
      <c r="B54" s="65">
        <v>6</v>
      </c>
      <c r="C54" s="34">
        <f>IF(B60=0, "-", B54/B60)</f>
        <v>2.0066889632107024E-2</v>
      </c>
      <c r="D54" s="65">
        <v>10</v>
      </c>
      <c r="E54" s="9">
        <f>IF(D60=0, "-", D54/D60)</f>
        <v>0.04</v>
      </c>
      <c r="F54" s="81">
        <v>29</v>
      </c>
      <c r="G54" s="34">
        <f>IF(F60=0, "-", F54/F60)</f>
        <v>2.1307861866274799E-2</v>
      </c>
      <c r="H54" s="65">
        <v>62</v>
      </c>
      <c r="I54" s="9">
        <f>IF(H60=0, "-", H54/H60)</f>
        <v>4.9599999999999998E-2</v>
      </c>
      <c r="J54" s="8">
        <f t="shared" si="4"/>
        <v>-0.4</v>
      </c>
      <c r="K54" s="9">
        <f t="shared" si="5"/>
        <v>-0.532258064516129</v>
      </c>
    </row>
    <row r="55" spans="1:11" x14ac:dyDescent="0.25">
      <c r="A55" s="7" t="s">
        <v>365</v>
      </c>
      <c r="B55" s="65">
        <v>1</v>
      </c>
      <c r="C55" s="34">
        <f>IF(B60=0, "-", B55/B60)</f>
        <v>3.3444816053511705E-3</v>
      </c>
      <c r="D55" s="65">
        <v>1</v>
      </c>
      <c r="E55" s="9">
        <f>IF(D60=0, "-", D55/D60)</f>
        <v>4.0000000000000001E-3</v>
      </c>
      <c r="F55" s="81">
        <v>10</v>
      </c>
      <c r="G55" s="34">
        <f>IF(F60=0, "-", F55/F60)</f>
        <v>7.3475385745775165E-3</v>
      </c>
      <c r="H55" s="65">
        <v>6</v>
      </c>
      <c r="I55" s="9">
        <f>IF(H60=0, "-", H55/H60)</f>
        <v>4.7999999999999996E-3</v>
      </c>
      <c r="J55" s="8">
        <f t="shared" si="4"/>
        <v>0</v>
      </c>
      <c r="K55" s="9">
        <f t="shared" si="5"/>
        <v>0.66666666666666663</v>
      </c>
    </row>
    <row r="56" spans="1:11" x14ac:dyDescent="0.25">
      <c r="A56" s="7" t="s">
        <v>366</v>
      </c>
      <c r="B56" s="65">
        <v>120</v>
      </c>
      <c r="C56" s="34">
        <f>IF(B60=0, "-", B56/B60)</f>
        <v>0.40133779264214048</v>
      </c>
      <c r="D56" s="65">
        <v>119</v>
      </c>
      <c r="E56" s="9">
        <f>IF(D60=0, "-", D56/D60)</f>
        <v>0.47599999999999998</v>
      </c>
      <c r="F56" s="81">
        <v>528</v>
      </c>
      <c r="G56" s="34">
        <f>IF(F60=0, "-", F56/F60)</f>
        <v>0.38795003673769285</v>
      </c>
      <c r="H56" s="65">
        <v>497</v>
      </c>
      <c r="I56" s="9">
        <f>IF(H60=0, "-", H56/H60)</f>
        <v>0.39760000000000001</v>
      </c>
      <c r="J56" s="8">
        <f t="shared" si="4"/>
        <v>8.4033613445378148E-3</v>
      </c>
      <c r="K56" s="9">
        <f t="shared" si="5"/>
        <v>6.2374245472837021E-2</v>
      </c>
    </row>
    <row r="57" spans="1:11" x14ac:dyDescent="0.25">
      <c r="A57" s="7" t="s">
        <v>367</v>
      </c>
      <c r="B57" s="65">
        <v>34</v>
      </c>
      <c r="C57" s="34">
        <f>IF(B60=0, "-", B57/B60)</f>
        <v>0.11371237458193979</v>
      </c>
      <c r="D57" s="65">
        <v>35</v>
      </c>
      <c r="E57" s="9">
        <f>IF(D60=0, "-", D57/D60)</f>
        <v>0.14000000000000001</v>
      </c>
      <c r="F57" s="81">
        <v>116</v>
      </c>
      <c r="G57" s="34">
        <f>IF(F60=0, "-", F57/F60)</f>
        <v>8.5231447465099197E-2</v>
      </c>
      <c r="H57" s="65">
        <v>131</v>
      </c>
      <c r="I57" s="9">
        <f>IF(H60=0, "-", H57/H60)</f>
        <v>0.1048</v>
      </c>
      <c r="J57" s="8">
        <f t="shared" si="4"/>
        <v>-2.8571428571428571E-2</v>
      </c>
      <c r="K57" s="9">
        <f t="shared" si="5"/>
        <v>-0.11450381679389313</v>
      </c>
    </row>
    <row r="58" spans="1:11" x14ac:dyDescent="0.25">
      <c r="A58" s="7" t="s">
        <v>368</v>
      </c>
      <c r="B58" s="65">
        <v>4</v>
      </c>
      <c r="C58" s="34">
        <f>IF(B60=0, "-", B58/B60)</f>
        <v>1.3377926421404682E-2</v>
      </c>
      <c r="D58" s="65">
        <v>1</v>
      </c>
      <c r="E58" s="9">
        <f>IF(D60=0, "-", D58/D60)</f>
        <v>4.0000000000000001E-3</v>
      </c>
      <c r="F58" s="81">
        <v>11</v>
      </c>
      <c r="G58" s="34">
        <f>IF(F60=0, "-", F58/F60)</f>
        <v>8.0822924320352683E-3</v>
      </c>
      <c r="H58" s="65">
        <v>8</v>
      </c>
      <c r="I58" s="9">
        <f>IF(H60=0, "-", H58/H60)</f>
        <v>6.4000000000000003E-3</v>
      </c>
      <c r="J58" s="8">
        <f t="shared" si="4"/>
        <v>3</v>
      </c>
      <c r="K58" s="9">
        <f t="shared" si="5"/>
        <v>0.375</v>
      </c>
    </row>
    <row r="59" spans="1:11" x14ac:dyDescent="0.25">
      <c r="A59" s="2"/>
      <c r="B59" s="68"/>
      <c r="C59" s="33"/>
      <c r="D59" s="68"/>
      <c r="E59" s="6"/>
      <c r="F59" s="82"/>
      <c r="G59" s="33"/>
      <c r="H59" s="68"/>
      <c r="I59" s="6"/>
      <c r="J59" s="5"/>
      <c r="K59" s="6"/>
    </row>
    <row r="60" spans="1:11" s="43" customFormat="1" ht="13" x14ac:dyDescent="0.3">
      <c r="A60" s="162" t="s">
        <v>439</v>
      </c>
      <c r="B60" s="71">
        <f>SUM(B47:B59)</f>
        <v>299</v>
      </c>
      <c r="C60" s="40">
        <f>B60/1085</f>
        <v>0.27557603686635945</v>
      </c>
      <c r="D60" s="71">
        <f>SUM(D47:D59)</f>
        <v>250</v>
      </c>
      <c r="E60" s="41">
        <f>D60/1115</f>
        <v>0.22421524663677131</v>
      </c>
      <c r="F60" s="77">
        <f>SUM(F47:F59)</f>
        <v>1361</v>
      </c>
      <c r="G60" s="42">
        <f>F60/5107</f>
        <v>0.26649696495006853</v>
      </c>
      <c r="H60" s="71">
        <f>SUM(H47:H59)</f>
        <v>1250</v>
      </c>
      <c r="I60" s="41">
        <f>H60/5197</f>
        <v>0.24052337887242639</v>
      </c>
      <c r="J60" s="37">
        <f>IF(D60=0, "-", IF((B60-D60)/D60&lt;10, (B60-D60)/D60, "&gt;999%"))</f>
        <v>0.19600000000000001</v>
      </c>
      <c r="K60" s="38">
        <f>IF(H60=0, "-", IF((F60-H60)/H60&lt;10, (F60-H60)/H60, "&gt;999%"))</f>
        <v>8.8800000000000004E-2</v>
      </c>
    </row>
    <row r="61" spans="1:11" x14ac:dyDescent="0.25">
      <c r="B61" s="83"/>
      <c r="D61" s="83"/>
      <c r="F61" s="83"/>
      <c r="H61" s="83"/>
    </row>
    <row r="62" spans="1:11" ht="13" x14ac:dyDescent="0.3">
      <c r="A62" s="163" t="s">
        <v>114</v>
      </c>
      <c r="B62" s="61" t="s">
        <v>12</v>
      </c>
      <c r="C62" s="62" t="s">
        <v>13</v>
      </c>
      <c r="D62" s="61" t="s">
        <v>12</v>
      </c>
      <c r="E62" s="63" t="s">
        <v>13</v>
      </c>
      <c r="F62" s="62" t="s">
        <v>12</v>
      </c>
      <c r="G62" s="62" t="s">
        <v>13</v>
      </c>
      <c r="H62" s="61" t="s">
        <v>12</v>
      </c>
      <c r="I62" s="63" t="s">
        <v>13</v>
      </c>
      <c r="J62" s="61"/>
      <c r="K62" s="63"/>
    </row>
    <row r="63" spans="1:11" x14ac:dyDescent="0.25">
      <c r="A63" s="7" t="s">
        <v>369</v>
      </c>
      <c r="B63" s="65">
        <v>2</v>
      </c>
      <c r="C63" s="34">
        <f>IF(B68=0, "-", B63/B68)</f>
        <v>0.18181818181818182</v>
      </c>
      <c r="D63" s="65">
        <v>2</v>
      </c>
      <c r="E63" s="9">
        <f>IF(D68=0, "-", D63/D68)</f>
        <v>0.18181818181818182</v>
      </c>
      <c r="F63" s="81">
        <v>7</v>
      </c>
      <c r="G63" s="34">
        <f>IF(F68=0, "-", F63/F68)</f>
        <v>0.17073170731707318</v>
      </c>
      <c r="H63" s="65">
        <v>8</v>
      </c>
      <c r="I63" s="9">
        <f>IF(H68=0, "-", H63/H68)</f>
        <v>0.16666666666666666</v>
      </c>
      <c r="J63" s="8">
        <f>IF(D63=0, "-", IF((B63-D63)/D63&lt;10, (B63-D63)/D63, "&gt;999%"))</f>
        <v>0</v>
      </c>
      <c r="K63" s="9">
        <f>IF(H63=0, "-", IF((F63-H63)/H63&lt;10, (F63-H63)/H63, "&gt;999%"))</f>
        <v>-0.125</v>
      </c>
    </row>
    <row r="64" spans="1:11" x14ac:dyDescent="0.25">
      <c r="A64" s="7" t="s">
        <v>370</v>
      </c>
      <c r="B64" s="65">
        <v>1</v>
      </c>
      <c r="C64" s="34">
        <f>IF(B68=0, "-", B64/B68)</f>
        <v>9.0909090909090912E-2</v>
      </c>
      <c r="D64" s="65">
        <v>1</v>
      </c>
      <c r="E64" s="9">
        <f>IF(D68=0, "-", D64/D68)</f>
        <v>9.0909090909090912E-2</v>
      </c>
      <c r="F64" s="81">
        <v>3</v>
      </c>
      <c r="G64" s="34">
        <f>IF(F68=0, "-", F64/F68)</f>
        <v>7.3170731707317069E-2</v>
      </c>
      <c r="H64" s="65">
        <v>3</v>
      </c>
      <c r="I64" s="9">
        <f>IF(H68=0, "-", H64/H68)</f>
        <v>6.25E-2</v>
      </c>
      <c r="J64" s="8">
        <f>IF(D64=0, "-", IF((B64-D64)/D64&lt;10, (B64-D64)/D64, "&gt;999%"))</f>
        <v>0</v>
      </c>
      <c r="K64" s="9">
        <f>IF(H64=0, "-", IF((F64-H64)/H64&lt;10, (F64-H64)/H64, "&gt;999%"))</f>
        <v>0</v>
      </c>
    </row>
    <row r="65" spans="1:11" x14ac:dyDescent="0.25">
      <c r="A65" s="7" t="s">
        <v>371</v>
      </c>
      <c r="B65" s="65">
        <v>7</v>
      </c>
      <c r="C65" s="34">
        <f>IF(B68=0, "-", B65/B68)</f>
        <v>0.63636363636363635</v>
      </c>
      <c r="D65" s="65">
        <v>8</v>
      </c>
      <c r="E65" s="9">
        <f>IF(D68=0, "-", D65/D68)</f>
        <v>0.72727272727272729</v>
      </c>
      <c r="F65" s="81">
        <v>28</v>
      </c>
      <c r="G65" s="34">
        <f>IF(F68=0, "-", F65/F68)</f>
        <v>0.68292682926829273</v>
      </c>
      <c r="H65" s="65">
        <v>30</v>
      </c>
      <c r="I65" s="9">
        <f>IF(H68=0, "-", H65/H68)</f>
        <v>0.625</v>
      </c>
      <c r="J65" s="8">
        <f>IF(D65=0, "-", IF((B65-D65)/D65&lt;10, (B65-D65)/D65, "&gt;999%"))</f>
        <v>-0.125</v>
      </c>
      <c r="K65" s="9">
        <f>IF(H65=0, "-", IF((F65-H65)/H65&lt;10, (F65-H65)/H65, "&gt;999%"))</f>
        <v>-6.6666666666666666E-2</v>
      </c>
    </row>
    <row r="66" spans="1:11" x14ac:dyDescent="0.25">
      <c r="A66" s="7" t="s">
        <v>372</v>
      </c>
      <c r="B66" s="65">
        <v>1</v>
      </c>
      <c r="C66" s="34">
        <f>IF(B68=0, "-", B66/B68)</f>
        <v>9.0909090909090912E-2</v>
      </c>
      <c r="D66" s="65">
        <v>0</v>
      </c>
      <c r="E66" s="9">
        <f>IF(D68=0, "-", D66/D68)</f>
        <v>0</v>
      </c>
      <c r="F66" s="81">
        <v>3</v>
      </c>
      <c r="G66" s="34">
        <f>IF(F68=0, "-", F66/F68)</f>
        <v>7.3170731707317069E-2</v>
      </c>
      <c r="H66" s="65">
        <v>7</v>
      </c>
      <c r="I66" s="9">
        <f>IF(H68=0, "-", H66/H68)</f>
        <v>0.14583333333333334</v>
      </c>
      <c r="J66" s="8" t="str">
        <f>IF(D66=0, "-", IF((B66-D66)/D66&lt;10, (B66-D66)/D66, "&gt;999%"))</f>
        <v>-</v>
      </c>
      <c r="K66" s="9">
        <f>IF(H66=0, "-", IF((F66-H66)/H66&lt;10, (F66-H66)/H66, "&gt;999%"))</f>
        <v>-0.5714285714285714</v>
      </c>
    </row>
    <row r="67" spans="1:11" x14ac:dyDescent="0.25">
      <c r="A67" s="2"/>
      <c r="B67" s="68"/>
      <c r="C67" s="33"/>
      <c r="D67" s="68"/>
      <c r="E67" s="6"/>
      <c r="F67" s="82"/>
      <c r="G67" s="33"/>
      <c r="H67" s="68"/>
      <c r="I67" s="6"/>
      <c r="J67" s="5"/>
      <c r="K67" s="6"/>
    </row>
    <row r="68" spans="1:11" s="43" customFormat="1" ht="13" x14ac:dyDescent="0.3">
      <c r="A68" s="162" t="s">
        <v>438</v>
      </c>
      <c r="B68" s="71">
        <f>SUM(B63:B67)</f>
        <v>11</v>
      </c>
      <c r="C68" s="40">
        <f>B68/1085</f>
        <v>1.0138248847926268E-2</v>
      </c>
      <c r="D68" s="71">
        <f>SUM(D63:D67)</f>
        <v>11</v>
      </c>
      <c r="E68" s="41">
        <f>D68/1115</f>
        <v>9.8654708520179366E-3</v>
      </c>
      <c r="F68" s="77">
        <f>SUM(F63:F67)</f>
        <v>41</v>
      </c>
      <c r="G68" s="42">
        <f>F68/5107</f>
        <v>8.0281965929116898E-3</v>
      </c>
      <c r="H68" s="71">
        <f>SUM(H63:H67)</f>
        <v>48</v>
      </c>
      <c r="I68" s="41">
        <f>H68/5197</f>
        <v>9.2360977487011744E-3</v>
      </c>
      <c r="J68" s="37">
        <f>IF(D68=0, "-", IF((B68-D68)/D68&lt;10, (B68-D68)/D68, "&gt;999%"))</f>
        <v>0</v>
      </c>
      <c r="K68" s="38">
        <f>IF(H68=0, "-", IF((F68-H68)/H68&lt;10, (F68-H68)/H68, "&gt;999%"))</f>
        <v>-0.14583333333333334</v>
      </c>
    </row>
    <row r="69" spans="1:11" x14ac:dyDescent="0.25">
      <c r="B69" s="83"/>
      <c r="D69" s="83"/>
      <c r="F69" s="83"/>
      <c r="H69" s="83"/>
    </row>
    <row r="70" spans="1:11" ht="13" x14ac:dyDescent="0.3">
      <c r="A70" s="27" t="s">
        <v>437</v>
      </c>
      <c r="B70" s="71">
        <v>398</v>
      </c>
      <c r="C70" s="40">
        <f>B70/1085</f>
        <v>0.36682027649769583</v>
      </c>
      <c r="D70" s="71">
        <v>376</v>
      </c>
      <c r="E70" s="41">
        <f>D70/1115</f>
        <v>0.33721973094170404</v>
      </c>
      <c r="F70" s="77">
        <v>1792</v>
      </c>
      <c r="G70" s="42">
        <f>F70/5107</f>
        <v>0.35089093401214022</v>
      </c>
      <c r="H70" s="71">
        <v>1788</v>
      </c>
      <c r="I70" s="41">
        <f>H70/5197</f>
        <v>0.3440446411391187</v>
      </c>
      <c r="J70" s="37">
        <f>IF(D70=0, "-", IF((B70-D70)/D70&lt;10, (B70-D70)/D70, "&gt;999%"))</f>
        <v>5.8510638297872342E-2</v>
      </c>
      <c r="K70" s="38">
        <f>IF(H70=0, "-", IF((F70-H70)/H70&lt;10, (F70-H70)/H70, "&gt;999%"))</f>
        <v>2.2371364653243847E-3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60" max="16383" man="1"/>
    <brk id="70" max="16383" man="1"/>
  </rowBreak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6"/>
  <dimension ref="A1:K23"/>
  <sheetViews>
    <sheetView tabSelected="1" zoomScaleNormal="100" workbookViewId="0">
      <selection activeCell="M1" sqref="M1"/>
    </sheetView>
  </sheetViews>
  <sheetFormatPr defaultRowHeight="12.5" x14ac:dyDescent="0.25"/>
  <cols>
    <col min="1" max="1" width="21.6328125" bestFit="1" customWidth="1"/>
    <col min="2" max="11" width="8.453125" customWidth="1"/>
  </cols>
  <sheetData>
    <row r="1" spans="1:11" s="52" customFormat="1" ht="20" x14ac:dyDescent="0.4">
      <c r="A1" s="4" t="s">
        <v>10</v>
      </c>
      <c r="B1" s="198" t="s">
        <v>451</v>
      </c>
      <c r="C1" s="198"/>
      <c r="D1" s="198"/>
      <c r="E1" s="199"/>
      <c r="F1" s="199"/>
      <c r="G1" s="199"/>
      <c r="H1" s="199"/>
      <c r="I1" s="199"/>
      <c r="J1" s="199"/>
      <c r="K1" s="199"/>
    </row>
    <row r="2" spans="1:11" s="52" customFormat="1" ht="20" x14ac:dyDescent="0.4">
      <c r="A2" s="4" t="s">
        <v>90</v>
      </c>
      <c r="B2" s="202" t="s">
        <v>81</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35</v>
      </c>
      <c r="B7" s="65">
        <v>3</v>
      </c>
      <c r="C7" s="39">
        <f>IF(B23=0, "-", B7/B23)</f>
        <v>7.537688442211055E-3</v>
      </c>
      <c r="D7" s="65">
        <v>3</v>
      </c>
      <c r="E7" s="21">
        <f>IF(D23=0, "-", D7/D23)</f>
        <v>7.9787234042553185E-3</v>
      </c>
      <c r="F7" s="81">
        <v>10</v>
      </c>
      <c r="G7" s="39">
        <f>IF(F23=0, "-", F7/F23)</f>
        <v>5.580357142857143E-3</v>
      </c>
      <c r="H7" s="65">
        <v>11</v>
      </c>
      <c r="I7" s="21">
        <f>IF(H23=0, "-", H7/H23)</f>
        <v>6.1521252796420582E-3</v>
      </c>
      <c r="J7" s="20">
        <f t="shared" ref="J7:J21" si="0">IF(D7=0, "-", IF((B7-D7)/D7&lt;10, (B7-D7)/D7, "&gt;999%"))</f>
        <v>0</v>
      </c>
      <c r="K7" s="21">
        <f t="shared" ref="K7:K21" si="1">IF(H7=0, "-", IF((F7-H7)/H7&lt;10, (F7-H7)/H7, "&gt;999%"))</f>
        <v>-9.0909090909090912E-2</v>
      </c>
    </row>
    <row r="8" spans="1:11" x14ac:dyDescent="0.25">
      <c r="A8" s="7" t="s">
        <v>37</v>
      </c>
      <c r="B8" s="65">
        <v>37</v>
      </c>
      <c r="C8" s="39">
        <f>IF(B23=0, "-", B8/B23)</f>
        <v>9.2964824120603015E-2</v>
      </c>
      <c r="D8" s="65">
        <v>11</v>
      </c>
      <c r="E8" s="21">
        <f>IF(D23=0, "-", D8/D23)</f>
        <v>2.9255319148936171E-2</v>
      </c>
      <c r="F8" s="81">
        <v>259</v>
      </c>
      <c r="G8" s="39">
        <f>IF(F23=0, "-", F8/F23)</f>
        <v>0.14453125</v>
      </c>
      <c r="H8" s="65">
        <v>133</v>
      </c>
      <c r="I8" s="21">
        <f>IF(H23=0, "-", H8/H23)</f>
        <v>7.4384787472035793E-2</v>
      </c>
      <c r="J8" s="20">
        <f t="shared" si="0"/>
        <v>2.3636363636363638</v>
      </c>
      <c r="K8" s="21">
        <f t="shared" si="1"/>
        <v>0.94736842105263153</v>
      </c>
    </row>
    <row r="9" spans="1:11" x14ac:dyDescent="0.25">
      <c r="A9" s="7" t="s">
        <v>40</v>
      </c>
      <c r="B9" s="65">
        <v>7</v>
      </c>
      <c r="C9" s="39">
        <f>IF(B23=0, "-", B9/B23)</f>
        <v>1.7587939698492462E-2</v>
      </c>
      <c r="D9" s="65">
        <v>9</v>
      </c>
      <c r="E9" s="21">
        <f>IF(D23=0, "-", D9/D23)</f>
        <v>2.3936170212765957E-2</v>
      </c>
      <c r="F9" s="81">
        <v>40</v>
      </c>
      <c r="G9" s="39">
        <f>IF(F23=0, "-", F9/F23)</f>
        <v>2.2321428571428572E-2</v>
      </c>
      <c r="H9" s="65">
        <v>26</v>
      </c>
      <c r="I9" s="21">
        <f>IF(H23=0, "-", H9/H23)</f>
        <v>1.45413870246085E-2</v>
      </c>
      <c r="J9" s="20">
        <f t="shared" si="0"/>
        <v>-0.22222222222222221</v>
      </c>
      <c r="K9" s="21">
        <f t="shared" si="1"/>
        <v>0.53846153846153844</v>
      </c>
    </row>
    <row r="10" spans="1:11" x14ac:dyDescent="0.25">
      <c r="A10" s="7" t="s">
        <v>43</v>
      </c>
      <c r="B10" s="65">
        <v>5</v>
      </c>
      <c r="C10" s="39">
        <f>IF(B23=0, "-", B10/B23)</f>
        <v>1.2562814070351759E-2</v>
      </c>
      <c r="D10" s="65">
        <v>2</v>
      </c>
      <c r="E10" s="21">
        <f>IF(D23=0, "-", D10/D23)</f>
        <v>5.3191489361702126E-3</v>
      </c>
      <c r="F10" s="81">
        <v>9</v>
      </c>
      <c r="G10" s="39">
        <f>IF(F23=0, "-", F10/F23)</f>
        <v>5.0223214285714289E-3</v>
      </c>
      <c r="H10" s="65">
        <v>14</v>
      </c>
      <c r="I10" s="21">
        <f>IF(H23=0, "-", H10/H23)</f>
        <v>7.829977628635347E-3</v>
      </c>
      <c r="J10" s="20">
        <f t="shared" si="0"/>
        <v>1.5</v>
      </c>
      <c r="K10" s="21">
        <f t="shared" si="1"/>
        <v>-0.35714285714285715</v>
      </c>
    </row>
    <row r="11" spans="1:11" x14ac:dyDescent="0.25">
      <c r="A11" s="7" t="s">
        <v>46</v>
      </c>
      <c r="B11" s="65">
        <v>56</v>
      </c>
      <c r="C11" s="39">
        <f>IF(B23=0, "-", B11/B23)</f>
        <v>0.1407035175879397</v>
      </c>
      <c r="D11" s="65">
        <v>40</v>
      </c>
      <c r="E11" s="21">
        <f>IF(D23=0, "-", D11/D23)</f>
        <v>0.10638297872340426</v>
      </c>
      <c r="F11" s="81">
        <v>204</v>
      </c>
      <c r="G11" s="39">
        <f>IF(F23=0, "-", F11/F23)</f>
        <v>0.11383928571428571</v>
      </c>
      <c r="H11" s="65">
        <v>135</v>
      </c>
      <c r="I11" s="21">
        <f>IF(H23=0, "-", H11/H23)</f>
        <v>7.5503355704697989E-2</v>
      </c>
      <c r="J11" s="20">
        <f t="shared" si="0"/>
        <v>0.4</v>
      </c>
      <c r="K11" s="21">
        <f t="shared" si="1"/>
        <v>0.51111111111111107</v>
      </c>
    </row>
    <row r="12" spans="1:11" x14ac:dyDescent="0.25">
      <c r="A12" s="7" t="s">
        <v>49</v>
      </c>
      <c r="B12" s="65">
        <v>0</v>
      </c>
      <c r="C12" s="39">
        <f>IF(B23=0, "-", B12/B23)</f>
        <v>0</v>
      </c>
      <c r="D12" s="65">
        <v>4</v>
      </c>
      <c r="E12" s="21">
        <f>IF(D23=0, "-", D12/D23)</f>
        <v>1.0638297872340425E-2</v>
      </c>
      <c r="F12" s="81">
        <v>1</v>
      </c>
      <c r="G12" s="39">
        <f>IF(F23=0, "-", F12/F23)</f>
        <v>5.5803571428571425E-4</v>
      </c>
      <c r="H12" s="65">
        <v>9</v>
      </c>
      <c r="I12" s="21">
        <f>IF(H23=0, "-", H12/H23)</f>
        <v>5.0335570469798654E-3</v>
      </c>
      <c r="J12" s="20">
        <f t="shared" si="0"/>
        <v>-1</v>
      </c>
      <c r="K12" s="21">
        <f t="shared" si="1"/>
        <v>-0.88888888888888884</v>
      </c>
    </row>
    <row r="13" spans="1:11" x14ac:dyDescent="0.25">
      <c r="A13" s="7" t="s">
        <v>53</v>
      </c>
      <c r="B13" s="65">
        <v>13</v>
      </c>
      <c r="C13" s="39">
        <f>IF(B23=0, "-", B13/B23)</f>
        <v>3.2663316582914576E-2</v>
      </c>
      <c r="D13" s="65">
        <v>1</v>
      </c>
      <c r="E13" s="21">
        <f>IF(D23=0, "-", D13/D23)</f>
        <v>2.6595744680851063E-3</v>
      </c>
      <c r="F13" s="81">
        <v>33</v>
      </c>
      <c r="G13" s="39">
        <f>IF(F23=0, "-", F13/F23)</f>
        <v>1.8415178571428572E-2</v>
      </c>
      <c r="H13" s="65">
        <v>14</v>
      </c>
      <c r="I13" s="21">
        <f>IF(H23=0, "-", H13/H23)</f>
        <v>7.829977628635347E-3</v>
      </c>
      <c r="J13" s="20" t="str">
        <f t="shared" si="0"/>
        <v>&gt;999%</v>
      </c>
      <c r="K13" s="21">
        <f t="shared" si="1"/>
        <v>1.3571428571428572</v>
      </c>
    </row>
    <row r="14" spans="1:11" x14ac:dyDescent="0.25">
      <c r="A14" s="7" t="s">
        <v>58</v>
      </c>
      <c r="B14" s="65">
        <v>36</v>
      </c>
      <c r="C14" s="39">
        <f>IF(B23=0, "-", B14/B23)</f>
        <v>9.0452261306532666E-2</v>
      </c>
      <c r="D14" s="65">
        <v>19</v>
      </c>
      <c r="E14" s="21">
        <f>IF(D23=0, "-", D14/D23)</f>
        <v>5.0531914893617018E-2</v>
      </c>
      <c r="F14" s="81">
        <v>108</v>
      </c>
      <c r="G14" s="39">
        <f>IF(F23=0, "-", F14/F23)</f>
        <v>6.0267857142857144E-2</v>
      </c>
      <c r="H14" s="65">
        <v>103</v>
      </c>
      <c r="I14" s="21">
        <f>IF(H23=0, "-", H14/H23)</f>
        <v>5.7606263982102911E-2</v>
      </c>
      <c r="J14" s="20">
        <f t="shared" si="0"/>
        <v>0.89473684210526316</v>
      </c>
      <c r="K14" s="21">
        <f t="shared" si="1"/>
        <v>4.8543689320388349E-2</v>
      </c>
    </row>
    <row r="15" spans="1:11" x14ac:dyDescent="0.25">
      <c r="A15" s="7" t="s">
        <v>61</v>
      </c>
      <c r="B15" s="65">
        <v>0</v>
      </c>
      <c r="C15" s="39">
        <f>IF(B23=0, "-", B15/B23)</f>
        <v>0</v>
      </c>
      <c r="D15" s="65">
        <v>1</v>
      </c>
      <c r="E15" s="21">
        <f>IF(D23=0, "-", D15/D23)</f>
        <v>2.6595744680851063E-3</v>
      </c>
      <c r="F15" s="81">
        <v>1</v>
      </c>
      <c r="G15" s="39">
        <f>IF(F23=0, "-", F15/F23)</f>
        <v>5.5803571428571425E-4</v>
      </c>
      <c r="H15" s="65">
        <v>1</v>
      </c>
      <c r="I15" s="21">
        <f>IF(H23=0, "-", H15/H23)</f>
        <v>5.5928411633109618E-4</v>
      </c>
      <c r="J15" s="20">
        <f t="shared" si="0"/>
        <v>-1</v>
      </c>
      <c r="K15" s="21">
        <f t="shared" si="1"/>
        <v>0</v>
      </c>
    </row>
    <row r="16" spans="1:11" x14ac:dyDescent="0.25">
      <c r="A16" s="7" t="s">
        <v>64</v>
      </c>
      <c r="B16" s="65">
        <v>12</v>
      </c>
      <c r="C16" s="39">
        <f>IF(B23=0, "-", B16/B23)</f>
        <v>3.015075376884422E-2</v>
      </c>
      <c r="D16" s="65">
        <v>23</v>
      </c>
      <c r="E16" s="21">
        <f>IF(D23=0, "-", D16/D23)</f>
        <v>6.1170212765957445E-2</v>
      </c>
      <c r="F16" s="81">
        <v>93</v>
      </c>
      <c r="G16" s="39">
        <f>IF(F23=0, "-", F16/F23)</f>
        <v>5.1897321428571432E-2</v>
      </c>
      <c r="H16" s="65">
        <v>213</v>
      </c>
      <c r="I16" s="21">
        <f>IF(H23=0, "-", H16/H23)</f>
        <v>0.11912751677852348</v>
      </c>
      <c r="J16" s="20">
        <f t="shared" si="0"/>
        <v>-0.47826086956521741</v>
      </c>
      <c r="K16" s="21">
        <f t="shared" si="1"/>
        <v>-0.56338028169014087</v>
      </c>
    </row>
    <row r="17" spans="1:11" x14ac:dyDescent="0.25">
      <c r="A17" s="7" t="s">
        <v>65</v>
      </c>
      <c r="B17" s="65">
        <v>6</v>
      </c>
      <c r="C17" s="39">
        <f>IF(B23=0, "-", B17/B23)</f>
        <v>1.507537688442211E-2</v>
      </c>
      <c r="D17" s="65">
        <v>12</v>
      </c>
      <c r="E17" s="21">
        <f>IF(D23=0, "-", D17/D23)</f>
        <v>3.1914893617021274E-2</v>
      </c>
      <c r="F17" s="81">
        <v>30</v>
      </c>
      <c r="G17" s="39">
        <f>IF(F23=0, "-", F17/F23)</f>
        <v>1.6741071428571428E-2</v>
      </c>
      <c r="H17" s="65">
        <v>75</v>
      </c>
      <c r="I17" s="21">
        <f>IF(H23=0, "-", H17/H23)</f>
        <v>4.1946308724832217E-2</v>
      </c>
      <c r="J17" s="20">
        <f t="shared" si="0"/>
        <v>-0.5</v>
      </c>
      <c r="K17" s="21">
        <f t="shared" si="1"/>
        <v>-0.6</v>
      </c>
    </row>
    <row r="18" spans="1:11" x14ac:dyDescent="0.25">
      <c r="A18" s="7" t="s">
        <v>68</v>
      </c>
      <c r="B18" s="65">
        <v>8</v>
      </c>
      <c r="C18" s="39">
        <f>IF(B23=0, "-", B18/B23)</f>
        <v>2.0100502512562814E-2</v>
      </c>
      <c r="D18" s="65">
        <v>8</v>
      </c>
      <c r="E18" s="21">
        <f>IF(D23=0, "-", D18/D23)</f>
        <v>2.1276595744680851E-2</v>
      </c>
      <c r="F18" s="81">
        <v>31</v>
      </c>
      <c r="G18" s="39">
        <f>IF(F23=0, "-", F18/F23)</f>
        <v>1.7299107142857144E-2</v>
      </c>
      <c r="H18" s="65">
        <v>37</v>
      </c>
      <c r="I18" s="21">
        <f>IF(H23=0, "-", H18/H23)</f>
        <v>2.0693512304250559E-2</v>
      </c>
      <c r="J18" s="20">
        <f t="shared" si="0"/>
        <v>0</v>
      </c>
      <c r="K18" s="21">
        <f t="shared" si="1"/>
        <v>-0.16216216216216217</v>
      </c>
    </row>
    <row r="19" spans="1:11" x14ac:dyDescent="0.25">
      <c r="A19" s="7" t="s">
        <v>71</v>
      </c>
      <c r="B19" s="65">
        <v>1</v>
      </c>
      <c r="C19" s="39">
        <f>IF(B23=0, "-", B19/B23)</f>
        <v>2.5125628140703518E-3</v>
      </c>
      <c r="D19" s="65">
        <v>1</v>
      </c>
      <c r="E19" s="21">
        <f>IF(D23=0, "-", D19/D23)</f>
        <v>2.6595744680851063E-3</v>
      </c>
      <c r="F19" s="81">
        <v>10</v>
      </c>
      <c r="G19" s="39">
        <f>IF(F23=0, "-", F19/F23)</f>
        <v>5.580357142857143E-3</v>
      </c>
      <c r="H19" s="65">
        <v>6</v>
      </c>
      <c r="I19" s="21">
        <f>IF(H23=0, "-", H19/H23)</f>
        <v>3.3557046979865771E-3</v>
      </c>
      <c r="J19" s="20">
        <f t="shared" si="0"/>
        <v>0</v>
      </c>
      <c r="K19" s="21">
        <f t="shared" si="1"/>
        <v>0.66666666666666663</v>
      </c>
    </row>
    <row r="20" spans="1:11" x14ac:dyDescent="0.25">
      <c r="A20" s="7" t="s">
        <v>75</v>
      </c>
      <c r="B20" s="65">
        <v>210</v>
      </c>
      <c r="C20" s="39">
        <f>IF(B23=0, "-", B20/B23)</f>
        <v>0.52763819095477382</v>
      </c>
      <c r="D20" s="65">
        <v>241</v>
      </c>
      <c r="E20" s="21">
        <f>IF(D23=0, "-", D20/D23)</f>
        <v>0.64095744680851063</v>
      </c>
      <c r="F20" s="81">
        <v>951</v>
      </c>
      <c r="G20" s="39">
        <f>IF(F23=0, "-", F20/F23)</f>
        <v>0.5306919642857143</v>
      </c>
      <c r="H20" s="65">
        <v>1001</v>
      </c>
      <c r="I20" s="21">
        <f>IF(H23=0, "-", H20/H23)</f>
        <v>0.55984340044742731</v>
      </c>
      <c r="J20" s="20">
        <f t="shared" si="0"/>
        <v>-0.12863070539419086</v>
      </c>
      <c r="K20" s="21">
        <f t="shared" si="1"/>
        <v>-4.9950049950049952E-2</v>
      </c>
    </row>
    <row r="21" spans="1:11" x14ac:dyDescent="0.25">
      <c r="A21" s="7" t="s">
        <v>77</v>
      </c>
      <c r="B21" s="65">
        <v>4</v>
      </c>
      <c r="C21" s="39">
        <f>IF(B23=0, "-", B21/B23)</f>
        <v>1.0050251256281407E-2</v>
      </c>
      <c r="D21" s="65">
        <v>1</v>
      </c>
      <c r="E21" s="21">
        <f>IF(D23=0, "-", D21/D23)</f>
        <v>2.6595744680851063E-3</v>
      </c>
      <c r="F21" s="81">
        <v>12</v>
      </c>
      <c r="G21" s="39">
        <f>IF(F23=0, "-", F21/F23)</f>
        <v>6.6964285714285711E-3</v>
      </c>
      <c r="H21" s="65">
        <v>10</v>
      </c>
      <c r="I21" s="21">
        <f>IF(H23=0, "-", H21/H23)</f>
        <v>5.5928411633109623E-3</v>
      </c>
      <c r="J21" s="20">
        <f t="shared" si="0"/>
        <v>3</v>
      </c>
      <c r="K21" s="21">
        <f t="shared" si="1"/>
        <v>0.2</v>
      </c>
    </row>
    <row r="22" spans="1:11" x14ac:dyDescent="0.25">
      <c r="A22" s="2"/>
      <c r="B22" s="68"/>
      <c r="C22" s="33"/>
      <c r="D22" s="68"/>
      <c r="E22" s="6"/>
      <c r="F22" s="82"/>
      <c r="G22" s="33"/>
      <c r="H22" s="68"/>
      <c r="I22" s="6"/>
      <c r="J22" s="5"/>
      <c r="K22" s="6"/>
    </row>
    <row r="23" spans="1:11" s="43" customFormat="1" ht="13" x14ac:dyDescent="0.3">
      <c r="A23" s="162" t="s">
        <v>437</v>
      </c>
      <c r="B23" s="71">
        <f>SUM(B7:B22)</f>
        <v>398</v>
      </c>
      <c r="C23" s="40">
        <v>1</v>
      </c>
      <c r="D23" s="71">
        <f>SUM(D7:D22)</f>
        <v>376</v>
      </c>
      <c r="E23" s="41">
        <v>1</v>
      </c>
      <c r="F23" s="77">
        <f>SUM(F7:F22)</f>
        <v>1792</v>
      </c>
      <c r="G23" s="42">
        <v>1</v>
      </c>
      <c r="H23" s="71">
        <f>SUM(H7:H22)</f>
        <v>1788</v>
      </c>
      <c r="I23" s="41">
        <v>1</v>
      </c>
      <c r="J23" s="37">
        <f>IF(D23=0, "-", (B23-D23)/D23)</f>
        <v>5.8510638297872342E-2</v>
      </c>
      <c r="K23" s="38">
        <f>IF(H23=0, "-", (F23-H23)/H23)</f>
        <v>2.2371364653243847E-3</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dimension ref="A1:K43"/>
  <sheetViews>
    <sheetView tabSelected="1" zoomScaleNormal="100" workbookViewId="0">
      <selection activeCell="M1" sqref="M1"/>
    </sheetView>
  </sheetViews>
  <sheetFormatPr defaultRowHeight="12.5" x14ac:dyDescent="0.25"/>
  <cols>
    <col min="1" max="1" width="34.90625"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90</v>
      </c>
      <c r="B2" s="202" t="s">
        <v>81</v>
      </c>
      <c r="C2" s="198"/>
      <c r="D2" s="198"/>
      <c r="E2" s="203"/>
      <c r="F2" s="203"/>
      <c r="G2" s="203"/>
      <c r="H2" s="203"/>
      <c r="I2" s="203"/>
      <c r="J2" s="203"/>
      <c r="K2" s="203"/>
    </row>
    <row r="4" spans="1:11" ht="15.5" x14ac:dyDescent="0.35">
      <c r="A4" s="164" t="s">
        <v>107</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115</v>
      </c>
      <c r="B6" s="61" t="s">
        <v>12</v>
      </c>
      <c r="C6" s="62" t="s">
        <v>13</v>
      </c>
      <c r="D6" s="61" t="s">
        <v>12</v>
      </c>
      <c r="E6" s="63" t="s">
        <v>13</v>
      </c>
      <c r="F6" s="62" t="s">
        <v>12</v>
      </c>
      <c r="G6" s="62" t="s">
        <v>13</v>
      </c>
      <c r="H6" s="61" t="s">
        <v>12</v>
      </c>
      <c r="I6" s="63" t="s">
        <v>13</v>
      </c>
      <c r="J6" s="61"/>
      <c r="K6" s="63"/>
    </row>
    <row r="7" spans="1:11" x14ac:dyDescent="0.25">
      <c r="A7" s="7" t="s">
        <v>373</v>
      </c>
      <c r="B7" s="65">
        <v>1</v>
      </c>
      <c r="C7" s="34">
        <f>IF(B17=0, "-", B7/B17)</f>
        <v>3.8461538461538464E-2</v>
      </c>
      <c r="D7" s="65">
        <v>0</v>
      </c>
      <c r="E7" s="9">
        <f>IF(D17=0, "-", D7/D17)</f>
        <v>0</v>
      </c>
      <c r="F7" s="81">
        <v>3</v>
      </c>
      <c r="G7" s="34">
        <f>IF(F17=0, "-", F7/F17)</f>
        <v>3.2608695652173912E-2</v>
      </c>
      <c r="H7" s="65">
        <v>0</v>
      </c>
      <c r="I7" s="9">
        <f>IF(H17=0, "-", H7/H17)</f>
        <v>0</v>
      </c>
      <c r="J7" s="8" t="str">
        <f t="shared" ref="J7:J15" si="0">IF(D7=0, "-", IF((B7-D7)/D7&lt;10, (B7-D7)/D7, "&gt;999%"))</f>
        <v>-</v>
      </c>
      <c r="K7" s="9" t="str">
        <f t="shared" ref="K7:K15" si="1">IF(H7=0, "-", IF((F7-H7)/H7&lt;10, (F7-H7)/H7, "&gt;999%"))</f>
        <v>-</v>
      </c>
    </row>
    <row r="8" spans="1:11" x14ac:dyDescent="0.25">
      <c r="A8" s="7" t="s">
        <v>374</v>
      </c>
      <c r="B8" s="65">
        <v>0</v>
      </c>
      <c r="C8" s="34">
        <f>IF(B17=0, "-", B8/B17)</f>
        <v>0</v>
      </c>
      <c r="D8" s="65">
        <v>0</v>
      </c>
      <c r="E8" s="9">
        <f>IF(D17=0, "-", D8/D17)</f>
        <v>0</v>
      </c>
      <c r="F8" s="81">
        <v>2</v>
      </c>
      <c r="G8" s="34">
        <f>IF(F17=0, "-", F8/F17)</f>
        <v>2.1739130434782608E-2</v>
      </c>
      <c r="H8" s="65">
        <v>0</v>
      </c>
      <c r="I8" s="9">
        <f>IF(H17=0, "-", H8/H17)</f>
        <v>0</v>
      </c>
      <c r="J8" s="8" t="str">
        <f t="shared" si="0"/>
        <v>-</v>
      </c>
      <c r="K8" s="9" t="str">
        <f t="shared" si="1"/>
        <v>-</v>
      </c>
    </row>
    <row r="9" spans="1:11" x14ac:dyDescent="0.25">
      <c r="A9" s="7" t="s">
        <v>375</v>
      </c>
      <c r="B9" s="65">
        <v>10</v>
      </c>
      <c r="C9" s="34">
        <f>IF(B17=0, "-", B9/B17)</f>
        <v>0.38461538461538464</v>
      </c>
      <c r="D9" s="65">
        <v>3</v>
      </c>
      <c r="E9" s="9">
        <f>IF(D17=0, "-", D9/D17)</f>
        <v>0.17647058823529413</v>
      </c>
      <c r="F9" s="81">
        <v>18</v>
      </c>
      <c r="G9" s="34">
        <f>IF(F17=0, "-", F9/F17)</f>
        <v>0.19565217391304349</v>
      </c>
      <c r="H9" s="65">
        <v>14</v>
      </c>
      <c r="I9" s="9">
        <f>IF(H17=0, "-", H9/H17)</f>
        <v>0.2</v>
      </c>
      <c r="J9" s="8">
        <f t="shared" si="0"/>
        <v>2.3333333333333335</v>
      </c>
      <c r="K9" s="9">
        <f t="shared" si="1"/>
        <v>0.2857142857142857</v>
      </c>
    </row>
    <row r="10" spans="1:11" x14ac:dyDescent="0.25">
      <c r="A10" s="7" t="s">
        <v>376</v>
      </c>
      <c r="B10" s="65">
        <v>5</v>
      </c>
      <c r="C10" s="34">
        <f>IF(B17=0, "-", B10/B17)</f>
        <v>0.19230769230769232</v>
      </c>
      <c r="D10" s="65">
        <v>3</v>
      </c>
      <c r="E10" s="9">
        <f>IF(D17=0, "-", D10/D17)</f>
        <v>0.17647058823529413</v>
      </c>
      <c r="F10" s="81">
        <v>10</v>
      </c>
      <c r="G10" s="34">
        <f>IF(F17=0, "-", F10/F17)</f>
        <v>0.10869565217391304</v>
      </c>
      <c r="H10" s="65">
        <v>18</v>
      </c>
      <c r="I10" s="9">
        <f>IF(H17=0, "-", H10/H17)</f>
        <v>0.25714285714285712</v>
      </c>
      <c r="J10" s="8">
        <f t="shared" si="0"/>
        <v>0.66666666666666663</v>
      </c>
      <c r="K10" s="9">
        <f t="shared" si="1"/>
        <v>-0.44444444444444442</v>
      </c>
    </row>
    <row r="11" spans="1:11" x14ac:dyDescent="0.25">
      <c r="A11" s="7" t="s">
        <v>377</v>
      </c>
      <c r="B11" s="65">
        <v>0</v>
      </c>
      <c r="C11" s="34">
        <f>IF(B17=0, "-", B11/B17)</f>
        <v>0</v>
      </c>
      <c r="D11" s="65">
        <v>0</v>
      </c>
      <c r="E11" s="9">
        <f>IF(D17=0, "-", D11/D17)</f>
        <v>0</v>
      </c>
      <c r="F11" s="81">
        <v>1</v>
      </c>
      <c r="G11" s="34">
        <f>IF(F17=0, "-", F11/F17)</f>
        <v>1.0869565217391304E-2</v>
      </c>
      <c r="H11" s="65">
        <v>0</v>
      </c>
      <c r="I11" s="9">
        <f>IF(H17=0, "-", H11/H17)</f>
        <v>0</v>
      </c>
      <c r="J11" s="8" t="str">
        <f t="shared" si="0"/>
        <v>-</v>
      </c>
      <c r="K11" s="9" t="str">
        <f t="shared" si="1"/>
        <v>-</v>
      </c>
    </row>
    <row r="12" spans="1:11" x14ac:dyDescent="0.25">
      <c r="A12" s="7" t="s">
        <v>378</v>
      </c>
      <c r="B12" s="65">
        <v>9</v>
      </c>
      <c r="C12" s="34">
        <f>IF(B17=0, "-", B12/B17)</f>
        <v>0.34615384615384615</v>
      </c>
      <c r="D12" s="65">
        <v>9</v>
      </c>
      <c r="E12" s="9">
        <f>IF(D17=0, "-", D12/D17)</f>
        <v>0.52941176470588236</v>
      </c>
      <c r="F12" s="81">
        <v>47</v>
      </c>
      <c r="G12" s="34">
        <f>IF(F17=0, "-", F12/F17)</f>
        <v>0.51086956521739135</v>
      </c>
      <c r="H12" s="65">
        <v>29</v>
      </c>
      <c r="I12" s="9">
        <f>IF(H17=0, "-", H12/H17)</f>
        <v>0.41428571428571431</v>
      </c>
      <c r="J12" s="8">
        <f t="shared" si="0"/>
        <v>0</v>
      </c>
      <c r="K12" s="9">
        <f t="shared" si="1"/>
        <v>0.62068965517241381</v>
      </c>
    </row>
    <row r="13" spans="1:11" x14ac:dyDescent="0.25">
      <c r="A13" s="7" t="s">
        <v>379</v>
      </c>
      <c r="B13" s="65">
        <v>1</v>
      </c>
      <c r="C13" s="34">
        <f>IF(B17=0, "-", B13/B17)</f>
        <v>3.8461538461538464E-2</v>
      </c>
      <c r="D13" s="65">
        <v>1</v>
      </c>
      <c r="E13" s="9">
        <f>IF(D17=0, "-", D13/D17)</f>
        <v>5.8823529411764705E-2</v>
      </c>
      <c r="F13" s="81">
        <v>3</v>
      </c>
      <c r="G13" s="34">
        <f>IF(F17=0, "-", F13/F17)</f>
        <v>3.2608695652173912E-2</v>
      </c>
      <c r="H13" s="65">
        <v>7</v>
      </c>
      <c r="I13" s="9">
        <f>IF(H17=0, "-", H13/H17)</f>
        <v>0.1</v>
      </c>
      <c r="J13" s="8">
        <f t="shared" si="0"/>
        <v>0</v>
      </c>
      <c r="K13" s="9">
        <f t="shared" si="1"/>
        <v>-0.5714285714285714</v>
      </c>
    </row>
    <row r="14" spans="1:11" x14ac:dyDescent="0.25">
      <c r="A14" s="7" t="s">
        <v>380</v>
      </c>
      <c r="B14" s="65">
        <v>0</v>
      </c>
      <c r="C14" s="34">
        <f>IF(B17=0, "-", B14/B17)</f>
        <v>0</v>
      </c>
      <c r="D14" s="65">
        <v>1</v>
      </c>
      <c r="E14" s="9">
        <f>IF(D17=0, "-", D14/D17)</f>
        <v>5.8823529411764705E-2</v>
      </c>
      <c r="F14" s="81">
        <v>7</v>
      </c>
      <c r="G14" s="34">
        <f>IF(F17=0, "-", F14/F17)</f>
        <v>7.6086956521739135E-2</v>
      </c>
      <c r="H14" s="65">
        <v>1</v>
      </c>
      <c r="I14" s="9">
        <f>IF(H17=0, "-", H14/H17)</f>
        <v>1.4285714285714285E-2</v>
      </c>
      <c r="J14" s="8">
        <f t="shared" si="0"/>
        <v>-1</v>
      </c>
      <c r="K14" s="9">
        <f t="shared" si="1"/>
        <v>6</v>
      </c>
    </row>
    <row r="15" spans="1:11" x14ac:dyDescent="0.25">
      <c r="A15" s="7" t="s">
        <v>381</v>
      </c>
      <c r="B15" s="65">
        <v>0</v>
      </c>
      <c r="C15" s="34">
        <f>IF(B17=0, "-", B15/B17)</f>
        <v>0</v>
      </c>
      <c r="D15" s="65">
        <v>0</v>
      </c>
      <c r="E15" s="9">
        <f>IF(D17=0, "-", D15/D17)</f>
        <v>0</v>
      </c>
      <c r="F15" s="81">
        <v>1</v>
      </c>
      <c r="G15" s="34">
        <f>IF(F17=0, "-", F15/F17)</f>
        <v>1.0869565217391304E-2</v>
      </c>
      <c r="H15" s="65">
        <v>1</v>
      </c>
      <c r="I15" s="9">
        <f>IF(H17=0, "-", H15/H17)</f>
        <v>1.4285714285714285E-2</v>
      </c>
      <c r="J15" s="8" t="str">
        <f t="shared" si="0"/>
        <v>-</v>
      </c>
      <c r="K15" s="9">
        <f t="shared" si="1"/>
        <v>0</v>
      </c>
    </row>
    <row r="16" spans="1:11" x14ac:dyDescent="0.25">
      <c r="A16" s="2"/>
      <c r="B16" s="68"/>
      <c r="C16" s="33"/>
      <c r="D16" s="68"/>
      <c r="E16" s="6"/>
      <c r="F16" s="82"/>
      <c r="G16" s="33"/>
      <c r="H16" s="68"/>
      <c r="I16" s="6"/>
      <c r="J16" s="5"/>
      <c r="K16" s="6"/>
    </row>
    <row r="17" spans="1:11" s="43" customFormat="1" ht="13" x14ac:dyDescent="0.3">
      <c r="A17" s="162" t="s">
        <v>448</v>
      </c>
      <c r="B17" s="71">
        <f>SUM(B7:B16)</f>
        <v>26</v>
      </c>
      <c r="C17" s="40">
        <f>B17/1085</f>
        <v>2.3963133640552997E-2</v>
      </c>
      <c r="D17" s="71">
        <f>SUM(D7:D16)</f>
        <v>17</v>
      </c>
      <c r="E17" s="41">
        <f>D17/1115</f>
        <v>1.5246636771300448E-2</v>
      </c>
      <c r="F17" s="77">
        <f>SUM(F7:F16)</f>
        <v>92</v>
      </c>
      <c r="G17" s="42">
        <f>F17/5107</f>
        <v>1.8014489915801842E-2</v>
      </c>
      <c r="H17" s="71">
        <f>SUM(H7:H16)</f>
        <v>70</v>
      </c>
      <c r="I17" s="41">
        <f>H17/5197</f>
        <v>1.3469309216855879E-2</v>
      </c>
      <c r="J17" s="37">
        <f>IF(D17=0, "-", IF((B17-D17)/D17&lt;10, (B17-D17)/D17, "&gt;999%"))</f>
        <v>0.52941176470588236</v>
      </c>
      <c r="K17" s="38">
        <f>IF(H17=0, "-", IF((F17-H17)/H17&lt;10, (F17-H17)/H17, "&gt;999%"))</f>
        <v>0.31428571428571428</v>
      </c>
    </row>
    <row r="18" spans="1:11" x14ac:dyDescent="0.25">
      <c r="B18" s="83"/>
      <c r="D18" s="83"/>
      <c r="F18" s="83"/>
      <c r="H18" s="83"/>
    </row>
    <row r="19" spans="1:11" ht="13" x14ac:dyDescent="0.3">
      <c r="A19" s="163" t="s">
        <v>116</v>
      </c>
      <c r="B19" s="61" t="s">
        <v>12</v>
      </c>
      <c r="C19" s="62" t="s">
        <v>13</v>
      </c>
      <c r="D19" s="61" t="s">
        <v>12</v>
      </c>
      <c r="E19" s="63" t="s">
        <v>13</v>
      </c>
      <c r="F19" s="62" t="s">
        <v>12</v>
      </c>
      <c r="G19" s="62" t="s">
        <v>13</v>
      </c>
      <c r="H19" s="61" t="s">
        <v>12</v>
      </c>
      <c r="I19" s="63" t="s">
        <v>13</v>
      </c>
      <c r="J19" s="61"/>
      <c r="K19" s="63"/>
    </row>
    <row r="20" spans="1:11" x14ac:dyDescent="0.25">
      <c r="A20" s="7" t="s">
        <v>382</v>
      </c>
      <c r="B20" s="65">
        <v>2</v>
      </c>
      <c r="C20" s="34">
        <f>IF(B26=0, "-", B20/B26)</f>
        <v>0.16666666666666666</v>
      </c>
      <c r="D20" s="65">
        <v>0</v>
      </c>
      <c r="E20" s="9">
        <f>IF(D26=0, "-", D20/D26)</f>
        <v>0</v>
      </c>
      <c r="F20" s="81">
        <v>4</v>
      </c>
      <c r="G20" s="34">
        <f>IF(F26=0, "-", F20/F26)</f>
        <v>9.5238095238095233E-2</v>
      </c>
      <c r="H20" s="65">
        <v>5</v>
      </c>
      <c r="I20" s="9">
        <f>IF(H26=0, "-", H20/H26)</f>
        <v>0.10416666666666667</v>
      </c>
      <c r="J20" s="8" t="str">
        <f>IF(D20=0, "-", IF((B20-D20)/D20&lt;10, (B20-D20)/D20, "&gt;999%"))</f>
        <v>-</v>
      </c>
      <c r="K20" s="9">
        <f>IF(H20=0, "-", IF((F20-H20)/H20&lt;10, (F20-H20)/H20, "&gt;999%"))</f>
        <v>-0.2</v>
      </c>
    </row>
    <row r="21" spans="1:11" x14ac:dyDescent="0.25">
      <c r="A21" s="7" t="s">
        <v>383</v>
      </c>
      <c r="B21" s="65">
        <v>3</v>
      </c>
      <c r="C21" s="34">
        <f>IF(B26=0, "-", B21/B26)</f>
        <v>0.25</v>
      </c>
      <c r="D21" s="65">
        <v>4</v>
      </c>
      <c r="E21" s="9">
        <f>IF(D26=0, "-", D21/D26)</f>
        <v>0.4</v>
      </c>
      <c r="F21" s="81">
        <v>9</v>
      </c>
      <c r="G21" s="34">
        <f>IF(F26=0, "-", F21/F26)</f>
        <v>0.21428571428571427</v>
      </c>
      <c r="H21" s="65">
        <v>14</v>
      </c>
      <c r="I21" s="9">
        <f>IF(H26=0, "-", H21/H26)</f>
        <v>0.29166666666666669</v>
      </c>
      <c r="J21" s="8">
        <f>IF(D21=0, "-", IF((B21-D21)/D21&lt;10, (B21-D21)/D21, "&gt;999%"))</f>
        <v>-0.25</v>
      </c>
      <c r="K21" s="9">
        <f>IF(H21=0, "-", IF((F21-H21)/H21&lt;10, (F21-H21)/H21, "&gt;999%"))</f>
        <v>-0.35714285714285715</v>
      </c>
    </row>
    <row r="22" spans="1:11" x14ac:dyDescent="0.25">
      <c r="A22" s="7" t="s">
        <v>384</v>
      </c>
      <c r="B22" s="65">
        <v>7</v>
      </c>
      <c r="C22" s="34">
        <f>IF(B26=0, "-", B22/B26)</f>
        <v>0.58333333333333337</v>
      </c>
      <c r="D22" s="65">
        <v>6</v>
      </c>
      <c r="E22" s="9">
        <f>IF(D26=0, "-", D22/D26)</f>
        <v>0.6</v>
      </c>
      <c r="F22" s="81">
        <v>28</v>
      </c>
      <c r="G22" s="34">
        <f>IF(F26=0, "-", F22/F26)</f>
        <v>0.66666666666666663</v>
      </c>
      <c r="H22" s="65">
        <v>28</v>
      </c>
      <c r="I22" s="9">
        <f>IF(H26=0, "-", H22/H26)</f>
        <v>0.58333333333333337</v>
      </c>
      <c r="J22" s="8">
        <f>IF(D22=0, "-", IF((B22-D22)/D22&lt;10, (B22-D22)/D22, "&gt;999%"))</f>
        <v>0.16666666666666666</v>
      </c>
      <c r="K22" s="9">
        <f>IF(H22=0, "-", IF((F22-H22)/H22&lt;10, (F22-H22)/H22, "&gt;999%"))</f>
        <v>0</v>
      </c>
    </row>
    <row r="23" spans="1:11" x14ac:dyDescent="0.25">
      <c r="A23" s="7" t="s">
        <v>385</v>
      </c>
      <c r="B23" s="65">
        <v>0</v>
      </c>
      <c r="C23" s="34">
        <f>IF(B26=0, "-", B23/B26)</f>
        <v>0</v>
      </c>
      <c r="D23" s="65">
        <v>0</v>
      </c>
      <c r="E23" s="9">
        <f>IF(D26=0, "-", D23/D26)</f>
        <v>0</v>
      </c>
      <c r="F23" s="81">
        <v>0</v>
      </c>
      <c r="G23" s="34">
        <f>IF(F26=0, "-", F23/F26)</f>
        <v>0</v>
      </c>
      <c r="H23" s="65">
        <v>1</v>
      </c>
      <c r="I23" s="9">
        <f>IF(H26=0, "-", H23/H26)</f>
        <v>2.0833333333333332E-2</v>
      </c>
      <c r="J23" s="8" t="str">
        <f>IF(D23=0, "-", IF((B23-D23)/D23&lt;10, (B23-D23)/D23, "&gt;999%"))</f>
        <v>-</v>
      </c>
      <c r="K23" s="9">
        <f>IF(H23=0, "-", IF((F23-H23)/H23&lt;10, (F23-H23)/H23, "&gt;999%"))</f>
        <v>-1</v>
      </c>
    </row>
    <row r="24" spans="1:11" x14ac:dyDescent="0.25">
      <c r="A24" s="7" t="s">
        <v>386</v>
      </c>
      <c r="B24" s="65">
        <v>0</v>
      </c>
      <c r="C24" s="34">
        <f>IF(B26=0, "-", B24/B26)</f>
        <v>0</v>
      </c>
      <c r="D24" s="65">
        <v>0</v>
      </c>
      <c r="E24" s="9">
        <f>IF(D26=0, "-", D24/D26)</f>
        <v>0</v>
      </c>
      <c r="F24" s="81">
        <v>1</v>
      </c>
      <c r="G24" s="34">
        <f>IF(F26=0, "-", F24/F26)</f>
        <v>2.3809523809523808E-2</v>
      </c>
      <c r="H24" s="65">
        <v>0</v>
      </c>
      <c r="I24" s="9">
        <f>IF(H26=0, "-", H24/H26)</f>
        <v>0</v>
      </c>
      <c r="J24" s="8" t="str">
        <f>IF(D24=0, "-", IF((B24-D24)/D24&lt;10, (B24-D24)/D24, "&gt;999%"))</f>
        <v>-</v>
      </c>
      <c r="K24" s="9" t="str">
        <f>IF(H24=0, "-", IF((F24-H24)/H24&lt;10, (F24-H24)/H24, "&gt;999%"))</f>
        <v>-</v>
      </c>
    </row>
    <row r="25" spans="1:11" x14ac:dyDescent="0.25">
      <c r="A25" s="2"/>
      <c r="B25" s="68"/>
      <c r="C25" s="33"/>
      <c r="D25" s="68"/>
      <c r="E25" s="6"/>
      <c r="F25" s="82"/>
      <c r="G25" s="33"/>
      <c r="H25" s="68"/>
      <c r="I25" s="6"/>
      <c r="J25" s="5"/>
      <c r="K25" s="6"/>
    </row>
    <row r="26" spans="1:11" s="43" customFormat="1" ht="13" x14ac:dyDescent="0.3">
      <c r="A26" s="162" t="s">
        <v>447</v>
      </c>
      <c r="B26" s="71">
        <f>SUM(B20:B25)</f>
        <v>12</v>
      </c>
      <c r="C26" s="40">
        <f>B26/1085</f>
        <v>1.1059907834101382E-2</v>
      </c>
      <c r="D26" s="71">
        <f>SUM(D20:D25)</f>
        <v>10</v>
      </c>
      <c r="E26" s="41">
        <f>D26/1115</f>
        <v>8.9686098654708519E-3</v>
      </c>
      <c r="F26" s="77">
        <f>SUM(F20:F25)</f>
        <v>42</v>
      </c>
      <c r="G26" s="42">
        <f>F26/5107</f>
        <v>8.2240062659095364E-3</v>
      </c>
      <c r="H26" s="71">
        <f>SUM(H20:H25)</f>
        <v>48</v>
      </c>
      <c r="I26" s="41">
        <f>H26/5197</f>
        <v>9.2360977487011744E-3</v>
      </c>
      <c r="J26" s="37">
        <f>IF(D26=0, "-", IF((B26-D26)/D26&lt;10, (B26-D26)/D26, "&gt;999%"))</f>
        <v>0.2</v>
      </c>
      <c r="K26" s="38">
        <f>IF(H26=0, "-", IF((F26-H26)/H26&lt;10, (F26-H26)/H26, "&gt;999%"))</f>
        <v>-0.125</v>
      </c>
    </row>
    <row r="27" spans="1:11" x14ac:dyDescent="0.25">
      <c r="B27" s="83"/>
      <c r="D27" s="83"/>
      <c r="F27" s="83"/>
      <c r="H27" s="83"/>
    </row>
    <row r="28" spans="1:11" ht="13" x14ac:dyDescent="0.3">
      <c r="A28" s="163" t="s">
        <v>117</v>
      </c>
      <c r="B28" s="61" t="s">
        <v>12</v>
      </c>
      <c r="C28" s="62" t="s">
        <v>13</v>
      </c>
      <c r="D28" s="61" t="s">
        <v>12</v>
      </c>
      <c r="E28" s="63" t="s">
        <v>13</v>
      </c>
      <c r="F28" s="62" t="s">
        <v>12</v>
      </c>
      <c r="G28" s="62" t="s">
        <v>13</v>
      </c>
      <c r="H28" s="61" t="s">
        <v>12</v>
      </c>
      <c r="I28" s="63" t="s">
        <v>13</v>
      </c>
      <c r="J28" s="61"/>
      <c r="K28" s="63"/>
    </row>
    <row r="29" spans="1:11" x14ac:dyDescent="0.25">
      <c r="A29" s="7" t="s">
        <v>387</v>
      </c>
      <c r="B29" s="65">
        <v>0</v>
      </c>
      <c r="C29" s="34">
        <f>IF(B41=0, "-", B29/B41)</f>
        <v>0</v>
      </c>
      <c r="D29" s="65">
        <v>0</v>
      </c>
      <c r="E29" s="9">
        <f>IF(D41=0, "-", D29/D41)</f>
        <v>0</v>
      </c>
      <c r="F29" s="81">
        <v>1</v>
      </c>
      <c r="G29" s="34">
        <f>IF(F41=0, "-", F29/F41)</f>
        <v>1.9607843137254902E-2</v>
      </c>
      <c r="H29" s="65">
        <v>0</v>
      </c>
      <c r="I29" s="9">
        <f>IF(H41=0, "-", H29/H41)</f>
        <v>0</v>
      </c>
      <c r="J29" s="8" t="str">
        <f t="shared" ref="J29:J39" si="2">IF(D29=0, "-", IF((B29-D29)/D29&lt;10, (B29-D29)/D29, "&gt;999%"))</f>
        <v>-</v>
      </c>
      <c r="K29" s="9" t="str">
        <f t="shared" ref="K29:K39" si="3">IF(H29=0, "-", IF((F29-H29)/H29&lt;10, (F29-H29)/H29, "&gt;999%"))</f>
        <v>-</v>
      </c>
    </row>
    <row r="30" spans="1:11" x14ac:dyDescent="0.25">
      <c r="A30" s="7" t="s">
        <v>388</v>
      </c>
      <c r="B30" s="65">
        <v>2</v>
      </c>
      <c r="C30" s="34">
        <f>IF(B41=0, "-", B30/B41)</f>
        <v>0.15384615384615385</v>
      </c>
      <c r="D30" s="65">
        <v>0</v>
      </c>
      <c r="E30" s="9">
        <f>IF(D41=0, "-", D30/D41)</f>
        <v>0</v>
      </c>
      <c r="F30" s="81">
        <v>6</v>
      </c>
      <c r="G30" s="34">
        <f>IF(F41=0, "-", F30/F41)</f>
        <v>0.11764705882352941</v>
      </c>
      <c r="H30" s="65">
        <v>2</v>
      </c>
      <c r="I30" s="9">
        <f>IF(H41=0, "-", H30/H41)</f>
        <v>4.6511627906976744E-2</v>
      </c>
      <c r="J30" s="8" t="str">
        <f t="shared" si="2"/>
        <v>-</v>
      </c>
      <c r="K30" s="9">
        <f t="shared" si="3"/>
        <v>2</v>
      </c>
    </row>
    <row r="31" spans="1:11" x14ac:dyDescent="0.25">
      <c r="A31" s="7" t="s">
        <v>389</v>
      </c>
      <c r="B31" s="65">
        <v>3</v>
      </c>
      <c r="C31" s="34">
        <f>IF(B41=0, "-", B31/B41)</f>
        <v>0.23076923076923078</v>
      </c>
      <c r="D31" s="65">
        <v>1</v>
      </c>
      <c r="E31" s="9">
        <f>IF(D41=0, "-", D31/D41)</f>
        <v>0.14285714285714285</v>
      </c>
      <c r="F31" s="81">
        <v>9</v>
      </c>
      <c r="G31" s="34">
        <f>IF(F41=0, "-", F31/F41)</f>
        <v>0.17647058823529413</v>
      </c>
      <c r="H31" s="65">
        <v>5</v>
      </c>
      <c r="I31" s="9">
        <f>IF(H41=0, "-", H31/H41)</f>
        <v>0.11627906976744186</v>
      </c>
      <c r="J31" s="8">
        <f t="shared" si="2"/>
        <v>2</v>
      </c>
      <c r="K31" s="9">
        <f t="shared" si="3"/>
        <v>0.8</v>
      </c>
    </row>
    <row r="32" spans="1:11" x14ac:dyDescent="0.25">
      <c r="A32" s="7" t="s">
        <v>390</v>
      </c>
      <c r="B32" s="65">
        <v>0</v>
      </c>
      <c r="C32" s="34">
        <f>IF(B41=0, "-", B32/B41)</f>
        <v>0</v>
      </c>
      <c r="D32" s="65">
        <v>0</v>
      </c>
      <c r="E32" s="9">
        <f>IF(D41=0, "-", D32/D41)</f>
        <v>0</v>
      </c>
      <c r="F32" s="81">
        <v>0</v>
      </c>
      <c r="G32" s="34">
        <f>IF(F41=0, "-", F32/F41)</f>
        <v>0</v>
      </c>
      <c r="H32" s="65">
        <v>3</v>
      </c>
      <c r="I32" s="9">
        <f>IF(H41=0, "-", H32/H41)</f>
        <v>6.9767441860465115E-2</v>
      </c>
      <c r="J32" s="8" t="str">
        <f t="shared" si="2"/>
        <v>-</v>
      </c>
      <c r="K32" s="9">
        <f t="shared" si="3"/>
        <v>-1</v>
      </c>
    </row>
    <row r="33" spans="1:11" x14ac:dyDescent="0.25">
      <c r="A33" s="7" t="s">
        <v>50</v>
      </c>
      <c r="B33" s="65">
        <v>4</v>
      </c>
      <c r="C33" s="34">
        <f>IF(B41=0, "-", B33/B41)</f>
        <v>0.30769230769230771</v>
      </c>
      <c r="D33" s="65">
        <v>3</v>
      </c>
      <c r="E33" s="9">
        <f>IF(D41=0, "-", D33/D41)</f>
        <v>0.42857142857142855</v>
      </c>
      <c r="F33" s="81">
        <v>14</v>
      </c>
      <c r="G33" s="34">
        <f>IF(F41=0, "-", F33/F41)</f>
        <v>0.27450980392156865</v>
      </c>
      <c r="H33" s="65">
        <v>13</v>
      </c>
      <c r="I33" s="9">
        <f>IF(H41=0, "-", H33/H41)</f>
        <v>0.30232558139534882</v>
      </c>
      <c r="J33" s="8">
        <f t="shared" si="2"/>
        <v>0.33333333333333331</v>
      </c>
      <c r="K33" s="9">
        <f t="shared" si="3"/>
        <v>7.6923076923076927E-2</v>
      </c>
    </row>
    <row r="34" spans="1:11" x14ac:dyDescent="0.25">
      <c r="A34" s="7" t="s">
        <v>391</v>
      </c>
      <c r="B34" s="65">
        <v>1</v>
      </c>
      <c r="C34" s="34">
        <f>IF(B41=0, "-", B34/B41)</f>
        <v>7.6923076923076927E-2</v>
      </c>
      <c r="D34" s="65">
        <v>0</v>
      </c>
      <c r="E34" s="9">
        <f>IF(D41=0, "-", D34/D41)</f>
        <v>0</v>
      </c>
      <c r="F34" s="81">
        <v>6</v>
      </c>
      <c r="G34" s="34">
        <f>IF(F41=0, "-", F34/F41)</f>
        <v>0.11764705882352941</v>
      </c>
      <c r="H34" s="65">
        <v>12</v>
      </c>
      <c r="I34" s="9">
        <f>IF(H41=0, "-", H34/H41)</f>
        <v>0.27906976744186046</v>
      </c>
      <c r="J34" s="8" t="str">
        <f t="shared" si="2"/>
        <v>-</v>
      </c>
      <c r="K34" s="9">
        <f t="shared" si="3"/>
        <v>-0.5</v>
      </c>
    </row>
    <row r="35" spans="1:11" x14ac:dyDescent="0.25">
      <c r="A35" s="7" t="s">
        <v>392</v>
      </c>
      <c r="B35" s="65">
        <v>0</v>
      </c>
      <c r="C35" s="34">
        <f>IF(B41=0, "-", B35/B41)</f>
        <v>0</v>
      </c>
      <c r="D35" s="65">
        <v>0</v>
      </c>
      <c r="E35" s="9">
        <f>IF(D41=0, "-", D35/D41)</f>
        <v>0</v>
      </c>
      <c r="F35" s="81">
        <v>0</v>
      </c>
      <c r="G35" s="34">
        <f>IF(F41=0, "-", F35/F41)</f>
        <v>0</v>
      </c>
      <c r="H35" s="65">
        <v>1</v>
      </c>
      <c r="I35" s="9">
        <f>IF(H41=0, "-", H35/H41)</f>
        <v>2.3255813953488372E-2</v>
      </c>
      <c r="J35" s="8" t="str">
        <f t="shared" si="2"/>
        <v>-</v>
      </c>
      <c r="K35" s="9">
        <f t="shared" si="3"/>
        <v>-1</v>
      </c>
    </row>
    <row r="36" spans="1:11" x14ac:dyDescent="0.25">
      <c r="A36" s="7" t="s">
        <v>393</v>
      </c>
      <c r="B36" s="65">
        <v>0</v>
      </c>
      <c r="C36" s="34">
        <f>IF(B41=0, "-", B36/B41)</f>
        <v>0</v>
      </c>
      <c r="D36" s="65">
        <v>0</v>
      </c>
      <c r="E36" s="9">
        <f>IF(D41=0, "-", D36/D41)</f>
        <v>0</v>
      </c>
      <c r="F36" s="81">
        <v>1</v>
      </c>
      <c r="G36" s="34">
        <f>IF(F41=0, "-", F36/F41)</f>
        <v>1.9607843137254902E-2</v>
      </c>
      <c r="H36" s="65">
        <v>0</v>
      </c>
      <c r="I36" s="9">
        <f>IF(H41=0, "-", H36/H41)</f>
        <v>0</v>
      </c>
      <c r="J36" s="8" t="str">
        <f t="shared" si="2"/>
        <v>-</v>
      </c>
      <c r="K36" s="9" t="str">
        <f t="shared" si="3"/>
        <v>-</v>
      </c>
    </row>
    <row r="37" spans="1:11" x14ac:dyDescent="0.25">
      <c r="A37" s="7" t="s">
        <v>394</v>
      </c>
      <c r="B37" s="65">
        <v>0</v>
      </c>
      <c r="C37" s="34">
        <f>IF(B41=0, "-", B37/B41)</f>
        <v>0</v>
      </c>
      <c r="D37" s="65">
        <v>0</v>
      </c>
      <c r="E37" s="9">
        <f>IF(D41=0, "-", D37/D41)</f>
        <v>0</v>
      </c>
      <c r="F37" s="81">
        <v>1</v>
      </c>
      <c r="G37" s="34">
        <f>IF(F41=0, "-", F37/F41)</f>
        <v>1.9607843137254902E-2</v>
      </c>
      <c r="H37" s="65">
        <v>0</v>
      </c>
      <c r="I37" s="9">
        <f>IF(H41=0, "-", H37/H41)</f>
        <v>0</v>
      </c>
      <c r="J37" s="8" t="str">
        <f t="shared" si="2"/>
        <v>-</v>
      </c>
      <c r="K37" s="9" t="str">
        <f t="shared" si="3"/>
        <v>-</v>
      </c>
    </row>
    <row r="38" spans="1:11" x14ac:dyDescent="0.25">
      <c r="A38" s="7" t="s">
        <v>395</v>
      </c>
      <c r="B38" s="65">
        <v>0</v>
      </c>
      <c r="C38" s="34">
        <f>IF(B41=0, "-", B38/B41)</f>
        <v>0</v>
      </c>
      <c r="D38" s="65">
        <v>0</v>
      </c>
      <c r="E38" s="9">
        <f>IF(D41=0, "-", D38/D41)</f>
        <v>0</v>
      </c>
      <c r="F38" s="81">
        <v>2</v>
      </c>
      <c r="G38" s="34">
        <f>IF(F41=0, "-", F38/F41)</f>
        <v>3.9215686274509803E-2</v>
      </c>
      <c r="H38" s="65">
        <v>3</v>
      </c>
      <c r="I38" s="9">
        <f>IF(H41=0, "-", H38/H41)</f>
        <v>6.9767441860465115E-2</v>
      </c>
      <c r="J38" s="8" t="str">
        <f t="shared" si="2"/>
        <v>-</v>
      </c>
      <c r="K38" s="9">
        <f t="shared" si="3"/>
        <v>-0.33333333333333331</v>
      </c>
    </row>
    <row r="39" spans="1:11" x14ac:dyDescent="0.25">
      <c r="A39" s="7" t="s">
        <v>396</v>
      </c>
      <c r="B39" s="65">
        <v>3</v>
      </c>
      <c r="C39" s="34">
        <f>IF(B41=0, "-", B39/B41)</f>
        <v>0.23076923076923078</v>
      </c>
      <c r="D39" s="65">
        <v>3</v>
      </c>
      <c r="E39" s="9">
        <f>IF(D41=0, "-", D39/D41)</f>
        <v>0.42857142857142855</v>
      </c>
      <c r="F39" s="81">
        <v>11</v>
      </c>
      <c r="G39" s="34">
        <f>IF(F41=0, "-", F39/F41)</f>
        <v>0.21568627450980393</v>
      </c>
      <c r="H39" s="65">
        <v>4</v>
      </c>
      <c r="I39" s="9">
        <f>IF(H41=0, "-", H39/H41)</f>
        <v>9.3023255813953487E-2</v>
      </c>
      <c r="J39" s="8">
        <f t="shared" si="2"/>
        <v>0</v>
      </c>
      <c r="K39" s="9">
        <f t="shared" si="3"/>
        <v>1.75</v>
      </c>
    </row>
    <row r="40" spans="1:11" x14ac:dyDescent="0.25">
      <c r="A40" s="2"/>
      <c r="B40" s="68"/>
      <c r="C40" s="33"/>
      <c r="D40" s="68"/>
      <c r="E40" s="6"/>
      <c r="F40" s="82"/>
      <c r="G40" s="33"/>
      <c r="H40" s="68"/>
      <c r="I40" s="6"/>
      <c r="J40" s="5"/>
      <c r="K40" s="6"/>
    </row>
    <row r="41" spans="1:11" s="43" customFormat="1" ht="13" x14ac:dyDescent="0.3">
      <c r="A41" s="162" t="s">
        <v>446</v>
      </c>
      <c r="B41" s="71">
        <f>SUM(B29:B40)</f>
        <v>13</v>
      </c>
      <c r="C41" s="40">
        <f>B41/1085</f>
        <v>1.1981566820276499E-2</v>
      </c>
      <c r="D41" s="71">
        <f>SUM(D29:D40)</f>
        <v>7</v>
      </c>
      <c r="E41" s="41">
        <f>D41/1115</f>
        <v>6.2780269058295961E-3</v>
      </c>
      <c r="F41" s="77">
        <f>SUM(F29:F40)</f>
        <v>51</v>
      </c>
      <c r="G41" s="42">
        <f>F41/5107</f>
        <v>9.9862933228901506E-3</v>
      </c>
      <c r="H41" s="71">
        <f>SUM(H29:H40)</f>
        <v>43</v>
      </c>
      <c r="I41" s="41">
        <f>H41/5197</f>
        <v>8.274004233211469E-3</v>
      </c>
      <c r="J41" s="37">
        <f>IF(D41=0, "-", IF((B41-D41)/D41&lt;10, (B41-D41)/D41, "&gt;999%"))</f>
        <v>0.8571428571428571</v>
      </c>
      <c r="K41" s="38">
        <f>IF(H41=0, "-", IF((F41-H41)/H41&lt;10, (F41-H41)/H41, "&gt;999%"))</f>
        <v>0.18604651162790697</v>
      </c>
    </row>
    <row r="42" spans="1:11" x14ac:dyDescent="0.25">
      <c r="B42" s="83"/>
      <c r="D42" s="83"/>
      <c r="F42" s="83"/>
      <c r="H42" s="83"/>
    </row>
    <row r="43" spans="1:11" ht="13" x14ac:dyDescent="0.3">
      <c r="A43" s="27" t="s">
        <v>445</v>
      </c>
      <c r="B43" s="71">
        <v>51</v>
      </c>
      <c r="C43" s="40">
        <f>B43/1085</f>
        <v>4.7004608294930875E-2</v>
      </c>
      <c r="D43" s="71">
        <v>34</v>
      </c>
      <c r="E43" s="41">
        <f>D43/1115</f>
        <v>3.0493273542600896E-2</v>
      </c>
      <c r="F43" s="77">
        <v>185</v>
      </c>
      <c r="G43" s="42">
        <f>F43/5107</f>
        <v>3.6224789504601528E-2</v>
      </c>
      <c r="H43" s="71">
        <v>161</v>
      </c>
      <c r="I43" s="41">
        <f>H43/5197</f>
        <v>3.0979411198768521E-2</v>
      </c>
      <c r="J43" s="37">
        <f>IF(D43=0, "-", IF((B43-D43)/D43&lt;10, (B43-D43)/D43, "&gt;999%"))</f>
        <v>0.5</v>
      </c>
      <c r="K43" s="38">
        <f>IF(H43=0, "-", IF((F43-H43)/H43&lt;10, (F43-H43)/H43, "&gt;999%"))</f>
        <v>0.14906832298136646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1" manualBreakCount="1">
    <brk id="43" max="16383" man="1"/>
  </rowBreak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5"/>
  <dimension ref="A1:K25"/>
  <sheetViews>
    <sheetView tabSelected="1" zoomScaleNormal="100" workbookViewId="0">
      <selection activeCell="M1" sqref="M1"/>
    </sheetView>
  </sheetViews>
  <sheetFormatPr defaultRowHeight="12.5" x14ac:dyDescent="0.25"/>
  <cols>
    <col min="1" max="1" width="25.1796875" bestFit="1" customWidth="1"/>
    <col min="2" max="11" width="8.453125" customWidth="1"/>
  </cols>
  <sheetData>
    <row r="1" spans="1:11" s="52" customFormat="1" ht="20" x14ac:dyDescent="0.4">
      <c r="A1" s="4" t="s">
        <v>10</v>
      </c>
      <c r="B1" s="198" t="s">
        <v>452</v>
      </c>
      <c r="C1" s="198"/>
      <c r="D1" s="198"/>
      <c r="E1" s="199"/>
      <c r="F1" s="199"/>
      <c r="G1" s="199"/>
      <c r="H1" s="199"/>
      <c r="I1" s="199"/>
      <c r="J1" s="199"/>
      <c r="K1" s="199"/>
    </row>
    <row r="2" spans="1:11" s="52" customFormat="1" ht="20" x14ac:dyDescent="0.4">
      <c r="A2" s="4" t="s">
        <v>90</v>
      </c>
      <c r="B2" s="202" t="s">
        <v>81</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36</v>
      </c>
      <c r="B7" s="65">
        <v>1</v>
      </c>
      <c r="C7" s="39">
        <f>IF(B25=0, "-", B7/B25)</f>
        <v>1.9607843137254902E-2</v>
      </c>
      <c r="D7" s="65">
        <v>0</v>
      </c>
      <c r="E7" s="21">
        <f>IF(D25=0, "-", D7/D25)</f>
        <v>0</v>
      </c>
      <c r="F7" s="81">
        <v>3</v>
      </c>
      <c r="G7" s="39">
        <f>IF(F25=0, "-", F7/F25)</f>
        <v>1.6216216216216217E-2</v>
      </c>
      <c r="H7" s="65">
        <v>0</v>
      </c>
      <c r="I7" s="21">
        <f>IF(H25=0, "-", H7/H25)</f>
        <v>0</v>
      </c>
      <c r="J7" s="20" t="str">
        <f t="shared" ref="J7:J23" si="0">IF(D7=0, "-", IF((B7-D7)/D7&lt;10, (B7-D7)/D7, "&gt;999%"))</f>
        <v>-</v>
      </c>
      <c r="K7" s="21" t="str">
        <f t="shared" ref="K7:K23" si="1">IF(H7=0, "-", IF((F7-H7)/H7&lt;10, (F7-H7)/H7, "&gt;999%"))</f>
        <v>-</v>
      </c>
    </row>
    <row r="8" spans="1:11" x14ac:dyDescent="0.25">
      <c r="A8" s="7" t="s">
        <v>37</v>
      </c>
      <c r="B8" s="65">
        <v>0</v>
      </c>
      <c r="C8" s="39">
        <f>IF(B25=0, "-", B8/B25)</f>
        <v>0</v>
      </c>
      <c r="D8" s="65">
        <v>0</v>
      </c>
      <c r="E8" s="21">
        <f>IF(D25=0, "-", D8/D25)</f>
        <v>0</v>
      </c>
      <c r="F8" s="81">
        <v>2</v>
      </c>
      <c r="G8" s="39">
        <f>IF(F25=0, "-", F8/F25)</f>
        <v>1.0810810810810811E-2</v>
      </c>
      <c r="H8" s="65">
        <v>0</v>
      </c>
      <c r="I8" s="21">
        <f>IF(H25=0, "-", H8/H25)</f>
        <v>0</v>
      </c>
      <c r="J8" s="20" t="str">
        <f t="shared" si="0"/>
        <v>-</v>
      </c>
      <c r="K8" s="21" t="str">
        <f t="shared" si="1"/>
        <v>-</v>
      </c>
    </row>
    <row r="9" spans="1:11" x14ac:dyDescent="0.25">
      <c r="A9" s="7" t="s">
        <v>38</v>
      </c>
      <c r="B9" s="65">
        <v>12</v>
      </c>
      <c r="C9" s="39">
        <f>IF(B25=0, "-", B9/B25)</f>
        <v>0.23529411764705882</v>
      </c>
      <c r="D9" s="65">
        <v>3</v>
      </c>
      <c r="E9" s="21">
        <f>IF(D25=0, "-", D9/D25)</f>
        <v>8.8235294117647065E-2</v>
      </c>
      <c r="F9" s="81">
        <v>23</v>
      </c>
      <c r="G9" s="39">
        <f>IF(F25=0, "-", F9/F25)</f>
        <v>0.12432432432432433</v>
      </c>
      <c r="H9" s="65">
        <v>19</v>
      </c>
      <c r="I9" s="21">
        <f>IF(H25=0, "-", H9/H25)</f>
        <v>0.11801242236024845</v>
      </c>
      <c r="J9" s="20">
        <f t="shared" si="0"/>
        <v>3</v>
      </c>
      <c r="K9" s="21">
        <f t="shared" si="1"/>
        <v>0.21052631578947367</v>
      </c>
    </row>
    <row r="10" spans="1:11" x14ac:dyDescent="0.25">
      <c r="A10" s="7" t="s">
        <v>41</v>
      </c>
      <c r="B10" s="65">
        <v>10</v>
      </c>
      <c r="C10" s="39">
        <f>IF(B25=0, "-", B10/B25)</f>
        <v>0.19607843137254902</v>
      </c>
      <c r="D10" s="65">
        <v>7</v>
      </c>
      <c r="E10" s="21">
        <f>IF(D25=0, "-", D10/D25)</f>
        <v>0.20588235294117646</v>
      </c>
      <c r="F10" s="81">
        <v>25</v>
      </c>
      <c r="G10" s="39">
        <f>IF(F25=0, "-", F10/F25)</f>
        <v>0.13513513513513514</v>
      </c>
      <c r="H10" s="65">
        <v>34</v>
      </c>
      <c r="I10" s="21">
        <f>IF(H25=0, "-", H10/H25)</f>
        <v>0.21118012422360249</v>
      </c>
      <c r="J10" s="20">
        <f t="shared" si="0"/>
        <v>0.42857142857142855</v>
      </c>
      <c r="K10" s="21">
        <f t="shared" si="1"/>
        <v>-0.26470588235294118</v>
      </c>
    </row>
    <row r="11" spans="1:11" x14ac:dyDescent="0.25">
      <c r="A11" s="7" t="s">
        <v>44</v>
      </c>
      <c r="B11" s="65">
        <v>0</v>
      </c>
      <c r="C11" s="39">
        <f>IF(B25=0, "-", B11/B25)</f>
        <v>0</v>
      </c>
      <c r="D11" s="65">
        <v>0</v>
      </c>
      <c r="E11" s="21">
        <f>IF(D25=0, "-", D11/D25)</f>
        <v>0</v>
      </c>
      <c r="F11" s="81">
        <v>1</v>
      </c>
      <c r="G11" s="39">
        <f>IF(F25=0, "-", F11/F25)</f>
        <v>5.4054054054054057E-3</v>
      </c>
      <c r="H11" s="65">
        <v>0</v>
      </c>
      <c r="I11" s="21">
        <f>IF(H25=0, "-", H11/H25)</f>
        <v>0</v>
      </c>
      <c r="J11" s="20" t="str">
        <f t="shared" si="0"/>
        <v>-</v>
      </c>
      <c r="K11" s="21" t="str">
        <f t="shared" si="1"/>
        <v>-</v>
      </c>
    </row>
    <row r="12" spans="1:11" x14ac:dyDescent="0.25">
      <c r="A12" s="7" t="s">
        <v>45</v>
      </c>
      <c r="B12" s="65">
        <v>19</v>
      </c>
      <c r="C12" s="39">
        <f>IF(B25=0, "-", B12/B25)</f>
        <v>0.37254901960784315</v>
      </c>
      <c r="D12" s="65">
        <v>16</v>
      </c>
      <c r="E12" s="21">
        <f>IF(D25=0, "-", D12/D25)</f>
        <v>0.47058823529411764</v>
      </c>
      <c r="F12" s="81">
        <v>84</v>
      </c>
      <c r="G12" s="39">
        <f>IF(F25=0, "-", F12/F25)</f>
        <v>0.45405405405405408</v>
      </c>
      <c r="H12" s="65">
        <v>62</v>
      </c>
      <c r="I12" s="21">
        <f>IF(H25=0, "-", H12/H25)</f>
        <v>0.38509316770186336</v>
      </c>
      <c r="J12" s="20">
        <f t="shared" si="0"/>
        <v>0.1875</v>
      </c>
      <c r="K12" s="21">
        <f t="shared" si="1"/>
        <v>0.35483870967741937</v>
      </c>
    </row>
    <row r="13" spans="1:11" x14ac:dyDescent="0.25">
      <c r="A13" s="7" t="s">
        <v>47</v>
      </c>
      <c r="B13" s="65">
        <v>0</v>
      </c>
      <c r="C13" s="39">
        <f>IF(B25=0, "-", B13/B25)</f>
        <v>0</v>
      </c>
      <c r="D13" s="65">
        <v>0</v>
      </c>
      <c r="E13" s="21">
        <f>IF(D25=0, "-", D13/D25)</f>
        <v>0</v>
      </c>
      <c r="F13" s="81">
        <v>0</v>
      </c>
      <c r="G13" s="39">
        <f>IF(F25=0, "-", F13/F25)</f>
        <v>0</v>
      </c>
      <c r="H13" s="65">
        <v>3</v>
      </c>
      <c r="I13" s="21">
        <f>IF(H25=0, "-", H13/H25)</f>
        <v>1.8633540372670808E-2</v>
      </c>
      <c r="J13" s="20" t="str">
        <f t="shared" si="0"/>
        <v>-</v>
      </c>
      <c r="K13" s="21">
        <f t="shared" si="1"/>
        <v>-1</v>
      </c>
    </row>
    <row r="14" spans="1:11" x14ac:dyDescent="0.25">
      <c r="A14" s="7" t="s">
        <v>50</v>
      </c>
      <c r="B14" s="65">
        <v>4</v>
      </c>
      <c r="C14" s="39">
        <f>IF(B25=0, "-", B14/B25)</f>
        <v>7.8431372549019607E-2</v>
      </c>
      <c r="D14" s="65">
        <v>3</v>
      </c>
      <c r="E14" s="21">
        <f>IF(D25=0, "-", D14/D25)</f>
        <v>8.8235294117647065E-2</v>
      </c>
      <c r="F14" s="81">
        <v>14</v>
      </c>
      <c r="G14" s="39">
        <f>IF(F25=0, "-", F14/F25)</f>
        <v>7.567567567567568E-2</v>
      </c>
      <c r="H14" s="65">
        <v>13</v>
      </c>
      <c r="I14" s="21">
        <f>IF(H25=0, "-", H14/H25)</f>
        <v>8.0745341614906832E-2</v>
      </c>
      <c r="J14" s="20">
        <f t="shared" si="0"/>
        <v>0.33333333333333331</v>
      </c>
      <c r="K14" s="21">
        <f t="shared" si="1"/>
        <v>7.6923076923076927E-2</v>
      </c>
    </row>
    <row r="15" spans="1:11" x14ac:dyDescent="0.25">
      <c r="A15" s="7" t="s">
        <v>53</v>
      </c>
      <c r="B15" s="65">
        <v>1</v>
      </c>
      <c r="C15" s="39">
        <f>IF(B25=0, "-", B15/B25)</f>
        <v>1.9607843137254902E-2</v>
      </c>
      <c r="D15" s="65">
        <v>1</v>
      </c>
      <c r="E15" s="21">
        <f>IF(D25=0, "-", D15/D25)</f>
        <v>2.9411764705882353E-2</v>
      </c>
      <c r="F15" s="81">
        <v>3</v>
      </c>
      <c r="G15" s="39">
        <f>IF(F25=0, "-", F15/F25)</f>
        <v>1.6216216216216217E-2</v>
      </c>
      <c r="H15" s="65">
        <v>7</v>
      </c>
      <c r="I15" s="21">
        <f>IF(H25=0, "-", H15/H25)</f>
        <v>4.3478260869565216E-2</v>
      </c>
      <c r="J15" s="20">
        <f t="shared" si="0"/>
        <v>0</v>
      </c>
      <c r="K15" s="21">
        <f t="shared" si="1"/>
        <v>-0.5714285714285714</v>
      </c>
    </row>
    <row r="16" spans="1:11" x14ac:dyDescent="0.25">
      <c r="A16" s="7" t="s">
        <v>55</v>
      </c>
      <c r="B16" s="65">
        <v>1</v>
      </c>
      <c r="C16" s="39">
        <f>IF(B25=0, "-", B16/B25)</f>
        <v>1.9607843137254902E-2</v>
      </c>
      <c r="D16" s="65">
        <v>0</v>
      </c>
      <c r="E16" s="21">
        <f>IF(D25=0, "-", D16/D25)</f>
        <v>0</v>
      </c>
      <c r="F16" s="81">
        <v>6</v>
      </c>
      <c r="G16" s="39">
        <f>IF(F25=0, "-", F16/F25)</f>
        <v>3.2432432432432434E-2</v>
      </c>
      <c r="H16" s="65">
        <v>12</v>
      </c>
      <c r="I16" s="21">
        <f>IF(H25=0, "-", H16/H25)</f>
        <v>7.4534161490683232E-2</v>
      </c>
      <c r="J16" s="20" t="str">
        <f t="shared" si="0"/>
        <v>-</v>
      </c>
      <c r="K16" s="21">
        <f t="shared" si="1"/>
        <v>-0.5</v>
      </c>
    </row>
    <row r="17" spans="1:11" x14ac:dyDescent="0.25">
      <c r="A17" s="7" t="s">
        <v>56</v>
      </c>
      <c r="B17" s="65">
        <v>0</v>
      </c>
      <c r="C17" s="39">
        <f>IF(B25=0, "-", B17/B25)</f>
        <v>0</v>
      </c>
      <c r="D17" s="65">
        <v>0</v>
      </c>
      <c r="E17" s="21">
        <f>IF(D25=0, "-", D17/D25)</f>
        <v>0</v>
      </c>
      <c r="F17" s="81">
        <v>0</v>
      </c>
      <c r="G17" s="39">
        <f>IF(F25=0, "-", F17/F25)</f>
        <v>0</v>
      </c>
      <c r="H17" s="65">
        <v>2</v>
      </c>
      <c r="I17" s="21">
        <f>IF(H25=0, "-", H17/H25)</f>
        <v>1.2422360248447204E-2</v>
      </c>
      <c r="J17" s="20" t="str">
        <f t="shared" si="0"/>
        <v>-</v>
      </c>
      <c r="K17" s="21">
        <f t="shared" si="1"/>
        <v>-1</v>
      </c>
    </row>
    <row r="18" spans="1:11" x14ac:dyDescent="0.25">
      <c r="A18" s="7" t="s">
        <v>60</v>
      </c>
      <c r="B18" s="65">
        <v>0</v>
      </c>
      <c r="C18" s="39">
        <f>IF(B25=0, "-", B18/B25)</f>
        <v>0</v>
      </c>
      <c r="D18" s="65">
        <v>0</v>
      </c>
      <c r="E18" s="21">
        <f>IF(D25=0, "-", D18/D25)</f>
        <v>0</v>
      </c>
      <c r="F18" s="81">
        <v>2</v>
      </c>
      <c r="G18" s="39">
        <f>IF(F25=0, "-", F18/F25)</f>
        <v>1.0810810810810811E-2</v>
      </c>
      <c r="H18" s="65">
        <v>0</v>
      </c>
      <c r="I18" s="21">
        <f>IF(H25=0, "-", H18/H25)</f>
        <v>0</v>
      </c>
      <c r="J18" s="20" t="str">
        <f t="shared" si="0"/>
        <v>-</v>
      </c>
      <c r="K18" s="21" t="str">
        <f t="shared" si="1"/>
        <v>-</v>
      </c>
    </row>
    <row r="19" spans="1:11" x14ac:dyDescent="0.25">
      <c r="A19" s="7" t="s">
        <v>61</v>
      </c>
      <c r="B19" s="65">
        <v>0</v>
      </c>
      <c r="C19" s="39">
        <f>IF(B25=0, "-", B19/B25)</f>
        <v>0</v>
      </c>
      <c r="D19" s="65">
        <v>1</v>
      </c>
      <c r="E19" s="21">
        <f>IF(D25=0, "-", D19/D25)</f>
        <v>2.9411764705882353E-2</v>
      </c>
      <c r="F19" s="81">
        <v>7</v>
      </c>
      <c r="G19" s="39">
        <f>IF(F25=0, "-", F19/F25)</f>
        <v>3.783783783783784E-2</v>
      </c>
      <c r="H19" s="65">
        <v>1</v>
      </c>
      <c r="I19" s="21">
        <f>IF(H25=0, "-", H19/H25)</f>
        <v>6.2111801242236021E-3</v>
      </c>
      <c r="J19" s="20">
        <f t="shared" si="0"/>
        <v>-1</v>
      </c>
      <c r="K19" s="21">
        <f t="shared" si="1"/>
        <v>6</v>
      </c>
    </row>
    <row r="20" spans="1:11" x14ac:dyDescent="0.25">
      <c r="A20" s="7" t="s">
        <v>69</v>
      </c>
      <c r="B20" s="65">
        <v>0</v>
      </c>
      <c r="C20" s="39">
        <f>IF(B25=0, "-", B20/B25)</f>
        <v>0</v>
      </c>
      <c r="D20" s="65">
        <v>0</v>
      </c>
      <c r="E20" s="21">
        <f>IF(D25=0, "-", D20/D25)</f>
        <v>0</v>
      </c>
      <c r="F20" s="81">
        <v>1</v>
      </c>
      <c r="G20" s="39">
        <f>IF(F25=0, "-", F20/F25)</f>
        <v>5.4054054054054057E-3</v>
      </c>
      <c r="H20" s="65">
        <v>0</v>
      </c>
      <c r="I20" s="21">
        <f>IF(H25=0, "-", H20/H25)</f>
        <v>0</v>
      </c>
      <c r="J20" s="20" t="str">
        <f t="shared" si="0"/>
        <v>-</v>
      </c>
      <c r="K20" s="21" t="str">
        <f t="shared" si="1"/>
        <v>-</v>
      </c>
    </row>
    <row r="21" spans="1:11" x14ac:dyDescent="0.25">
      <c r="A21" s="7" t="s">
        <v>76</v>
      </c>
      <c r="B21" s="65">
        <v>0</v>
      </c>
      <c r="C21" s="39">
        <f>IF(B25=0, "-", B21/B25)</f>
        <v>0</v>
      </c>
      <c r="D21" s="65">
        <v>0</v>
      </c>
      <c r="E21" s="21">
        <f>IF(D25=0, "-", D21/D25)</f>
        <v>0</v>
      </c>
      <c r="F21" s="81">
        <v>2</v>
      </c>
      <c r="G21" s="39">
        <f>IF(F25=0, "-", F21/F25)</f>
        <v>1.0810810810810811E-2</v>
      </c>
      <c r="H21" s="65">
        <v>3</v>
      </c>
      <c r="I21" s="21">
        <f>IF(H25=0, "-", H21/H25)</f>
        <v>1.8633540372670808E-2</v>
      </c>
      <c r="J21" s="20" t="str">
        <f t="shared" si="0"/>
        <v>-</v>
      </c>
      <c r="K21" s="21">
        <f t="shared" si="1"/>
        <v>-0.33333333333333331</v>
      </c>
    </row>
    <row r="22" spans="1:11" x14ac:dyDescent="0.25">
      <c r="A22" s="7" t="s">
        <v>77</v>
      </c>
      <c r="B22" s="65">
        <v>0</v>
      </c>
      <c r="C22" s="39">
        <f>IF(B25=0, "-", B22/B25)</f>
        <v>0</v>
      </c>
      <c r="D22" s="65">
        <v>0</v>
      </c>
      <c r="E22" s="21">
        <f>IF(D25=0, "-", D22/D25)</f>
        <v>0</v>
      </c>
      <c r="F22" s="81">
        <v>1</v>
      </c>
      <c r="G22" s="39">
        <f>IF(F25=0, "-", F22/F25)</f>
        <v>5.4054054054054057E-3</v>
      </c>
      <c r="H22" s="65">
        <v>1</v>
      </c>
      <c r="I22" s="21">
        <f>IF(H25=0, "-", H22/H25)</f>
        <v>6.2111801242236021E-3</v>
      </c>
      <c r="J22" s="20" t="str">
        <f t="shared" si="0"/>
        <v>-</v>
      </c>
      <c r="K22" s="21">
        <f t="shared" si="1"/>
        <v>0</v>
      </c>
    </row>
    <row r="23" spans="1:11" x14ac:dyDescent="0.25">
      <c r="A23" s="7" t="s">
        <v>79</v>
      </c>
      <c r="B23" s="65">
        <v>3</v>
      </c>
      <c r="C23" s="39">
        <f>IF(B25=0, "-", B23/B25)</f>
        <v>5.8823529411764705E-2</v>
      </c>
      <c r="D23" s="65">
        <v>3</v>
      </c>
      <c r="E23" s="21">
        <f>IF(D25=0, "-", D23/D25)</f>
        <v>8.8235294117647065E-2</v>
      </c>
      <c r="F23" s="81">
        <v>11</v>
      </c>
      <c r="G23" s="39">
        <f>IF(F25=0, "-", F23/F25)</f>
        <v>5.9459459459459463E-2</v>
      </c>
      <c r="H23" s="65">
        <v>4</v>
      </c>
      <c r="I23" s="21">
        <f>IF(H25=0, "-", H23/H25)</f>
        <v>2.4844720496894408E-2</v>
      </c>
      <c r="J23" s="20">
        <f t="shared" si="0"/>
        <v>0</v>
      </c>
      <c r="K23" s="21">
        <f t="shared" si="1"/>
        <v>1.75</v>
      </c>
    </row>
    <row r="24" spans="1:11" x14ac:dyDescent="0.25">
      <c r="A24" s="2"/>
      <c r="B24" s="68"/>
      <c r="C24" s="33"/>
      <c r="D24" s="68"/>
      <c r="E24" s="6"/>
      <c r="F24" s="82"/>
      <c r="G24" s="33"/>
      <c r="H24" s="68"/>
      <c r="I24" s="6"/>
      <c r="J24" s="5"/>
      <c r="K24" s="6"/>
    </row>
    <row r="25" spans="1:11" s="43" customFormat="1" ht="13" x14ac:dyDescent="0.3">
      <c r="A25" s="162" t="s">
        <v>445</v>
      </c>
      <c r="B25" s="71">
        <f>SUM(B7:B24)</f>
        <v>51</v>
      </c>
      <c r="C25" s="40">
        <v>1</v>
      </c>
      <c r="D25" s="71">
        <f>SUM(D7:D24)</f>
        <v>34</v>
      </c>
      <c r="E25" s="41">
        <v>1</v>
      </c>
      <c r="F25" s="77">
        <f>SUM(F7:F24)</f>
        <v>185</v>
      </c>
      <c r="G25" s="42">
        <v>1</v>
      </c>
      <c r="H25" s="71">
        <f>SUM(H7:H24)</f>
        <v>161</v>
      </c>
      <c r="I25" s="41">
        <v>1</v>
      </c>
      <c r="J25" s="37">
        <f>IF(D25=0, "-", (B25-D25)/D25)</f>
        <v>0.5</v>
      </c>
      <c r="K25" s="38">
        <f>IF(H25=0, "-", (F25-H25)/H25)</f>
        <v>0.14906832298136646</v>
      </c>
    </row>
  </sheetData>
  <mergeCells count="9">
    <mergeCell ref="B1:K1"/>
    <mergeCell ref="B2:K2"/>
    <mergeCell ref="B4:E4"/>
    <mergeCell ref="F4:I4"/>
    <mergeCell ref="J4:K4"/>
    <mergeCell ref="B5:C5"/>
    <mergeCell ref="D5:E5"/>
    <mergeCell ref="F5:G5"/>
    <mergeCell ref="H5:I5"/>
  </mergeCells>
  <printOptions horizontalCentered="1"/>
  <pageMargins left="0.39370078740157483" right="0.39370078740157483" top="0.39370078740157483" bottom="0.59055118110236227" header="0.39370078740157483" footer="0.19685039370078741"/>
  <pageSetup paperSize="9" scale="86"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8"/>
  <dimension ref="A1:J377"/>
  <sheetViews>
    <sheetView tabSelected="1" zoomScaleNormal="100" workbookViewId="0">
      <selection activeCell="M1" sqref="M1"/>
    </sheetView>
  </sheetViews>
  <sheetFormatPr defaultRowHeight="12.5" x14ac:dyDescent="0.25"/>
  <cols>
    <col min="1" max="1" width="34.36328125" bestFit="1" customWidth="1"/>
    <col min="6" max="6" width="1.7265625" customWidth="1"/>
  </cols>
  <sheetData>
    <row r="1" spans="1:10" s="52" customFormat="1" ht="20" x14ac:dyDescent="0.4">
      <c r="A1" s="4" t="s">
        <v>10</v>
      </c>
      <c r="B1" s="198" t="s">
        <v>21</v>
      </c>
      <c r="C1" s="199"/>
      <c r="D1" s="199"/>
      <c r="E1" s="199"/>
      <c r="F1" s="199"/>
      <c r="G1" s="199"/>
      <c r="H1" s="199"/>
      <c r="I1" s="199"/>
      <c r="J1" s="199"/>
    </row>
    <row r="2" spans="1:10" s="52" customFormat="1" ht="20" x14ac:dyDescent="0.4">
      <c r="A2" s="4" t="s">
        <v>90</v>
      </c>
      <c r="B2" s="202" t="s">
        <v>81</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c r="B5" s="57">
        <f>VALUE(RIGHT(B2, 4))</f>
        <v>2023</v>
      </c>
      <c r="C5" s="58">
        <f>B5-1</f>
        <v>2022</v>
      </c>
      <c r="D5" s="57">
        <f>B5</f>
        <v>2023</v>
      </c>
      <c r="E5" s="58">
        <f>C5</f>
        <v>2022</v>
      </c>
      <c r="F5" s="64"/>
      <c r="G5" s="57" t="s">
        <v>4</v>
      </c>
      <c r="H5" s="58" t="s">
        <v>2</v>
      </c>
      <c r="I5" s="57" t="s">
        <v>4</v>
      </c>
      <c r="J5" s="58" t="s">
        <v>2</v>
      </c>
    </row>
    <row r="6" spans="1:10" x14ac:dyDescent="0.25">
      <c r="A6" s="7"/>
      <c r="B6" s="86"/>
      <c r="C6" s="87"/>
      <c r="D6" s="86"/>
      <c r="E6" s="87"/>
      <c r="F6" s="88"/>
      <c r="G6" s="86"/>
      <c r="H6" s="87"/>
      <c r="I6" s="35"/>
      <c r="J6" s="36"/>
    </row>
    <row r="7" spans="1:10" s="139" customFormat="1" ht="13" x14ac:dyDescent="0.3">
      <c r="A7" s="159" t="s">
        <v>31</v>
      </c>
      <c r="B7" s="65"/>
      <c r="C7" s="66"/>
      <c r="D7" s="65"/>
      <c r="E7" s="66"/>
      <c r="F7" s="67"/>
      <c r="G7" s="65"/>
      <c r="H7" s="66"/>
      <c r="I7" s="20"/>
      <c r="J7" s="21"/>
    </row>
    <row r="8" spans="1:10" x14ac:dyDescent="0.25">
      <c r="A8" s="177" t="s">
        <v>186</v>
      </c>
      <c r="B8" s="143">
        <v>0</v>
      </c>
      <c r="C8" s="144">
        <v>0</v>
      </c>
      <c r="D8" s="143">
        <v>1</v>
      </c>
      <c r="E8" s="144">
        <v>0</v>
      </c>
      <c r="F8" s="145"/>
      <c r="G8" s="143">
        <f>B8-C8</f>
        <v>0</v>
      </c>
      <c r="H8" s="144">
        <f>D8-E8</f>
        <v>1</v>
      </c>
      <c r="I8" s="151" t="str">
        <f>IF(C8=0, "-", IF(G8/C8&lt;10, G8/C8, "&gt;999%"))</f>
        <v>-</v>
      </c>
      <c r="J8" s="152" t="str">
        <f>IF(E8=0, "-", IF(H8/E8&lt;10, H8/E8, "&gt;999%"))</f>
        <v>-</v>
      </c>
    </row>
    <row r="9" spans="1:10" x14ac:dyDescent="0.25">
      <c r="A9" s="158" t="s">
        <v>263</v>
      </c>
      <c r="B9" s="65">
        <v>0</v>
      </c>
      <c r="C9" s="66">
        <v>0</v>
      </c>
      <c r="D9" s="65">
        <v>4</v>
      </c>
      <c r="E9" s="66">
        <v>0</v>
      </c>
      <c r="F9" s="67"/>
      <c r="G9" s="65">
        <f>B9-C9</f>
        <v>0</v>
      </c>
      <c r="H9" s="66">
        <f>D9-E9</f>
        <v>4</v>
      </c>
      <c r="I9" s="20" t="str">
        <f>IF(C9=0, "-", IF(G9/C9&lt;10, G9/C9, "&gt;999%"))</f>
        <v>-</v>
      </c>
      <c r="J9" s="21" t="str">
        <f>IF(E9=0, "-", IF(H9/E9&lt;10, H9/E9, "&gt;999%"))</f>
        <v>-</v>
      </c>
    </row>
    <row r="10" spans="1:10" x14ac:dyDescent="0.25">
      <c r="A10" s="158" t="s">
        <v>287</v>
      </c>
      <c r="B10" s="65">
        <v>0</v>
      </c>
      <c r="C10" s="66">
        <v>0</v>
      </c>
      <c r="D10" s="65">
        <v>1</v>
      </c>
      <c r="E10" s="66">
        <v>0</v>
      </c>
      <c r="F10" s="67"/>
      <c r="G10" s="65">
        <f>B10-C10</f>
        <v>0</v>
      </c>
      <c r="H10" s="66">
        <f>D10-E10</f>
        <v>1</v>
      </c>
      <c r="I10" s="20" t="str">
        <f>IF(C10=0, "-", IF(G10/C10&lt;10, G10/C10, "&gt;999%"))</f>
        <v>-</v>
      </c>
      <c r="J10" s="21" t="str">
        <f>IF(E10=0, "-", IF(H10/E10&lt;10, H10/E10, "&gt;999%"))</f>
        <v>-</v>
      </c>
    </row>
    <row r="11" spans="1:10" x14ac:dyDescent="0.25">
      <c r="A11" s="158" t="s">
        <v>316</v>
      </c>
      <c r="B11" s="65">
        <v>0</v>
      </c>
      <c r="C11" s="66">
        <v>0</v>
      </c>
      <c r="D11" s="65">
        <v>0</v>
      </c>
      <c r="E11" s="66">
        <v>1</v>
      </c>
      <c r="F11" s="67"/>
      <c r="G11" s="65">
        <f>B11-C11</f>
        <v>0</v>
      </c>
      <c r="H11" s="66">
        <f>D11-E11</f>
        <v>-1</v>
      </c>
      <c r="I11" s="20" t="str">
        <f>IF(C11=0, "-", IF(G11/C11&lt;10, G11/C11, "&gt;999%"))</f>
        <v>-</v>
      </c>
      <c r="J11" s="21">
        <f>IF(E11=0, "-", IF(H11/E11&lt;10, H11/E11, "&gt;999%"))</f>
        <v>-1</v>
      </c>
    </row>
    <row r="12" spans="1:10" s="160" customFormat="1" ht="13" x14ac:dyDescent="0.3">
      <c r="A12" s="178" t="s">
        <v>453</v>
      </c>
      <c r="B12" s="71">
        <v>0</v>
      </c>
      <c r="C12" s="72">
        <v>0</v>
      </c>
      <c r="D12" s="71">
        <v>6</v>
      </c>
      <c r="E12" s="72">
        <v>1</v>
      </c>
      <c r="F12" s="73"/>
      <c r="G12" s="71">
        <f>B12-C12</f>
        <v>0</v>
      </c>
      <c r="H12" s="72">
        <f>D12-E12</f>
        <v>5</v>
      </c>
      <c r="I12" s="37" t="str">
        <f>IF(C12=0, "-", IF(G12/C12&lt;10, G12/C12, "&gt;999%"))</f>
        <v>-</v>
      </c>
      <c r="J12" s="38">
        <f>IF(E12=0, "-", IF(H12/E12&lt;10, H12/E12, "&gt;999%"))</f>
        <v>5</v>
      </c>
    </row>
    <row r="13" spans="1:10" x14ac:dyDescent="0.25">
      <c r="A13" s="177"/>
      <c r="B13" s="143"/>
      <c r="C13" s="144"/>
      <c r="D13" s="143"/>
      <c r="E13" s="144"/>
      <c r="F13" s="145"/>
      <c r="G13" s="143"/>
      <c r="H13" s="144"/>
      <c r="I13" s="151"/>
      <c r="J13" s="152"/>
    </row>
    <row r="14" spans="1:10" s="139" customFormat="1" ht="13" x14ac:dyDescent="0.3">
      <c r="A14" s="159" t="s">
        <v>32</v>
      </c>
      <c r="B14" s="65"/>
      <c r="C14" s="66"/>
      <c r="D14" s="65"/>
      <c r="E14" s="66"/>
      <c r="F14" s="67"/>
      <c r="G14" s="65"/>
      <c r="H14" s="66"/>
      <c r="I14" s="20"/>
      <c r="J14" s="21"/>
    </row>
    <row r="15" spans="1:10" x14ac:dyDescent="0.25">
      <c r="A15" s="158" t="s">
        <v>193</v>
      </c>
      <c r="B15" s="65">
        <v>1</v>
      </c>
      <c r="C15" s="66">
        <v>0</v>
      </c>
      <c r="D15" s="65">
        <v>2</v>
      </c>
      <c r="E15" s="66">
        <v>2</v>
      </c>
      <c r="F15" s="67"/>
      <c r="G15" s="65">
        <f t="shared" ref="G15:G28" si="0">B15-C15</f>
        <v>1</v>
      </c>
      <c r="H15" s="66">
        <f t="shared" ref="H15:H28" si="1">D15-E15</f>
        <v>0</v>
      </c>
      <c r="I15" s="20" t="str">
        <f t="shared" ref="I15:I28" si="2">IF(C15=0, "-", IF(G15/C15&lt;10, G15/C15, "&gt;999%"))</f>
        <v>-</v>
      </c>
      <c r="J15" s="21">
        <f t="shared" ref="J15:J28" si="3">IF(E15=0, "-", IF(H15/E15&lt;10, H15/E15, "&gt;999%"))</f>
        <v>0</v>
      </c>
    </row>
    <row r="16" spans="1:10" x14ac:dyDescent="0.25">
      <c r="A16" s="158" t="s">
        <v>225</v>
      </c>
      <c r="B16" s="65">
        <v>1</v>
      </c>
      <c r="C16" s="66">
        <v>0</v>
      </c>
      <c r="D16" s="65">
        <v>1</v>
      </c>
      <c r="E16" s="66">
        <v>1</v>
      </c>
      <c r="F16" s="67"/>
      <c r="G16" s="65">
        <f t="shared" si="0"/>
        <v>1</v>
      </c>
      <c r="H16" s="66">
        <f t="shared" si="1"/>
        <v>0</v>
      </c>
      <c r="I16" s="20" t="str">
        <f t="shared" si="2"/>
        <v>-</v>
      </c>
      <c r="J16" s="21">
        <f t="shared" si="3"/>
        <v>0</v>
      </c>
    </row>
    <row r="17" spans="1:10" x14ac:dyDescent="0.25">
      <c r="A17" s="158" t="s">
        <v>194</v>
      </c>
      <c r="B17" s="65">
        <v>0</v>
      </c>
      <c r="C17" s="66">
        <v>0</v>
      </c>
      <c r="D17" s="65">
        <v>1</v>
      </c>
      <c r="E17" s="66">
        <v>2</v>
      </c>
      <c r="F17" s="67"/>
      <c r="G17" s="65">
        <f t="shared" si="0"/>
        <v>0</v>
      </c>
      <c r="H17" s="66">
        <f t="shared" si="1"/>
        <v>-1</v>
      </c>
      <c r="I17" s="20" t="str">
        <f t="shared" si="2"/>
        <v>-</v>
      </c>
      <c r="J17" s="21">
        <f t="shared" si="3"/>
        <v>-0.5</v>
      </c>
    </row>
    <row r="18" spans="1:10" x14ac:dyDescent="0.25">
      <c r="A18" s="158" t="s">
        <v>206</v>
      </c>
      <c r="B18" s="65">
        <v>0</v>
      </c>
      <c r="C18" s="66">
        <v>1</v>
      </c>
      <c r="D18" s="65">
        <v>1</v>
      </c>
      <c r="E18" s="66">
        <v>2</v>
      </c>
      <c r="F18" s="67"/>
      <c r="G18" s="65">
        <f t="shared" si="0"/>
        <v>-1</v>
      </c>
      <c r="H18" s="66">
        <f t="shared" si="1"/>
        <v>-1</v>
      </c>
      <c r="I18" s="20">
        <f t="shared" si="2"/>
        <v>-1</v>
      </c>
      <c r="J18" s="21">
        <f t="shared" si="3"/>
        <v>-0.5</v>
      </c>
    </row>
    <row r="19" spans="1:10" x14ac:dyDescent="0.25">
      <c r="A19" s="158" t="s">
        <v>231</v>
      </c>
      <c r="B19" s="65">
        <v>1</v>
      </c>
      <c r="C19" s="66">
        <v>0</v>
      </c>
      <c r="D19" s="65">
        <v>1</v>
      </c>
      <c r="E19" s="66">
        <v>0</v>
      </c>
      <c r="F19" s="67"/>
      <c r="G19" s="65">
        <f t="shared" si="0"/>
        <v>1</v>
      </c>
      <c r="H19" s="66">
        <f t="shared" si="1"/>
        <v>1</v>
      </c>
      <c r="I19" s="20" t="str">
        <f t="shared" si="2"/>
        <v>-</v>
      </c>
      <c r="J19" s="21" t="str">
        <f t="shared" si="3"/>
        <v>-</v>
      </c>
    </row>
    <row r="20" spans="1:10" x14ac:dyDescent="0.25">
      <c r="A20" s="158" t="s">
        <v>207</v>
      </c>
      <c r="B20" s="65">
        <v>0</v>
      </c>
      <c r="C20" s="66">
        <v>0</v>
      </c>
      <c r="D20" s="65">
        <v>0</v>
      </c>
      <c r="E20" s="66">
        <v>2</v>
      </c>
      <c r="F20" s="67"/>
      <c r="G20" s="65">
        <f t="shared" si="0"/>
        <v>0</v>
      </c>
      <c r="H20" s="66">
        <f t="shared" si="1"/>
        <v>-2</v>
      </c>
      <c r="I20" s="20" t="str">
        <f t="shared" si="2"/>
        <v>-</v>
      </c>
      <c r="J20" s="21">
        <f t="shared" si="3"/>
        <v>-1</v>
      </c>
    </row>
    <row r="21" spans="1:10" x14ac:dyDescent="0.25">
      <c r="A21" s="158" t="s">
        <v>216</v>
      </c>
      <c r="B21" s="65">
        <v>0</v>
      </c>
      <c r="C21" s="66">
        <v>0</v>
      </c>
      <c r="D21" s="65">
        <v>0</v>
      </c>
      <c r="E21" s="66">
        <v>1</v>
      </c>
      <c r="F21" s="67"/>
      <c r="G21" s="65">
        <f t="shared" si="0"/>
        <v>0</v>
      </c>
      <c r="H21" s="66">
        <f t="shared" si="1"/>
        <v>-1</v>
      </c>
      <c r="I21" s="20" t="str">
        <f t="shared" si="2"/>
        <v>-</v>
      </c>
      <c r="J21" s="21">
        <f t="shared" si="3"/>
        <v>-1</v>
      </c>
    </row>
    <row r="22" spans="1:10" x14ac:dyDescent="0.25">
      <c r="A22" s="158" t="s">
        <v>264</v>
      </c>
      <c r="B22" s="65">
        <v>0</v>
      </c>
      <c r="C22" s="66">
        <v>1</v>
      </c>
      <c r="D22" s="65">
        <v>1</v>
      </c>
      <c r="E22" s="66">
        <v>5</v>
      </c>
      <c r="F22" s="67"/>
      <c r="G22" s="65">
        <f t="shared" si="0"/>
        <v>-1</v>
      </c>
      <c r="H22" s="66">
        <f t="shared" si="1"/>
        <v>-4</v>
      </c>
      <c r="I22" s="20">
        <f t="shared" si="2"/>
        <v>-1</v>
      </c>
      <c r="J22" s="21">
        <f t="shared" si="3"/>
        <v>-0.8</v>
      </c>
    </row>
    <row r="23" spans="1:10" x14ac:dyDescent="0.25">
      <c r="A23" s="158" t="s">
        <v>265</v>
      </c>
      <c r="B23" s="65">
        <v>0</v>
      </c>
      <c r="C23" s="66">
        <v>0</v>
      </c>
      <c r="D23" s="65">
        <v>0</v>
      </c>
      <c r="E23" s="66">
        <v>1</v>
      </c>
      <c r="F23" s="67"/>
      <c r="G23" s="65">
        <f t="shared" si="0"/>
        <v>0</v>
      </c>
      <c r="H23" s="66">
        <f t="shared" si="1"/>
        <v>-1</v>
      </c>
      <c r="I23" s="20" t="str">
        <f t="shared" si="2"/>
        <v>-</v>
      </c>
      <c r="J23" s="21">
        <f t="shared" si="3"/>
        <v>-1</v>
      </c>
    </row>
    <row r="24" spans="1:10" x14ac:dyDescent="0.25">
      <c r="A24" s="158" t="s">
        <v>288</v>
      </c>
      <c r="B24" s="65">
        <v>0</v>
      </c>
      <c r="C24" s="66">
        <v>1</v>
      </c>
      <c r="D24" s="65">
        <v>5</v>
      </c>
      <c r="E24" s="66">
        <v>3</v>
      </c>
      <c r="F24" s="67"/>
      <c r="G24" s="65">
        <f t="shared" si="0"/>
        <v>-1</v>
      </c>
      <c r="H24" s="66">
        <f t="shared" si="1"/>
        <v>2</v>
      </c>
      <c r="I24" s="20">
        <f t="shared" si="2"/>
        <v>-1</v>
      </c>
      <c r="J24" s="21">
        <f t="shared" si="3"/>
        <v>0.66666666666666663</v>
      </c>
    </row>
    <row r="25" spans="1:10" x14ac:dyDescent="0.25">
      <c r="A25" s="158" t="s">
        <v>289</v>
      </c>
      <c r="B25" s="65">
        <v>0</v>
      </c>
      <c r="C25" s="66">
        <v>0</v>
      </c>
      <c r="D25" s="65">
        <v>0</v>
      </c>
      <c r="E25" s="66">
        <v>1</v>
      </c>
      <c r="F25" s="67"/>
      <c r="G25" s="65">
        <f t="shared" si="0"/>
        <v>0</v>
      </c>
      <c r="H25" s="66">
        <f t="shared" si="1"/>
        <v>-1</v>
      </c>
      <c r="I25" s="20" t="str">
        <f t="shared" si="2"/>
        <v>-</v>
      </c>
      <c r="J25" s="21">
        <f t="shared" si="3"/>
        <v>-1</v>
      </c>
    </row>
    <row r="26" spans="1:10" x14ac:dyDescent="0.25">
      <c r="A26" s="158" t="s">
        <v>317</v>
      </c>
      <c r="B26" s="65">
        <v>0</v>
      </c>
      <c r="C26" s="66">
        <v>1</v>
      </c>
      <c r="D26" s="65">
        <v>3</v>
      </c>
      <c r="E26" s="66">
        <v>3</v>
      </c>
      <c r="F26" s="67"/>
      <c r="G26" s="65">
        <f t="shared" si="0"/>
        <v>-1</v>
      </c>
      <c r="H26" s="66">
        <f t="shared" si="1"/>
        <v>0</v>
      </c>
      <c r="I26" s="20">
        <f t="shared" si="2"/>
        <v>-1</v>
      </c>
      <c r="J26" s="21">
        <f t="shared" si="3"/>
        <v>0</v>
      </c>
    </row>
    <row r="27" spans="1:10" x14ac:dyDescent="0.25">
      <c r="A27" s="158" t="s">
        <v>318</v>
      </c>
      <c r="B27" s="65">
        <v>0</v>
      </c>
      <c r="C27" s="66">
        <v>1</v>
      </c>
      <c r="D27" s="65">
        <v>1</v>
      </c>
      <c r="E27" s="66">
        <v>1</v>
      </c>
      <c r="F27" s="67"/>
      <c r="G27" s="65">
        <f t="shared" si="0"/>
        <v>-1</v>
      </c>
      <c r="H27" s="66">
        <f t="shared" si="1"/>
        <v>0</v>
      </c>
      <c r="I27" s="20">
        <f t="shared" si="2"/>
        <v>-1</v>
      </c>
      <c r="J27" s="21">
        <f t="shared" si="3"/>
        <v>0</v>
      </c>
    </row>
    <row r="28" spans="1:10" s="160" customFormat="1" ht="13" x14ac:dyDescent="0.3">
      <c r="A28" s="178" t="s">
        <v>454</v>
      </c>
      <c r="B28" s="71">
        <v>3</v>
      </c>
      <c r="C28" s="72">
        <v>5</v>
      </c>
      <c r="D28" s="71">
        <v>16</v>
      </c>
      <c r="E28" s="72">
        <v>24</v>
      </c>
      <c r="F28" s="73"/>
      <c r="G28" s="71">
        <f t="shared" si="0"/>
        <v>-2</v>
      </c>
      <c r="H28" s="72">
        <f t="shared" si="1"/>
        <v>-8</v>
      </c>
      <c r="I28" s="37">
        <f t="shared" si="2"/>
        <v>-0.4</v>
      </c>
      <c r="J28" s="38">
        <f t="shared" si="3"/>
        <v>-0.33333333333333331</v>
      </c>
    </row>
    <row r="29" spans="1:10" x14ac:dyDescent="0.25">
      <c r="A29" s="177"/>
      <c r="B29" s="143"/>
      <c r="C29" s="144"/>
      <c r="D29" s="143"/>
      <c r="E29" s="144"/>
      <c r="F29" s="145"/>
      <c r="G29" s="143"/>
      <c r="H29" s="144"/>
      <c r="I29" s="151"/>
      <c r="J29" s="152"/>
    </row>
    <row r="30" spans="1:10" s="139" customFormat="1" ht="13" x14ac:dyDescent="0.3">
      <c r="A30" s="159" t="s">
        <v>33</v>
      </c>
      <c r="B30" s="65"/>
      <c r="C30" s="66"/>
      <c r="D30" s="65"/>
      <c r="E30" s="66"/>
      <c r="F30" s="67"/>
      <c r="G30" s="65"/>
      <c r="H30" s="66"/>
      <c r="I30" s="20"/>
      <c r="J30" s="21"/>
    </row>
    <row r="31" spans="1:10" x14ac:dyDescent="0.25">
      <c r="A31" s="158" t="s">
        <v>270</v>
      </c>
      <c r="B31" s="65">
        <v>2</v>
      </c>
      <c r="C31" s="66">
        <v>0</v>
      </c>
      <c r="D31" s="65">
        <v>10</v>
      </c>
      <c r="E31" s="66">
        <v>0</v>
      </c>
      <c r="F31" s="67"/>
      <c r="G31" s="65">
        <f>B31-C31</f>
        <v>2</v>
      </c>
      <c r="H31" s="66">
        <f>D31-E31</f>
        <v>10</v>
      </c>
      <c r="I31" s="20" t="str">
        <f>IF(C31=0, "-", IF(G31/C31&lt;10, G31/C31, "&gt;999%"))</f>
        <v>-</v>
      </c>
      <c r="J31" s="21" t="str">
        <f>IF(E31=0, "-", IF(H31/E31&lt;10, H31/E31, "&gt;999%"))</f>
        <v>-</v>
      </c>
    </row>
    <row r="32" spans="1:10" s="160" customFormat="1" ht="13" x14ac:dyDescent="0.3">
      <c r="A32" s="178" t="s">
        <v>455</v>
      </c>
      <c r="B32" s="71">
        <v>2</v>
      </c>
      <c r="C32" s="72">
        <v>0</v>
      </c>
      <c r="D32" s="71">
        <v>10</v>
      </c>
      <c r="E32" s="72">
        <v>0</v>
      </c>
      <c r="F32" s="73"/>
      <c r="G32" s="71">
        <f>B32-C32</f>
        <v>2</v>
      </c>
      <c r="H32" s="72">
        <f>D32-E32</f>
        <v>10</v>
      </c>
      <c r="I32" s="37" t="str">
        <f>IF(C32=0, "-", IF(G32/C32&lt;10, G32/C32, "&gt;999%"))</f>
        <v>-</v>
      </c>
      <c r="J32" s="38" t="str">
        <f>IF(E32=0, "-", IF(H32/E32&lt;10, H32/E32, "&gt;999%"))</f>
        <v>-</v>
      </c>
    </row>
    <row r="33" spans="1:10" x14ac:dyDescent="0.25">
      <c r="A33" s="177"/>
      <c r="B33" s="143"/>
      <c r="C33" s="144"/>
      <c r="D33" s="143"/>
      <c r="E33" s="144"/>
      <c r="F33" s="145"/>
      <c r="G33" s="143"/>
      <c r="H33" s="144"/>
      <c r="I33" s="151"/>
      <c r="J33" s="152"/>
    </row>
    <row r="34" spans="1:10" s="139" customFormat="1" ht="13" x14ac:dyDescent="0.3">
      <c r="A34" s="159" t="s">
        <v>34</v>
      </c>
      <c r="B34" s="65"/>
      <c r="C34" s="66"/>
      <c r="D34" s="65"/>
      <c r="E34" s="66"/>
      <c r="F34" s="67"/>
      <c r="G34" s="65"/>
      <c r="H34" s="66"/>
      <c r="I34" s="20"/>
      <c r="J34" s="21"/>
    </row>
    <row r="35" spans="1:10" x14ac:dyDescent="0.25">
      <c r="A35" s="158" t="s">
        <v>244</v>
      </c>
      <c r="B35" s="65">
        <v>0</v>
      </c>
      <c r="C35" s="66">
        <v>0</v>
      </c>
      <c r="D35" s="65">
        <v>4</v>
      </c>
      <c r="E35" s="66">
        <v>0</v>
      </c>
      <c r="F35" s="67"/>
      <c r="G35" s="65">
        <f>B35-C35</f>
        <v>0</v>
      </c>
      <c r="H35" s="66">
        <f>D35-E35</f>
        <v>4</v>
      </c>
      <c r="I35" s="20" t="str">
        <f>IF(C35=0, "-", IF(G35/C35&lt;10, G35/C35, "&gt;999%"))</f>
        <v>-</v>
      </c>
      <c r="J35" s="21" t="str">
        <f>IF(E35=0, "-", IF(H35/E35&lt;10, H35/E35, "&gt;999%"))</f>
        <v>-</v>
      </c>
    </row>
    <row r="36" spans="1:10" s="160" customFormat="1" ht="13" x14ac:dyDescent="0.3">
      <c r="A36" s="178" t="s">
        <v>456</v>
      </c>
      <c r="B36" s="71">
        <v>0</v>
      </c>
      <c r="C36" s="72">
        <v>0</v>
      </c>
      <c r="D36" s="71">
        <v>4</v>
      </c>
      <c r="E36" s="72">
        <v>0</v>
      </c>
      <c r="F36" s="73"/>
      <c r="G36" s="71">
        <f>B36-C36</f>
        <v>0</v>
      </c>
      <c r="H36" s="72">
        <f>D36-E36</f>
        <v>4</v>
      </c>
      <c r="I36" s="37" t="str">
        <f>IF(C36=0, "-", IF(G36/C36&lt;10, G36/C36, "&gt;999%"))</f>
        <v>-</v>
      </c>
      <c r="J36" s="38" t="str">
        <f>IF(E36=0, "-", IF(H36/E36&lt;10, H36/E36, "&gt;999%"))</f>
        <v>-</v>
      </c>
    </row>
    <row r="37" spans="1:10" x14ac:dyDescent="0.25">
      <c r="A37" s="177"/>
      <c r="B37" s="143"/>
      <c r="C37" s="144"/>
      <c r="D37" s="143"/>
      <c r="E37" s="144"/>
      <c r="F37" s="145"/>
      <c r="G37" s="143"/>
      <c r="H37" s="144"/>
      <c r="I37" s="151"/>
      <c r="J37" s="152"/>
    </row>
    <row r="38" spans="1:10" s="139" customFormat="1" ht="13" x14ac:dyDescent="0.3">
      <c r="A38" s="159" t="s">
        <v>35</v>
      </c>
      <c r="B38" s="65"/>
      <c r="C38" s="66"/>
      <c r="D38" s="65"/>
      <c r="E38" s="66"/>
      <c r="F38" s="67"/>
      <c r="G38" s="65"/>
      <c r="H38" s="66"/>
      <c r="I38" s="20"/>
      <c r="J38" s="21"/>
    </row>
    <row r="39" spans="1:10" x14ac:dyDescent="0.25">
      <c r="A39" s="158" t="s">
        <v>232</v>
      </c>
      <c r="B39" s="65">
        <v>1</v>
      </c>
      <c r="C39" s="66">
        <v>0</v>
      </c>
      <c r="D39" s="65">
        <v>3</v>
      </c>
      <c r="E39" s="66">
        <v>0</v>
      </c>
      <c r="F39" s="67"/>
      <c r="G39" s="65">
        <f>B39-C39</f>
        <v>1</v>
      </c>
      <c r="H39" s="66">
        <f>D39-E39</f>
        <v>3</v>
      </c>
      <c r="I39" s="20" t="str">
        <f>IF(C39=0, "-", IF(G39/C39&lt;10, G39/C39, "&gt;999%"))</f>
        <v>-</v>
      </c>
      <c r="J39" s="21" t="str">
        <f>IF(E39=0, "-", IF(H39/E39&lt;10, H39/E39, "&gt;999%"))</f>
        <v>-</v>
      </c>
    </row>
    <row r="40" spans="1:10" x14ac:dyDescent="0.25">
      <c r="A40" s="158" t="s">
        <v>369</v>
      </c>
      <c r="B40" s="65">
        <v>2</v>
      </c>
      <c r="C40" s="66">
        <v>2</v>
      </c>
      <c r="D40" s="65">
        <v>7</v>
      </c>
      <c r="E40" s="66">
        <v>8</v>
      </c>
      <c r="F40" s="67"/>
      <c r="G40" s="65">
        <f>B40-C40</f>
        <v>0</v>
      </c>
      <c r="H40" s="66">
        <f>D40-E40</f>
        <v>-1</v>
      </c>
      <c r="I40" s="20">
        <f>IF(C40=0, "-", IF(G40/C40&lt;10, G40/C40, "&gt;999%"))</f>
        <v>0</v>
      </c>
      <c r="J40" s="21">
        <f>IF(E40=0, "-", IF(H40/E40&lt;10, H40/E40, "&gt;999%"))</f>
        <v>-0.125</v>
      </c>
    </row>
    <row r="41" spans="1:10" x14ac:dyDescent="0.25">
      <c r="A41" s="158" t="s">
        <v>370</v>
      </c>
      <c r="B41" s="65">
        <v>1</v>
      </c>
      <c r="C41" s="66">
        <v>1</v>
      </c>
      <c r="D41" s="65">
        <v>3</v>
      </c>
      <c r="E41" s="66">
        <v>3</v>
      </c>
      <c r="F41" s="67"/>
      <c r="G41" s="65">
        <f>B41-C41</f>
        <v>0</v>
      </c>
      <c r="H41" s="66">
        <f>D41-E41</f>
        <v>0</v>
      </c>
      <c r="I41" s="20">
        <f>IF(C41=0, "-", IF(G41/C41&lt;10, G41/C41, "&gt;999%"))</f>
        <v>0</v>
      </c>
      <c r="J41" s="21">
        <f>IF(E41=0, "-", IF(H41/E41&lt;10, H41/E41, "&gt;999%"))</f>
        <v>0</v>
      </c>
    </row>
    <row r="42" spans="1:10" s="160" customFormat="1" ht="13" x14ac:dyDescent="0.3">
      <c r="A42" s="178" t="s">
        <v>457</v>
      </c>
      <c r="B42" s="71">
        <v>4</v>
      </c>
      <c r="C42" s="72">
        <v>3</v>
      </c>
      <c r="D42" s="71">
        <v>13</v>
      </c>
      <c r="E42" s="72">
        <v>11</v>
      </c>
      <c r="F42" s="73"/>
      <c r="G42" s="71">
        <f>B42-C42</f>
        <v>1</v>
      </c>
      <c r="H42" s="72">
        <f>D42-E42</f>
        <v>2</v>
      </c>
      <c r="I42" s="37">
        <f>IF(C42=0, "-", IF(G42/C42&lt;10, G42/C42, "&gt;999%"))</f>
        <v>0.33333333333333331</v>
      </c>
      <c r="J42" s="38">
        <f>IF(E42=0, "-", IF(H42/E42&lt;10, H42/E42, "&gt;999%"))</f>
        <v>0.18181818181818182</v>
      </c>
    </row>
    <row r="43" spans="1:10" x14ac:dyDescent="0.25">
      <c r="A43" s="177"/>
      <c r="B43" s="143"/>
      <c r="C43" s="144"/>
      <c r="D43" s="143"/>
      <c r="E43" s="144"/>
      <c r="F43" s="145"/>
      <c r="G43" s="143"/>
      <c r="H43" s="144"/>
      <c r="I43" s="151"/>
      <c r="J43" s="152"/>
    </row>
    <row r="44" spans="1:10" s="139" customFormat="1" ht="13" x14ac:dyDescent="0.3">
      <c r="A44" s="159" t="s">
        <v>36</v>
      </c>
      <c r="B44" s="65"/>
      <c r="C44" s="66"/>
      <c r="D44" s="65"/>
      <c r="E44" s="66"/>
      <c r="F44" s="67"/>
      <c r="G44" s="65"/>
      <c r="H44" s="66"/>
      <c r="I44" s="20"/>
      <c r="J44" s="21"/>
    </row>
    <row r="45" spans="1:10" x14ac:dyDescent="0.25">
      <c r="A45" s="158" t="s">
        <v>373</v>
      </c>
      <c r="B45" s="65">
        <v>1</v>
      </c>
      <c r="C45" s="66">
        <v>0</v>
      </c>
      <c r="D45" s="65">
        <v>3</v>
      </c>
      <c r="E45" s="66">
        <v>0</v>
      </c>
      <c r="F45" s="67"/>
      <c r="G45" s="65">
        <f>B45-C45</f>
        <v>1</v>
      </c>
      <c r="H45" s="66">
        <f>D45-E45</f>
        <v>3</v>
      </c>
      <c r="I45" s="20" t="str">
        <f>IF(C45=0, "-", IF(G45/C45&lt;10, G45/C45, "&gt;999%"))</f>
        <v>-</v>
      </c>
      <c r="J45" s="21" t="str">
        <f>IF(E45=0, "-", IF(H45/E45&lt;10, H45/E45, "&gt;999%"))</f>
        <v>-</v>
      </c>
    </row>
    <row r="46" spans="1:10" s="160" customFormat="1" ht="13" x14ac:dyDescent="0.3">
      <c r="A46" s="178" t="s">
        <v>458</v>
      </c>
      <c r="B46" s="71">
        <v>1</v>
      </c>
      <c r="C46" s="72">
        <v>0</v>
      </c>
      <c r="D46" s="71">
        <v>3</v>
      </c>
      <c r="E46" s="72">
        <v>0</v>
      </c>
      <c r="F46" s="73"/>
      <c r="G46" s="71">
        <f>B46-C46</f>
        <v>1</v>
      </c>
      <c r="H46" s="72">
        <f>D46-E46</f>
        <v>3</v>
      </c>
      <c r="I46" s="37" t="str">
        <f>IF(C46=0, "-", IF(G46/C46&lt;10, G46/C46, "&gt;999%"))</f>
        <v>-</v>
      </c>
      <c r="J46" s="38" t="str">
        <f>IF(E46=0, "-", IF(H46/E46&lt;10, H46/E46, "&gt;999%"))</f>
        <v>-</v>
      </c>
    </row>
    <row r="47" spans="1:10" x14ac:dyDescent="0.25">
      <c r="A47" s="177"/>
      <c r="B47" s="143"/>
      <c r="C47" s="144"/>
      <c r="D47" s="143"/>
      <c r="E47" s="144"/>
      <c r="F47" s="145"/>
      <c r="G47" s="143"/>
      <c r="H47" s="144"/>
      <c r="I47" s="151"/>
      <c r="J47" s="152"/>
    </row>
    <row r="48" spans="1:10" s="139" customFormat="1" ht="13" x14ac:dyDescent="0.3">
      <c r="A48" s="159" t="s">
        <v>37</v>
      </c>
      <c r="B48" s="65"/>
      <c r="C48" s="66"/>
      <c r="D48" s="65"/>
      <c r="E48" s="66"/>
      <c r="F48" s="67"/>
      <c r="G48" s="65"/>
      <c r="H48" s="66"/>
      <c r="I48" s="20"/>
      <c r="J48" s="21"/>
    </row>
    <row r="49" spans="1:10" x14ac:dyDescent="0.25">
      <c r="A49" s="158" t="s">
        <v>271</v>
      </c>
      <c r="B49" s="65">
        <v>1</v>
      </c>
      <c r="C49" s="66">
        <v>1</v>
      </c>
      <c r="D49" s="65">
        <v>26</v>
      </c>
      <c r="E49" s="66">
        <v>4</v>
      </c>
      <c r="F49" s="67"/>
      <c r="G49" s="65">
        <f t="shared" ref="G49:G59" si="4">B49-C49</f>
        <v>0</v>
      </c>
      <c r="H49" s="66">
        <f t="shared" ref="H49:H59" si="5">D49-E49</f>
        <v>22</v>
      </c>
      <c r="I49" s="20">
        <f t="shared" ref="I49:I59" si="6">IF(C49=0, "-", IF(G49/C49&lt;10, G49/C49, "&gt;999%"))</f>
        <v>0</v>
      </c>
      <c r="J49" s="21">
        <f t="shared" ref="J49:J59" si="7">IF(E49=0, "-", IF(H49/E49&lt;10, H49/E49, "&gt;999%"))</f>
        <v>5.5</v>
      </c>
    </row>
    <row r="50" spans="1:10" x14ac:dyDescent="0.25">
      <c r="A50" s="158" t="s">
        <v>297</v>
      </c>
      <c r="B50" s="65">
        <v>7</v>
      </c>
      <c r="C50" s="66">
        <v>5</v>
      </c>
      <c r="D50" s="65">
        <v>47</v>
      </c>
      <c r="E50" s="66">
        <v>27</v>
      </c>
      <c r="F50" s="67"/>
      <c r="G50" s="65">
        <f t="shared" si="4"/>
        <v>2</v>
      </c>
      <c r="H50" s="66">
        <f t="shared" si="5"/>
        <v>20</v>
      </c>
      <c r="I50" s="20">
        <f t="shared" si="6"/>
        <v>0.4</v>
      </c>
      <c r="J50" s="21">
        <f t="shared" si="7"/>
        <v>0.7407407407407407</v>
      </c>
    </row>
    <row r="51" spans="1:10" x14ac:dyDescent="0.25">
      <c r="A51" s="158" t="s">
        <v>177</v>
      </c>
      <c r="B51" s="65">
        <v>0</v>
      </c>
      <c r="C51" s="66">
        <v>1</v>
      </c>
      <c r="D51" s="65">
        <v>0</v>
      </c>
      <c r="E51" s="66">
        <v>1</v>
      </c>
      <c r="F51" s="67"/>
      <c r="G51" s="65">
        <f t="shared" si="4"/>
        <v>-1</v>
      </c>
      <c r="H51" s="66">
        <f t="shared" si="5"/>
        <v>-1</v>
      </c>
      <c r="I51" s="20">
        <f t="shared" si="6"/>
        <v>-1</v>
      </c>
      <c r="J51" s="21">
        <f t="shared" si="7"/>
        <v>-1</v>
      </c>
    </row>
    <row r="52" spans="1:10" x14ac:dyDescent="0.25">
      <c r="A52" s="158" t="s">
        <v>226</v>
      </c>
      <c r="B52" s="65">
        <v>1</v>
      </c>
      <c r="C52" s="66">
        <v>1</v>
      </c>
      <c r="D52" s="65">
        <v>4</v>
      </c>
      <c r="E52" s="66">
        <v>3</v>
      </c>
      <c r="F52" s="67"/>
      <c r="G52" s="65">
        <f t="shared" si="4"/>
        <v>0</v>
      </c>
      <c r="H52" s="66">
        <f t="shared" si="5"/>
        <v>1</v>
      </c>
      <c r="I52" s="20">
        <f t="shared" si="6"/>
        <v>0</v>
      </c>
      <c r="J52" s="21">
        <f t="shared" si="7"/>
        <v>0.33333333333333331</v>
      </c>
    </row>
    <row r="53" spans="1:10" x14ac:dyDescent="0.25">
      <c r="A53" s="158" t="s">
        <v>235</v>
      </c>
      <c r="B53" s="65">
        <v>0</v>
      </c>
      <c r="C53" s="66">
        <v>0</v>
      </c>
      <c r="D53" s="65">
        <v>1</v>
      </c>
      <c r="E53" s="66">
        <v>3</v>
      </c>
      <c r="F53" s="67"/>
      <c r="G53" s="65">
        <f t="shared" si="4"/>
        <v>0</v>
      </c>
      <c r="H53" s="66">
        <f t="shared" si="5"/>
        <v>-2</v>
      </c>
      <c r="I53" s="20" t="str">
        <f t="shared" si="6"/>
        <v>-</v>
      </c>
      <c r="J53" s="21">
        <f t="shared" si="7"/>
        <v>-0.66666666666666663</v>
      </c>
    </row>
    <row r="54" spans="1:10" x14ac:dyDescent="0.25">
      <c r="A54" s="158" t="s">
        <v>350</v>
      </c>
      <c r="B54" s="65">
        <v>2</v>
      </c>
      <c r="C54" s="66">
        <v>1</v>
      </c>
      <c r="D54" s="65">
        <v>12</v>
      </c>
      <c r="E54" s="66">
        <v>11</v>
      </c>
      <c r="F54" s="67"/>
      <c r="G54" s="65">
        <f t="shared" si="4"/>
        <v>1</v>
      </c>
      <c r="H54" s="66">
        <f t="shared" si="5"/>
        <v>1</v>
      </c>
      <c r="I54" s="20">
        <f t="shared" si="6"/>
        <v>1</v>
      </c>
      <c r="J54" s="21">
        <f t="shared" si="7"/>
        <v>9.0909090909090912E-2</v>
      </c>
    </row>
    <row r="55" spans="1:10" x14ac:dyDescent="0.25">
      <c r="A55" s="158" t="s">
        <v>357</v>
      </c>
      <c r="B55" s="65">
        <v>32</v>
      </c>
      <c r="C55" s="66">
        <v>10</v>
      </c>
      <c r="D55" s="65">
        <v>238</v>
      </c>
      <c r="E55" s="66">
        <v>120</v>
      </c>
      <c r="F55" s="67"/>
      <c r="G55" s="65">
        <f t="shared" si="4"/>
        <v>22</v>
      </c>
      <c r="H55" s="66">
        <f t="shared" si="5"/>
        <v>118</v>
      </c>
      <c r="I55" s="20">
        <f t="shared" si="6"/>
        <v>2.2000000000000002</v>
      </c>
      <c r="J55" s="21">
        <f t="shared" si="7"/>
        <v>0.98333333333333328</v>
      </c>
    </row>
    <row r="56" spans="1:10" x14ac:dyDescent="0.25">
      <c r="A56" s="158" t="s">
        <v>337</v>
      </c>
      <c r="B56" s="65">
        <v>0</v>
      </c>
      <c r="C56" s="66">
        <v>0</v>
      </c>
      <c r="D56" s="65">
        <v>0</v>
      </c>
      <c r="E56" s="66">
        <v>1</v>
      </c>
      <c r="F56" s="67"/>
      <c r="G56" s="65">
        <f t="shared" si="4"/>
        <v>0</v>
      </c>
      <c r="H56" s="66">
        <f t="shared" si="5"/>
        <v>-1</v>
      </c>
      <c r="I56" s="20" t="str">
        <f t="shared" si="6"/>
        <v>-</v>
      </c>
      <c r="J56" s="21">
        <f t="shared" si="7"/>
        <v>-1</v>
      </c>
    </row>
    <row r="57" spans="1:10" x14ac:dyDescent="0.25">
      <c r="A57" s="158" t="s">
        <v>342</v>
      </c>
      <c r="B57" s="65">
        <v>3</v>
      </c>
      <c r="C57" s="66">
        <v>0</v>
      </c>
      <c r="D57" s="65">
        <v>9</v>
      </c>
      <c r="E57" s="66">
        <v>1</v>
      </c>
      <c r="F57" s="67"/>
      <c r="G57" s="65">
        <f t="shared" si="4"/>
        <v>3</v>
      </c>
      <c r="H57" s="66">
        <f t="shared" si="5"/>
        <v>8</v>
      </c>
      <c r="I57" s="20" t="str">
        <f t="shared" si="6"/>
        <v>-</v>
      </c>
      <c r="J57" s="21">
        <f t="shared" si="7"/>
        <v>8</v>
      </c>
    </row>
    <row r="58" spans="1:10" x14ac:dyDescent="0.25">
      <c r="A58" s="158" t="s">
        <v>374</v>
      </c>
      <c r="B58" s="65">
        <v>0</v>
      </c>
      <c r="C58" s="66">
        <v>0</v>
      </c>
      <c r="D58" s="65">
        <v>2</v>
      </c>
      <c r="E58" s="66">
        <v>0</v>
      </c>
      <c r="F58" s="67"/>
      <c r="G58" s="65">
        <f t="shared" si="4"/>
        <v>0</v>
      </c>
      <c r="H58" s="66">
        <f t="shared" si="5"/>
        <v>2</v>
      </c>
      <c r="I58" s="20" t="str">
        <f t="shared" si="6"/>
        <v>-</v>
      </c>
      <c r="J58" s="21" t="str">
        <f t="shared" si="7"/>
        <v>-</v>
      </c>
    </row>
    <row r="59" spans="1:10" s="160" customFormat="1" ht="13" x14ac:dyDescent="0.3">
      <c r="A59" s="178" t="s">
        <v>459</v>
      </c>
      <c r="B59" s="71">
        <v>46</v>
      </c>
      <c r="C59" s="72">
        <v>19</v>
      </c>
      <c r="D59" s="71">
        <v>339</v>
      </c>
      <c r="E59" s="72">
        <v>171</v>
      </c>
      <c r="F59" s="73"/>
      <c r="G59" s="71">
        <f t="shared" si="4"/>
        <v>27</v>
      </c>
      <c r="H59" s="72">
        <f t="shared" si="5"/>
        <v>168</v>
      </c>
      <c r="I59" s="37">
        <f t="shared" si="6"/>
        <v>1.4210526315789473</v>
      </c>
      <c r="J59" s="38">
        <f t="shared" si="7"/>
        <v>0.98245614035087714</v>
      </c>
    </row>
    <row r="60" spans="1:10" x14ac:dyDescent="0.25">
      <c r="A60" s="177"/>
      <c r="B60" s="143"/>
      <c r="C60" s="144"/>
      <c r="D60" s="143"/>
      <c r="E60" s="144"/>
      <c r="F60" s="145"/>
      <c r="G60" s="143"/>
      <c r="H60" s="144"/>
      <c r="I60" s="151"/>
      <c r="J60" s="152"/>
    </row>
    <row r="61" spans="1:10" s="139" customFormat="1" ht="13" x14ac:dyDescent="0.3">
      <c r="A61" s="159" t="s">
        <v>38</v>
      </c>
      <c r="B61" s="65"/>
      <c r="C61" s="66"/>
      <c r="D61" s="65"/>
      <c r="E61" s="66"/>
      <c r="F61" s="67"/>
      <c r="G61" s="65"/>
      <c r="H61" s="66"/>
      <c r="I61" s="20"/>
      <c r="J61" s="21"/>
    </row>
    <row r="62" spans="1:10" x14ac:dyDescent="0.25">
      <c r="A62" s="158" t="s">
        <v>375</v>
      </c>
      <c r="B62" s="65">
        <v>10</v>
      </c>
      <c r="C62" s="66">
        <v>3</v>
      </c>
      <c r="D62" s="65">
        <v>18</v>
      </c>
      <c r="E62" s="66">
        <v>14</v>
      </c>
      <c r="F62" s="67"/>
      <c r="G62" s="65">
        <f>B62-C62</f>
        <v>7</v>
      </c>
      <c r="H62" s="66">
        <f>D62-E62</f>
        <v>4</v>
      </c>
      <c r="I62" s="20">
        <f>IF(C62=0, "-", IF(G62/C62&lt;10, G62/C62, "&gt;999%"))</f>
        <v>2.3333333333333335</v>
      </c>
      <c r="J62" s="21">
        <f>IF(E62=0, "-", IF(H62/E62&lt;10, H62/E62, "&gt;999%"))</f>
        <v>0.2857142857142857</v>
      </c>
    </row>
    <row r="63" spans="1:10" x14ac:dyDescent="0.25">
      <c r="A63" s="158" t="s">
        <v>382</v>
      </c>
      <c r="B63" s="65">
        <v>2</v>
      </c>
      <c r="C63" s="66">
        <v>0</v>
      </c>
      <c r="D63" s="65">
        <v>4</v>
      </c>
      <c r="E63" s="66">
        <v>5</v>
      </c>
      <c r="F63" s="67"/>
      <c r="G63" s="65">
        <f>B63-C63</f>
        <v>2</v>
      </c>
      <c r="H63" s="66">
        <f>D63-E63</f>
        <v>-1</v>
      </c>
      <c r="I63" s="20" t="str">
        <f>IF(C63=0, "-", IF(G63/C63&lt;10, G63/C63, "&gt;999%"))</f>
        <v>-</v>
      </c>
      <c r="J63" s="21">
        <f>IF(E63=0, "-", IF(H63/E63&lt;10, H63/E63, "&gt;999%"))</f>
        <v>-0.2</v>
      </c>
    </row>
    <row r="64" spans="1:10" x14ac:dyDescent="0.25">
      <c r="A64" s="158" t="s">
        <v>387</v>
      </c>
      <c r="B64" s="65">
        <v>0</v>
      </c>
      <c r="C64" s="66">
        <v>0</v>
      </c>
      <c r="D64" s="65">
        <v>1</v>
      </c>
      <c r="E64" s="66">
        <v>0</v>
      </c>
      <c r="F64" s="67"/>
      <c r="G64" s="65">
        <f>B64-C64</f>
        <v>0</v>
      </c>
      <c r="H64" s="66">
        <f>D64-E64</f>
        <v>1</v>
      </c>
      <c r="I64" s="20" t="str">
        <f>IF(C64=0, "-", IF(G64/C64&lt;10, G64/C64, "&gt;999%"))</f>
        <v>-</v>
      </c>
      <c r="J64" s="21" t="str">
        <f>IF(E64=0, "-", IF(H64/E64&lt;10, H64/E64, "&gt;999%"))</f>
        <v>-</v>
      </c>
    </row>
    <row r="65" spans="1:10" s="160" customFormat="1" ht="13" x14ac:dyDescent="0.3">
      <c r="A65" s="178" t="s">
        <v>460</v>
      </c>
      <c r="B65" s="71">
        <v>12</v>
      </c>
      <c r="C65" s="72">
        <v>3</v>
      </c>
      <c r="D65" s="71">
        <v>23</v>
      </c>
      <c r="E65" s="72">
        <v>19</v>
      </c>
      <c r="F65" s="73"/>
      <c r="G65" s="71">
        <f>B65-C65</f>
        <v>9</v>
      </c>
      <c r="H65" s="72">
        <f>D65-E65</f>
        <v>4</v>
      </c>
      <c r="I65" s="37">
        <f>IF(C65=0, "-", IF(G65/C65&lt;10, G65/C65, "&gt;999%"))</f>
        <v>3</v>
      </c>
      <c r="J65" s="38">
        <f>IF(E65=0, "-", IF(H65/E65&lt;10, H65/E65, "&gt;999%"))</f>
        <v>0.21052631578947367</v>
      </c>
    </row>
    <row r="66" spans="1:10" x14ac:dyDescent="0.25">
      <c r="A66" s="177"/>
      <c r="B66" s="143"/>
      <c r="C66" s="144"/>
      <c r="D66" s="143"/>
      <c r="E66" s="144"/>
      <c r="F66" s="145"/>
      <c r="G66" s="143"/>
      <c r="H66" s="144"/>
      <c r="I66" s="151"/>
      <c r="J66" s="152"/>
    </row>
    <row r="67" spans="1:10" s="139" customFormat="1" ht="13" x14ac:dyDescent="0.3">
      <c r="A67" s="159" t="s">
        <v>39</v>
      </c>
      <c r="B67" s="65"/>
      <c r="C67" s="66"/>
      <c r="D67" s="65"/>
      <c r="E67" s="66"/>
      <c r="F67" s="67"/>
      <c r="G67" s="65"/>
      <c r="H67" s="66"/>
      <c r="I67" s="20"/>
      <c r="J67" s="21"/>
    </row>
    <row r="68" spans="1:10" x14ac:dyDescent="0.25">
      <c r="A68" s="158" t="s">
        <v>290</v>
      </c>
      <c r="B68" s="65">
        <v>0</v>
      </c>
      <c r="C68" s="66">
        <v>1</v>
      </c>
      <c r="D68" s="65">
        <v>0</v>
      </c>
      <c r="E68" s="66">
        <v>1</v>
      </c>
      <c r="F68" s="67"/>
      <c r="G68" s="65">
        <f>B68-C68</f>
        <v>-1</v>
      </c>
      <c r="H68" s="66">
        <f>D68-E68</f>
        <v>-1</v>
      </c>
      <c r="I68" s="20">
        <f>IF(C68=0, "-", IF(G68/C68&lt;10, G68/C68, "&gt;999%"))</f>
        <v>-1</v>
      </c>
      <c r="J68" s="21">
        <f>IF(E68=0, "-", IF(H68/E68&lt;10, H68/E68, "&gt;999%"))</f>
        <v>-1</v>
      </c>
    </row>
    <row r="69" spans="1:10" x14ac:dyDescent="0.25">
      <c r="A69" s="158" t="s">
        <v>319</v>
      </c>
      <c r="B69" s="65">
        <v>0</v>
      </c>
      <c r="C69" s="66">
        <v>0</v>
      </c>
      <c r="D69" s="65">
        <v>1</v>
      </c>
      <c r="E69" s="66">
        <v>0</v>
      </c>
      <c r="F69" s="67"/>
      <c r="G69" s="65">
        <f>B69-C69</f>
        <v>0</v>
      </c>
      <c r="H69" s="66">
        <f>D69-E69</f>
        <v>1</v>
      </c>
      <c r="I69" s="20" t="str">
        <f>IF(C69=0, "-", IF(G69/C69&lt;10, G69/C69, "&gt;999%"))</f>
        <v>-</v>
      </c>
      <c r="J69" s="21" t="str">
        <f>IF(E69=0, "-", IF(H69/E69&lt;10, H69/E69, "&gt;999%"))</f>
        <v>-</v>
      </c>
    </row>
    <row r="70" spans="1:10" s="160" customFormat="1" ht="13" x14ac:dyDescent="0.3">
      <c r="A70" s="178" t="s">
        <v>461</v>
      </c>
      <c r="B70" s="71">
        <v>0</v>
      </c>
      <c r="C70" s="72">
        <v>1</v>
      </c>
      <c r="D70" s="71">
        <v>1</v>
      </c>
      <c r="E70" s="72">
        <v>1</v>
      </c>
      <c r="F70" s="73"/>
      <c r="G70" s="71">
        <f>B70-C70</f>
        <v>-1</v>
      </c>
      <c r="H70" s="72">
        <f>D70-E70</f>
        <v>0</v>
      </c>
      <c r="I70" s="37">
        <f>IF(C70=0, "-", IF(G70/C70&lt;10, G70/C70, "&gt;999%"))</f>
        <v>-1</v>
      </c>
      <c r="J70" s="38">
        <f>IF(E70=0, "-", IF(H70/E70&lt;10, H70/E70, "&gt;999%"))</f>
        <v>0</v>
      </c>
    </row>
    <row r="71" spans="1:10" x14ac:dyDescent="0.25">
      <c r="A71" s="177"/>
      <c r="B71" s="143"/>
      <c r="C71" s="144"/>
      <c r="D71" s="143"/>
      <c r="E71" s="144"/>
      <c r="F71" s="145"/>
      <c r="G71" s="143"/>
      <c r="H71" s="144"/>
      <c r="I71" s="151"/>
      <c r="J71" s="152"/>
    </row>
    <row r="72" spans="1:10" s="139" customFormat="1" ht="13" x14ac:dyDescent="0.3">
      <c r="A72" s="159" t="s">
        <v>40</v>
      </c>
      <c r="B72" s="65"/>
      <c r="C72" s="66"/>
      <c r="D72" s="65"/>
      <c r="E72" s="66"/>
      <c r="F72" s="67"/>
      <c r="G72" s="65"/>
      <c r="H72" s="66"/>
      <c r="I72" s="20"/>
      <c r="J72" s="21"/>
    </row>
    <row r="73" spans="1:10" x14ac:dyDescent="0.25">
      <c r="A73" s="158" t="s">
        <v>272</v>
      </c>
      <c r="B73" s="65">
        <v>9</v>
      </c>
      <c r="C73" s="66">
        <v>5</v>
      </c>
      <c r="D73" s="65">
        <v>34</v>
      </c>
      <c r="E73" s="66">
        <v>23</v>
      </c>
      <c r="F73" s="67"/>
      <c r="G73" s="65">
        <f t="shared" ref="G73:G80" si="8">B73-C73</f>
        <v>4</v>
      </c>
      <c r="H73" s="66">
        <f t="shared" ref="H73:H80" si="9">D73-E73</f>
        <v>11</v>
      </c>
      <c r="I73" s="20">
        <f t="shared" ref="I73:I80" si="10">IF(C73=0, "-", IF(G73/C73&lt;10, G73/C73, "&gt;999%"))</f>
        <v>0.8</v>
      </c>
      <c r="J73" s="21">
        <f t="shared" ref="J73:J80" si="11">IF(E73=0, "-", IF(H73/E73&lt;10, H73/E73, "&gt;999%"))</f>
        <v>0.47826086956521741</v>
      </c>
    </row>
    <row r="74" spans="1:10" x14ac:dyDescent="0.25">
      <c r="A74" s="158" t="s">
        <v>273</v>
      </c>
      <c r="B74" s="65">
        <v>3</v>
      </c>
      <c r="C74" s="66">
        <v>0</v>
      </c>
      <c r="D74" s="65">
        <v>13</v>
      </c>
      <c r="E74" s="66">
        <v>0</v>
      </c>
      <c r="F74" s="67"/>
      <c r="G74" s="65">
        <f t="shared" si="8"/>
        <v>3</v>
      </c>
      <c r="H74" s="66">
        <f t="shared" si="9"/>
        <v>13</v>
      </c>
      <c r="I74" s="20" t="str">
        <f t="shared" si="10"/>
        <v>-</v>
      </c>
      <c r="J74" s="21" t="str">
        <f t="shared" si="11"/>
        <v>-</v>
      </c>
    </row>
    <row r="75" spans="1:10" x14ac:dyDescent="0.25">
      <c r="A75" s="158" t="s">
        <v>245</v>
      </c>
      <c r="B75" s="65">
        <v>8</v>
      </c>
      <c r="C75" s="66">
        <v>5</v>
      </c>
      <c r="D75" s="65">
        <v>80</v>
      </c>
      <c r="E75" s="66">
        <v>37</v>
      </c>
      <c r="F75" s="67"/>
      <c r="G75" s="65">
        <f t="shared" si="8"/>
        <v>3</v>
      </c>
      <c r="H75" s="66">
        <f t="shared" si="9"/>
        <v>43</v>
      </c>
      <c r="I75" s="20">
        <f t="shared" si="10"/>
        <v>0.6</v>
      </c>
      <c r="J75" s="21">
        <f t="shared" si="11"/>
        <v>1.1621621621621621</v>
      </c>
    </row>
    <row r="76" spans="1:10" x14ac:dyDescent="0.25">
      <c r="A76" s="158" t="s">
        <v>195</v>
      </c>
      <c r="B76" s="65">
        <v>1</v>
      </c>
      <c r="C76" s="66">
        <v>0</v>
      </c>
      <c r="D76" s="65">
        <v>1</v>
      </c>
      <c r="E76" s="66">
        <v>0</v>
      </c>
      <c r="F76" s="67"/>
      <c r="G76" s="65">
        <f t="shared" si="8"/>
        <v>1</v>
      </c>
      <c r="H76" s="66">
        <f t="shared" si="9"/>
        <v>1</v>
      </c>
      <c r="I76" s="20" t="str">
        <f t="shared" si="10"/>
        <v>-</v>
      </c>
      <c r="J76" s="21" t="str">
        <f t="shared" si="11"/>
        <v>-</v>
      </c>
    </row>
    <row r="77" spans="1:10" x14ac:dyDescent="0.25">
      <c r="A77" s="158" t="s">
        <v>298</v>
      </c>
      <c r="B77" s="65">
        <v>1</v>
      </c>
      <c r="C77" s="66">
        <v>0</v>
      </c>
      <c r="D77" s="65">
        <v>1</v>
      </c>
      <c r="E77" s="66">
        <v>0</v>
      </c>
      <c r="F77" s="67"/>
      <c r="G77" s="65">
        <f t="shared" si="8"/>
        <v>1</v>
      </c>
      <c r="H77" s="66">
        <f t="shared" si="9"/>
        <v>1</v>
      </c>
      <c r="I77" s="20" t="str">
        <f t="shared" si="10"/>
        <v>-</v>
      </c>
      <c r="J77" s="21" t="str">
        <f t="shared" si="11"/>
        <v>-</v>
      </c>
    </row>
    <row r="78" spans="1:10" x14ac:dyDescent="0.25">
      <c r="A78" s="158" t="s">
        <v>351</v>
      </c>
      <c r="B78" s="65">
        <v>0</v>
      </c>
      <c r="C78" s="66">
        <v>1</v>
      </c>
      <c r="D78" s="65">
        <v>0</v>
      </c>
      <c r="E78" s="66">
        <v>1</v>
      </c>
      <c r="F78" s="67"/>
      <c r="G78" s="65">
        <f t="shared" si="8"/>
        <v>-1</v>
      </c>
      <c r="H78" s="66">
        <f t="shared" si="9"/>
        <v>-1</v>
      </c>
      <c r="I78" s="20">
        <f t="shared" si="10"/>
        <v>-1</v>
      </c>
      <c r="J78" s="21">
        <f t="shared" si="11"/>
        <v>-1</v>
      </c>
    </row>
    <row r="79" spans="1:10" x14ac:dyDescent="0.25">
      <c r="A79" s="158" t="s">
        <v>358</v>
      </c>
      <c r="B79" s="65">
        <v>7</v>
      </c>
      <c r="C79" s="66">
        <v>8</v>
      </c>
      <c r="D79" s="65">
        <v>40</v>
      </c>
      <c r="E79" s="66">
        <v>25</v>
      </c>
      <c r="F79" s="67"/>
      <c r="G79" s="65">
        <f t="shared" si="8"/>
        <v>-1</v>
      </c>
      <c r="H79" s="66">
        <f t="shared" si="9"/>
        <v>15</v>
      </c>
      <c r="I79" s="20">
        <f t="shared" si="10"/>
        <v>-0.125</v>
      </c>
      <c r="J79" s="21">
        <f t="shared" si="11"/>
        <v>0.6</v>
      </c>
    </row>
    <row r="80" spans="1:10" s="160" customFormat="1" ht="13" x14ac:dyDescent="0.3">
      <c r="A80" s="178" t="s">
        <v>462</v>
      </c>
      <c r="B80" s="71">
        <v>29</v>
      </c>
      <c r="C80" s="72">
        <v>19</v>
      </c>
      <c r="D80" s="71">
        <v>169</v>
      </c>
      <c r="E80" s="72">
        <v>86</v>
      </c>
      <c r="F80" s="73"/>
      <c r="G80" s="71">
        <f t="shared" si="8"/>
        <v>10</v>
      </c>
      <c r="H80" s="72">
        <f t="shared" si="9"/>
        <v>83</v>
      </c>
      <c r="I80" s="37">
        <f t="shared" si="10"/>
        <v>0.52631578947368418</v>
      </c>
      <c r="J80" s="38">
        <f t="shared" si="11"/>
        <v>0.96511627906976749</v>
      </c>
    </row>
    <row r="81" spans="1:10" x14ac:dyDescent="0.25">
      <c r="A81" s="177"/>
      <c r="B81" s="143"/>
      <c r="C81" s="144"/>
      <c r="D81" s="143"/>
      <c r="E81" s="144"/>
      <c r="F81" s="145"/>
      <c r="G81" s="143"/>
      <c r="H81" s="144"/>
      <c r="I81" s="151"/>
      <c r="J81" s="152"/>
    </row>
    <row r="82" spans="1:10" s="139" customFormat="1" ht="13" x14ac:dyDescent="0.3">
      <c r="A82" s="159" t="s">
        <v>41</v>
      </c>
      <c r="B82" s="65"/>
      <c r="C82" s="66"/>
      <c r="D82" s="65"/>
      <c r="E82" s="66"/>
      <c r="F82" s="67"/>
      <c r="G82" s="65"/>
      <c r="H82" s="66"/>
      <c r="I82" s="20"/>
      <c r="J82" s="21"/>
    </row>
    <row r="83" spans="1:10" x14ac:dyDescent="0.25">
      <c r="A83" s="158" t="s">
        <v>388</v>
      </c>
      <c r="B83" s="65">
        <v>2</v>
      </c>
      <c r="C83" s="66">
        <v>0</v>
      </c>
      <c r="D83" s="65">
        <v>6</v>
      </c>
      <c r="E83" s="66">
        <v>2</v>
      </c>
      <c r="F83" s="67"/>
      <c r="G83" s="65">
        <f>B83-C83</f>
        <v>2</v>
      </c>
      <c r="H83" s="66">
        <f>D83-E83</f>
        <v>4</v>
      </c>
      <c r="I83" s="20" t="str">
        <f>IF(C83=0, "-", IF(G83/C83&lt;10, G83/C83, "&gt;999%"))</f>
        <v>-</v>
      </c>
      <c r="J83" s="21">
        <f>IF(E83=0, "-", IF(H83/E83&lt;10, H83/E83, "&gt;999%"))</f>
        <v>2</v>
      </c>
    </row>
    <row r="84" spans="1:10" x14ac:dyDescent="0.25">
      <c r="A84" s="158" t="s">
        <v>376</v>
      </c>
      <c r="B84" s="65">
        <v>5</v>
      </c>
      <c r="C84" s="66">
        <v>3</v>
      </c>
      <c r="D84" s="65">
        <v>10</v>
      </c>
      <c r="E84" s="66">
        <v>18</v>
      </c>
      <c r="F84" s="67"/>
      <c r="G84" s="65">
        <f>B84-C84</f>
        <v>2</v>
      </c>
      <c r="H84" s="66">
        <f>D84-E84</f>
        <v>-8</v>
      </c>
      <c r="I84" s="20">
        <f>IF(C84=0, "-", IF(G84/C84&lt;10, G84/C84, "&gt;999%"))</f>
        <v>0.66666666666666663</v>
      </c>
      <c r="J84" s="21">
        <f>IF(E84=0, "-", IF(H84/E84&lt;10, H84/E84, "&gt;999%"))</f>
        <v>-0.44444444444444442</v>
      </c>
    </row>
    <row r="85" spans="1:10" x14ac:dyDescent="0.25">
      <c r="A85" s="158" t="s">
        <v>383</v>
      </c>
      <c r="B85" s="65">
        <v>3</v>
      </c>
      <c r="C85" s="66">
        <v>4</v>
      </c>
      <c r="D85" s="65">
        <v>9</v>
      </c>
      <c r="E85" s="66">
        <v>14</v>
      </c>
      <c r="F85" s="67"/>
      <c r="G85" s="65">
        <f>B85-C85</f>
        <v>-1</v>
      </c>
      <c r="H85" s="66">
        <f>D85-E85</f>
        <v>-5</v>
      </c>
      <c r="I85" s="20">
        <f>IF(C85=0, "-", IF(G85/C85&lt;10, G85/C85, "&gt;999%"))</f>
        <v>-0.25</v>
      </c>
      <c r="J85" s="21">
        <f>IF(E85=0, "-", IF(H85/E85&lt;10, H85/E85, "&gt;999%"))</f>
        <v>-0.35714285714285715</v>
      </c>
    </row>
    <row r="86" spans="1:10" s="160" customFormat="1" ht="13" x14ac:dyDescent="0.3">
      <c r="A86" s="178" t="s">
        <v>463</v>
      </c>
      <c r="B86" s="71">
        <v>10</v>
      </c>
      <c r="C86" s="72">
        <v>7</v>
      </c>
      <c r="D86" s="71">
        <v>25</v>
      </c>
      <c r="E86" s="72">
        <v>34</v>
      </c>
      <c r="F86" s="73"/>
      <c r="G86" s="71">
        <f>B86-C86</f>
        <v>3</v>
      </c>
      <c r="H86" s="72">
        <f>D86-E86</f>
        <v>-9</v>
      </c>
      <c r="I86" s="37">
        <f>IF(C86=0, "-", IF(G86/C86&lt;10, G86/C86, "&gt;999%"))</f>
        <v>0.42857142857142855</v>
      </c>
      <c r="J86" s="38">
        <f>IF(E86=0, "-", IF(H86/E86&lt;10, H86/E86, "&gt;999%"))</f>
        <v>-0.26470588235294118</v>
      </c>
    </row>
    <row r="87" spans="1:10" x14ac:dyDescent="0.25">
      <c r="A87" s="177"/>
      <c r="B87" s="143"/>
      <c r="C87" s="144"/>
      <c r="D87" s="143"/>
      <c r="E87" s="144"/>
      <c r="F87" s="145"/>
      <c r="G87" s="143"/>
      <c r="H87" s="144"/>
      <c r="I87" s="151"/>
      <c r="J87" s="152"/>
    </row>
    <row r="88" spans="1:10" s="139" customFormat="1" ht="13" x14ac:dyDescent="0.3">
      <c r="A88" s="159" t="s">
        <v>42</v>
      </c>
      <c r="B88" s="65"/>
      <c r="C88" s="66"/>
      <c r="D88" s="65"/>
      <c r="E88" s="66"/>
      <c r="F88" s="67"/>
      <c r="G88" s="65"/>
      <c r="H88" s="66"/>
      <c r="I88" s="20"/>
      <c r="J88" s="21"/>
    </row>
    <row r="89" spans="1:10" x14ac:dyDescent="0.25">
      <c r="A89" s="158" t="s">
        <v>196</v>
      </c>
      <c r="B89" s="65">
        <v>1</v>
      </c>
      <c r="C89" s="66">
        <v>0</v>
      </c>
      <c r="D89" s="65">
        <v>4</v>
      </c>
      <c r="E89" s="66">
        <v>1</v>
      </c>
      <c r="F89" s="67"/>
      <c r="G89" s="65">
        <f>B89-C89</f>
        <v>1</v>
      </c>
      <c r="H89" s="66">
        <f>D89-E89</f>
        <v>3</v>
      </c>
      <c r="I89" s="20" t="str">
        <f>IF(C89=0, "-", IF(G89/C89&lt;10, G89/C89, "&gt;999%"))</f>
        <v>-</v>
      </c>
      <c r="J89" s="21">
        <f>IF(E89=0, "-", IF(H89/E89&lt;10, H89/E89, "&gt;999%"))</f>
        <v>3</v>
      </c>
    </row>
    <row r="90" spans="1:10" x14ac:dyDescent="0.25">
      <c r="A90" s="158" t="s">
        <v>274</v>
      </c>
      <c r="B90" s="65">
        <v>4</v>
      </c>
      <c r="C90" s="66">
        <v>4</v>
      </c>
      <c r="D90" s="65">
        <v>32</v>
      </c>
      <c r="E90" s="66">
        <v>34</v>
      </c>
      <c r="F90" s="67"/>
      <c r="G90" s="65">
        <f>B90-C90</f>
        <v>0</v>
      </c>
      <c r="H90" s="66">
        <f>D90-E90</f>
        <v>-2</v>
      </c>
      <c r="I90" s="20">
        <f>IF(C90=0, "-", IF(G90/C90&lt;10, G90/C90, "&gt;999%"))</f>
        <v>0</v>
      </c>
      <c r="J90" s="21">
        <f>IF(E90=0, "-", IF(H90/E90&lt;10, H90/E90, "&gt;999%"))</f>
        <v>-5.8823529411764705E-2</v>
      </c>
    </row>
    <row r="91" spans="1:10" x14ac:dyDescent="0.25">
      <c r="A91" s="158" t="s">
        <v>246</v>
      </c>
      <c r="B91" s="65">
        <v>0</v>
      </c>
      <c r="C91" s="66">
        <v>2</v>
      </c>
      <c r="D91" s="65">
        <v>2</v>
      </c>
      <c r="E91" s="66">
        <v>9</v>
      </c>
      <c r="F91" s="67"/>
      <c r="G91" s="65">
        <f>B91-C91</f>
        <v>-2</v>
      </c>
      <c r="H91" s="66">
        <f>D91-E91</f>
        <v>-7</v>
      </c>
      <c r="I91" s="20">
        <f>IF(C91=0, "-", IF(G91/C91&lt;10, G91/C91, "&gt;999%"))</f>
        <v>-1</v>
      </c>
      <c r="J91" s="21">
        <f>IF(E91=0, "-", IF(H91/E91&lt;10, H91/E91, "&gt;999%"))</f>
        <v>-0.77777777777777779</v>
      </c>
    </row>
    <row r="92" spans="1:10" x14ac:dyDescent="0.25">
      <c r="A92" s="158" t="s">
        <v>218</v>
      </c>
      <c r="B92" s="65">
        <v>0</v>
      </c>
      <c r="C92" s="66">
        <v>0</v>
      </c>
      <c r="D92" s="65">
        <v>0</v>
      </c>
      <c r="E92" s="66">
        <v>2</v>
      </c>
      <c r="F92" s="67"/>
      <c r="G92" s="65">
        <f>B92-C92</f>
        <v>0</v>
      </c>
      <c r="H92" s="66">
        <f>D92-E92</f>
        <v>-2</v>
      </c>
      <c r="I92" s="20" t="str">
        <f>IF(C92=0, "-", IF(G92/C92&lt;10, G92/C92, "&gt;999%"))</f>
        <v>-</v>
      </c>
      <c r="J92" s="21">
        <f>IF(E92=0, "-", IF(H92/E92&lt;10, H92/E92, "&gt;999%"))</f>
        <v>-1</v>
      </c>
    </row>
    <row r="93" spans="1:10" s="160" customFormat="1" ht="13" x14ac:dyDescent="0.3">
      <c r="A93" s="178" t="s">
        <v>464</v>
      </c>
      <c r="B93" s="71">
        <v>5</v>
      </c>
      <c r="C93" s="72">
        <v>6</v>
      </c>
      <c r="D93" s="71">
        <v>38</v>
      </c>
      <c r="E93" s="72">
        <v>46</v>
      </c>
      <c r="F93" s="73"/>
      <c r="G93" s="71">
        <f>B93-C93</f>
        <v>-1</v>
      </c>
      <c r="H93" s="72">
        <f>D93-E93</f>
        <v>-8</v>
      </c>
      <c r="I93" s="37">
        <f>IF(C93=0, "-", IF(G93/C93&lt;10, G93/C93, "&gt;999%"))</f>
        <v>-0.16666666666666666</v>
      </c>
      <c r="J93" s="38">
        <f>IF(E93=0, "-", IF(H93/E93&lt;10, H93/E93, "&gt;999%"))</f>
        <v>-0.17391304347826086</v>
      </c>
    </row>
    <row r="94" spans="1:10" x14ac:dyDescent="0.25">
      <c r="A94" s="177"/>
      <c r="B94" s="143"/>
      <c r="C94" s="144"/>
      <c r="D94" s="143"/>
      <c r="E94" s="144"/>
      <c r="F94" s="145"/>
      <c r="G94" s="143"/>
      <c r="H94" s="144"/>
      <c r="I94" s="151"/>
      <c r="J94" s="152"/>
    </row>
    <row r="95" spans="1:10" s="139" customFormat="1" ht="13" x14ac:dyDescent="0.3">
      <c r="A95" s="159" t="s">
        <v>43</v>
      </c>
      <c r="B95" s="65"/>
      <c r="C95" s="66"/>
      <c r="D95" s="65"/>
      <c r="E95" s="66"/>
      <c r="F95" s="67"/>
      <c r="G95" s="65"/>
      <c r="H95" s="66"/>
      <c r="I95" s="20"/>
      <c r="J95" s="21"/>
    </row>
    <row r="96" spans="1:10" x14ac:dyDescent="0.25">
      <c r="A96" s="158" t="s">
        <v>178</v>
      </c>
      <c r="B96" s="65">
        <v>0</v>
      </c>
      <c r="C96" s="66">
        <v>1</v>
      </c>
      <c r="D96" s="65">
        <v>1</v>
      </c>
      <c r="E96" s="66">
        <v>4</v>
      </c>
      <c r="F96" s="67"/>
      <c r="G96" s="65">
        <f t="shared" ref="G96:G108" si="12">B96-C96</f>
        <v>-1</v>
      </c>
      <c r="H96" s="66">
        <f t="shared" ref="H96:H108" si="13">D96-E96</f>
        <v>-3</v>
      </c>
      <c r="I96" s="20">
        <f t="shared" ref="I96:I108" si="14">IF(C96=0, "-", IF(G96/C96&lt;10, G96/C96, "&gt;999%"))</f>
        <v>-1</v>
      </c>
      <c r="J96" s="21">
        <f t="shared" ref="J96:J108" si="15">IF(E96=0, "-", IF(H96/E96&lt;10, H96/E96, "&gt;999%"))</f>
        <v>-0.75</v>
      </c>
    </row>
    <row r="97" spans="1:10" x14ac:dyDescent="0.25">
      <c r="A97" s="158" t="s">
        <v>187</v>
      </c>
      <c r="B97" s="65">
        <v>10</v>
      </c>
      <c r="C97" s="66">
        <v>13</v>
      </c>
      <c r="D97" s="65">
        <v>57</v>
      </c>
      <c r="E97" s="66">
        <v>61</v>
      </c>
      <c r="F97" s="67"/>
      <c r="G97" s="65">
        <f t="shared" si="12"/>
        <v>-3</v>
      </c>
      <c r="H97" s="66">
        <f t="shared" si="13"/>
        <v>-4</v>
      </c>
      <c r="I97" s="20">
        <f t="shared" si="14"/>
        <v>-0.23076923076923078</v>
      </c>
      <c r="J97" s="21">
        <f t="shared" si="15"/>
        <v>-6.5573770491803282E-2</v>
      </c>
    </row>
    <row r="98" spans="1:10" x14ac:dyDescent="0.25">
      <c r="A98" s="158" t="s">
        <v>188</v>
      </c>
      <c r="B98" s="65">
        <v>0</v>
      </c>
      <c r="C98" s="66">
        <v>0</v>
      </c>
      <c r="D98" s="65">
        <v>0</v>
      </c>
      <c r="E98" s="66">
        <v>5</v>
      </c>
      <c r="F98" s="67"/>
      <c r="G98" s="65">
        <f t="shared" si="12"/>
        <v>0</v>
      </c>
      <c r="H98" s="66">
        <f t="shared" si="13"/>
        <v>-5</v>
      </c>
      <c r="I98" s="20" t="str">
        <f t="shared" si="14"/>
        <v>-</v>
      </c>
      <c r="J98" s="21">
        <f t="shared" si="15"/>
        <v>-1</v>
      </c>
    </row>
    <row r="99" spans="1:10" x14ac:dyDescent="0.25">
      <c r="A99" s="158" t="s">
        <v>208</v>
      </c>
      <c r="B99" s="65">
        <v>0</v>
      </c>
      <c r="C99" s="66">
        <v>0</v>
      </c>
      <c r="D99" s="65">
        <v>2</v>
      </c>
      <c r="E99" s="66">
        <v>0</v>
      </c>
      <c r="F99" s="67"/>
      <c r="G99" s="65">
        <f t="shared" si="12"/>
        <v>0</v>
      </c>
      <c r="H99" s="66">
        <f t="shared" si="13"/>
        <v>2</v>
      </c>
      <c r="I99" s="20" t="str">
        <f t="shared" si="14"/>
        <v>-</v>
      </c>
      <c r="J99" s="21" t="str">
        <f t="shared" si="15"/>
        <v>-</v>
      </c>
    </row>
    <row r="100" spans="1:10" x14ac:dyDescent="0.25">
      <c r="A100" s="158" t="s">
        <v>247</v>
      </c>
      <c r="B100" s="65">
        <v>4</v>
      </c>
      <c r="C100" s="66">
        <v>21</v>
      </c>
      <c r="D100" s="65">
        <v>22</v>
      </c>
      <c r="E100" s="66">
        <v>62</v>
      </c>
      <c r="F100" s="67"/>
      <c r="G100" s="65">
        <f t="shared" si="12"/>
        <v>-17</v>
      </c>
      <c r="H100" s="66">
        <f t="shared" si="13"/>
        <v>-40</v>
      </c>
      <c r="I100" s="20">
        <f t="shared" si="14"/>
        <v>-0.80952380952380953</v>
      </c>
      <c r="J100" s="21">
        <f t="shared" si="15"/>
        <v>-0.64516129032258063</v>
      </c>
    </row>
    <row r="101" spans="1:10" x14ac:dyDescent="0.25">
      <c r="A101" s="158" t="s">
        <v>299</v>
      </c>
      <c r="B101" s="65">
        <v>2</v>
      </c>
      <c r="C101" s="66">
        <v>1</v>
      </c>
      <c r="D101" s="65">
        <v>9</v>
      </c>
      <c r="E101" s="66">
        <v>9</v>
      </c>
      <c r="F101" s="67"/>
      <c r="G101" s="65">
        <f t="shared" si="12"/>
        <v>1</v>
      </c>
      <c r="H101" s="66">
        <f t="shared" si="13"/>
        <v>0</v>
      </c>
      <c r="I101" s="20">
        <f t="shared" si="14"/>
        <v>1</v>
      </c>
      <c r="J101" s="21">
        <f t="shared" si="15"/>
        <v>0</v>
      </c>
    </row>
    <row r="102" spans="1:10" x14ac:dyDescent="0.25">
      <c r="A102" s="158" t="s">
        <v>300</v>
      </c>
      <c r="B102" s="65">
        <v>0</v>
      </c>
      <c r="C102" s="66">
        <v>3</v>
      </c>
      <c r="D102" s="65">
        <v>12</v>
      </c>
      <c r="E102" s="66">
        <v>9</v>
      </c>
      <c r="F102" s="67"/>
      <c r="G102" s="65">
        <f t="shared" si="12"/>
        <v>-3</v>
      </c>
      <c r="H102" s="66">
        <f t="shared" si="13"/>
        <v>3</v>
      </c>
      <c r="I102" s="20">
        <f t="shared" si="14"/>
        <v>-1</v>
      </c>
      <c r="J102" s="21">
        <f t="shared" si="15"/>
        <v>0.33333333333333331</v>
      </c>
    </row>
    <row r="103" spans="1:10" x14ac:dyDescent="0.25">
      <c r="A103" s="158" t="s">
        <v>201</v>
      </c>
      <c r="B103" s="65">
        <v>0</v>
      </c>
      <c r="C103" s="66">
        <v>1</v>
      </c>
      <c r="D103" s="65">
        <v>2</v>
      </c>
      <c r="E103" s="66">
        <v>1</v>
      </c>
      <c r="F103" s="67"/>
      <c r="G103" s="65">
        <f t="shared" si="12"/>
        <v>-1</v>
      </c>
      <c r="H103" s="66">
        <f t="shared" si="13"/>
        <v>1</v>
      </c>
      <c r="I103" s="20">
        <f t="shared" si="14"/>
        <v>-1</v>
      </c>
      <c r="J103" s="21">
        <f t="shared" si="15"/>
        <v>1</v>
      </c>
    </row>
    <row r="104" spans="1:10" x14ac:dyDescent="0.25">
      <c r="A104" s="158" t="s">
        <v>219</v>
      </c>
      <c r="B104" s="65">
        <v>12</v>
      </c>
      <c r="C104" s="66">
        <v>0</v>
      </c>
      <c r="D104" s="65">
        <v>16</v>
      </c>
      <c r="E104" s="66">
        <v>4</v>
      </c>
      <c r="F104" s="67"/>
      <c r="G104" s="65">
        <f t="shared" si="12"/>
        <v>12</v>
      </c>
      <c r="H104" s="66">
        <f t="shared" si="13"/>
        <v>12</v>
      </c>
      <c r="I104" s="20" t="str">
        <f t="shared" si="14"/>
        <v>-</v>
      </c>
      <c r="J104" s="21">
        <f t="shared" si="15"/>
        <v>3</v>
      </c>
    </row>
    <row r="105" spans="1:10" x14ac:dyDescent="0.25">
      <c r="A105" s="158" t="s">
        <v>343</v>
      </c>
      <c r="B105" s="65">
        <v>5</v>
      </c>
      <c r="C105" s="66">
        <v>2</v>
      </c>
      <c r="D105" s="65">
        <v>9</v>
      </c>
      <c r="E105" s="66">
        <v>14</v>
      </c>
      <c r="F105" s="67"/>
      <c r="G105" s="65">
        <f t="shared" si="12"/>
        <v>3</v>
      </c>
      <c r="H105" s="66">
        <f t="shared" si="13"/>
        <v>-5</v>
      </c>
      <c r="I105" s="20">
        <f t="shared" si="14"/>
        <v>1.5</v>
      </c>
      <c r="J105" s="21">
        <f t="shared" si="15"/>
        <v>-0.35714285714285715</v>
      </c>
    </row>
    <row r="106" spans="1:10" x14ac:dyDescent="0.25">
      <c r="A106" s="158" t="s">
        <v>275</v>
      </c>
      <c r="B106" s="65">
        <v>11</v>
      </c>
      <c r="C106" s="66">
        <v>6</v>
      </c>
      <c r="D106" s="65">
        <v>62</v>
      </c>
      <c r="E106" s="66">
        <v>24</v>
      </c>
      <c r="F106" s="67"/>
      <c r="G106" s="65">
        <f t="shared" si="12"/>
        <v>5</v>
      </c>
      <c r="H106" s="66">
        <f t="shared" si="13"/>
        <v>38</v>
      </c>
      <c r="I106" s="20">
        <f t="shared" si="14"/>
        <v>0.83333333333333337</v>
      </c>
      <c r="J106" s="21">
        <f t="shared" si="15"/>
        <v>1.5833333333333333</v>
      </c>
    </row>
    <row r="107" spans="1:10" x14ac:dyDescent="0.25">
      <c r="A107" s="158" t="s">
        <v>236</v>
      </c>
      <c r="B107" s="65">
        <v>8</v>
      </c>
      <c r="C107" s="66">
        <v>1</v>
      </c>
      <c r="D107" s="65">
        <v>25</v>
      </c>
      <c r="E107" s="66">
        <v>17</v>
      </c>
      <c r="F107" s="67"/>
      <c r="G107" s="65">
        <f t="shared" si="12"/>
        <v>7</v>
      </c>
      <c r="H107" s="66">
        <f t="shared" si="13"/>
        <v>8</v>
      </c>
      <c r="I107" s="20">
        <f t="shared" si="14"/>
        <v>7</v>
      </c>
      <c r="J107" s="21">
        <f t="shared" si="15"/>
        <v>0.47058823529411764</v>
      </c>
    </row>
    <row r="108" spans="1:10" s="160" customFormat="1" ht="13" x14ac:dyDescent="0.3">
      <c r="A108" s="178" t="s">
        <v>465</v>
      </c>
      <c r="B108" s="71">
        <v>52</v>
      </c>
      <c r="C108" s="72">
        <v>49</v>
      </c>
      <c r="D108" s="71">
        <v>217</v>
      </c>
      <c r="E108" s="72">
        <v>210</v>
      </c>
      <c r="F108" s="73"/>
      <c r="G108" s="71">
        <f t="shared" si="12"/>
        <v>3</v>
      </c>
      <c r="H108" s="72">
        <f t="shared" si="13"/>
        <v>7</v>
      </c>
      <c r="I108" s="37">
        <f t="shared" si="14"/>
        <v>6.1224489795918366E-2</v>
      </c>
      <c r="J108" s="38">
        <f t="shared" si="15"/>
        <v>3.3333333333333333E-2</v>
      </c>
    </row>
    <row r="109" spans="1:10" x14ac:dyDescent="0.25">
      <c r="A109" s="177"/>
      <c r="B109" s="143"/>
      <c r="C109" s="144"/>
      <c r="D109" s="143"/>
      <c r="E109" s="144"/>
      <c r="F109" s="145"/>
      <c r="G109" s="143"/>
      <c r="H109" s="144"/>
      <c r="I109" s="151"/>
      <c r="J109" s="152"/>
    </row>
    <row r="110" spans="1:10" s="139" customFormat="1" ht="13" x14ac:dyDescent="0.3">
      <c r="A110" s="159" t="s">
        <v>44</v>
      </c>
      <c r="B110" s="65"/>
      <c r="C110" s="66"/>
      <c r="D110" s="65"/>
      <c r="E110" s="66"/>
      <c r="F110" s="67"/>
      <c r="G110" s="65"/>
      <c r="H110" s="66"/>
      <c r="I110" s="20"/>
      <c r="J110" s="21"/>
    </row>
    <row r="111" spans="1:10" x14ac:dyDescent="0.25">
      <c r="A111" s="158" t="s">
        <v>377</v>
      </c>
      <c r="B111" s="65">
        <v>0</v>
      </c>
      <c r="C111" s="66">
        <v>0</v>
      </c>
      <c r="D111" s="65">
        <v>1</v>
      </c>
      <c r="E111" s="66">
        <v>0</v>
      </c>
      <c r="F111" s="67"/>
      <c r="G111" s="65">
        <f>B111-C111</f>
        <v>0</v>
      </c>
      <c r="H111" s="66">
        <f>D111-E111</f>
        <v>1</v>
      </c>
      <c r="I111" s="20" t="str">
        <f>IF(C111=0, "-", IF(G111/C111&lt;10, G111/C111, "&gt;999%"))</f>
        <v>-</v>
      </c>
      <c r="J111" s="21" t="str">
        <f>IF(E111=0, "-", IF(H111/E111&lt;10, H111/E111, "&gt;999%"))</f>
        <v>-</v>
      </c>
    </row>
    <row r="112" spans="1:10" s="160" customFormat="1" ht="13" x14ac:dyDescent="0.3">
      <c r="A112" s="178" t="s">
        <v>466</v>
      </c>
      <c r="B112" s="71">
        <v>0</v>
      </c>
      <c r="C112" s="72">
        <v>0</v>
      </c>
      <c r="D112" s="71">
        <v>1</v>
      </c>
      <c r="E112" s="72">
        <v>0</v>
      </c>
      <c r="F112" s="73"/>
      <c r="G112" s="71">
        <f>B112-C112</f>
        <v>0</v>
      </c>
      <c r="H112" s="72">
        <f>D112-E112</f>
        <v>1</v>
      </c>
      <c r="I112" s="37" t="str">
        <f>IF(C112=0, "-", IF(G112/C112&lt;10, G112/C112, "&gt;999%"))</f>
        <v>-</v>
      </c>
      <c r="J112" s="38" t="str">
        <f>IF(E112=0, "-", IF(H112/E112&lt;10, H112/E112, "&gt;999%"))</f>
        <v>-</v>
      </c>
    </row>
    <row r="113" spans="1:10" x14ac:dyDescent="0.25">
      <c r="A113" s="177"/>
      <c r="B113" s="143"/>
      <c r="C113" s="144"/>
      <c r="D113" s="143"/>
      <c r="E113" s="144"/>
      <c r="F113" s="145"/>
      <c r="G113" s="143"/>
      <c r="H113" s="144"/>
      <c r="I113" s="151"/>
      <c r="J113" s="152"/>
    </row>
    <row r="114" spans="1:10" s="139" customFormat="1" ht="13" x14ac:dyDescent="0.3">
      <c r="A114" s="159" t="s">
        <v>45</v>
      </c>
      <c r="B114" s="65"/>
      <c r="C114" s="66"/>
      <c r="D114" s="65"/>
      <c r="E114" s="66"/>
      <c r="F114" s="67"/>
      <c r="G114" s="65"/>
      <c r="H114" s="66"/>
      <c r="I114" s="20"/>
      <c r="J114" s="21"/>
    </row>
    <row r="115" spans="1:10" x14ac:dyDescent="0.25">
      <c r="A115" s="158" t="s">
        <v>389</v>
      </c>
      <c r="B115" s="65">
        <v>3</v>
      </c>
      <c r="C115" s="66">
        <v>1</v>
      </c>
      <c r="D115" s="65">
        <v>9</v>
      </c>
      <c r="E115" s="66">
        <v>5</v>
      </c>
      <c r="F115" s="67"/>
      <c r="G115" s="65">
        <f>B115-C115</f>
        <v>2</v>
      </c>
      <c r="H115" s="66">
        <f>D115-E115</f>
        <v>4</v>
      </c>
      <c r="I115" s="20">
        <f>IF(C115=0, "-", IF(G115/C115&lt;10, G115/C115, "&gt;999%"))</f>
        <v>2</v>
      </c>
      <c r="J115" s="21">
        <f>IF(E115=0, "-", IF(H115/E115&lt;10, H115/E115, "&gt;999%"))</f>
        <v>0.8</v>
      </c>
    </row>
    <row r="116" spans="1:10" x14ac:dyDescent="0.25">
      <c r="A116" s="158" t="s">
        <v>378</v>
      </c>
      <c r="B116" s="65">
        <v>9</v>
      </c>
      <c r="C116" s="66">
        <v>9</v>
      </c>
      <c r="D116" s="65">
        <v>47</v>
      </c>
      <c r="E116" s="66">
        <v>29</v>
      </c>
      <c r="F116" s="67"/>
      <c r="G116" s="65">
        <f>B116-C116</f>
        <v>0</v>
      </c>
      <c r="H116" s="66">
        <f>D116-E116</f>
        <v>18</v>
      </c>
      <c r="I116" s="20">
        <f>IF(C116=0, "-", IF(G116/C116&lt;10, G116/C116, "&gt;999%"))</f>
        <v>0</v>
      </c>
      <c r="J116" s="21">
        <f>IF(E116=0, "-", IF(H116/E116&lt;10, H116/E116, "&gt;999%"))</f>
        <v>0.62068965517241381</v>
      </c>
    </row>
    <row r="117" spans="1:10" x14ac:dyDescent="0.25">
      <c r="A117" s="158" t="s">
        <v>384</v>
      </c>
      <c r="B117" s="65">
        <v>7</v>
      </c>
      <c r="C117" s="66">
        <v>6</v>
      </c>
      <c r="D117" s="65">
        <v>28</v>
      </c>
      <c r="E117" s="66">
        <v>28</v>
      </c>
      <c r="F117" s="67"/>
      <c r="G117" s="65">
        <f>B117-C117</f>
        <v>1</v>
      </c>
      <c r="H117" s="66">
        <f>D117-E117</f>
        <v>0</v>
      </c>
      <c r="I117" s="20">
        <f>IF(C117=0, "-", IF(G117/C117&lt;10, G117/C117, "&gt;999%"))</f>
        <v>0.16666666666666666</v>
      </c>
      <c r="J117" s="21">
        <f>IF(E117=0, "-", IF(H117/E117&lt;10, H117/E117, "&gt;999%"))</f>
        <v>0</v>
      </c>
    </row>
    <row r="118" spans="1:10" s="160" customFormat="1" ht="13" x14ac:dyDescent="0.3">
      <c r="A118" s="178" t="s">
        <v>467</v>
      </c>
      <c r="B118" s="71">
        <v>19</v>
      </c>
      <c r="C118" s="72">
        <v>16</v>
      </c>
      <c r="D118" s="71">
        <v>84</v>
      </c>
      <c r="E118" s="72">
        <v>62</v>
      </c>
      <c r="F118" s="73"/>
      <c r="G118" s="71">
        <f>B118-C118</f>
        <v>3</v>
      </c>
      <c r="H118" s="72">
        <f>D118-E118</f>
        <v>22</v>
      </c>
      <c r="I118" s="37">
        <f>IF(C118=0, "-", IF(G118/C118&lt;10, G118/C118, "&gt;999%"))</f>
        <v>0.1875</v>
      </c>
      <c r="J118" s="38">
        <f>IF(E118=0, "-", IF(H118/E118&lt;10, H118/E118, "&gt;999%"))</f>
        <v>0.35483870967741937</v>
      </c>
    </row>
    <row r="119" spans="1:10" x14ac:dyDescent="0.25">
      <c r="A119" s="177"/>
      <c r="B119" s="143"/>
      <c r="C119" s="144"/>
      <c r="D119" s="143"/>
      <c r="E119" s="144"/>
      <c r="F119" s="145"/>
      <c r="G119" s="143"/>
      <c r="H119" s="144"/>
      <c r="I119" s="151"/>
      <c r="J119" s="152"/>
    </row>
    <row r="120" spans="1:10" s="139" customFormat="1" ht="13" x14ac:dyDescent="0.3">
      <c r="A120" s="159" t="s">
        <v>46</v>
      </c>
      <c r="B120" s="65"/>
      <c r="C120" s="66"/>
      <c r="D120" s="65"/>
      <c r="E120" s="66"/>
      <c r="F120" s="67"/>
      <c r="G120" s="65"/>
      <c r="H120" s="66"/>
      <c r="I120" s="20"/>
      <c r="J120" s="21"/>
    </row>
    <row r="121" spans="1:10" x14ac:dyDescent="0.25">
      <c r="A121" s="158" t="s">
        <v>352</v>
      </c>
      <c r="B121" s="65">
        <v>10</v>
      </c>
      <c r="C121" s="66">
        <v>12</v>
      </c>
      <c r="D121" s="65">
        <v>26</v>
      </c>
      <c r="E121" s="66">
        <v>30</v>
      </c>
      <c r="F121" s="67"/>
      <c r="G121" s="65">
        <f>B121-C121</f>
        <v>-2</v>
      </c>
      <c r="H121" s="66">
        <f>D121-E121</f>
        <v>-4</v>
      </c>
      <c r="I121" s="20">
        <f>IF(C121=0, "-", IF(G121/C121&lt;10, G121/C121, "&gt;999%"))</f>
        <v>-0.16666666666666666</v>
      </c>
      <c r="J121" s="21">
        <f>IF(E121=0, "-", IF(H121/E121&lt;10, H121/E121, "&gt;999%"))</f>
        <v>-0.13333333333333333</v>
      </c>
    </row>
    <row r="122" spans="1:10" x14ac:dyDescent="0.25">
      <c r="A122" s="158" t="s">
        <v>359</v>
      </c>
      <c r="B122" s="65">
        <v>46</v>
      </c>
      <c r="C122" s="66">
        <v>28</v>
      </c>
      <c r="D122" s="65">
        <v>178</v>
      </c>
      <c r="E122" s="66">
        <v>105</v>
      </c>
      <c r="F122" s="67"/>
      <c r="G122" s="65">
        <f>B122-C122</f>
        <v>18</v>
      </c>
      <c r="H122" s="66">
        <f>D122-E122</f>
        <v>73</v>
      </c>
      <c r="I122" s="20">
        <f>IF(C122=0, "-", IF(G122/C122&lt;10, G122/C122, "&gt;999%"))</f>
        <v>0.6428571428571429</v>
      </c>
      <c r="J122" s="21">
        <f>IF(E122=0, "-", IF(H122/E122&lt;10, H122/E122, "&gt;999%"))</f>
        <v>0.69523809523809521</v>
      </c>
    </row>
    <row r="123" spans="1:10" x14ac:dyDescent="0.25">
      <c r="A123" s="158" t="s">
        <v>301</v>
      </c>
      <c r="B123" s="65">
        <v>21</v>
      </c>
      <c r="C123" s="66">
        <v>22</v>
      </c>
      <c r="D123" s="65">
        <v>90</v>
      </c>
      <c r="E123" s="66">
        <v>48</v>
      </c>
      <c r="F123" s="67"/>
      <c r="G123" s="65">
        <f>B123-C123</f>
        <v>-1</v>
      </c>
      <c r="H123" s="66">
        <f>D123-E123</f>
        <v>42</v>
      </c>
      <c r="I123" s="20">
        <f>IF(C123=0, "-", IF(G123/C123&lt;10, G123/C123, "&gt;999%"))</f>
        <v>-4.5454545454545456E-2</v>
      </c>
      <c r="J123" s="21">
        <f>IF(E123=0, "-", IF(H123/E123&lt;10, H123/E123, "&gt;999%"))</f>
        <v>0.875</v>
      </c>
    </row>
    <row r="124" spans="1:10" s="160" customFormat="1" ht="13" x14ac:dyDescent="0.3">
      <c r="A124" s="178" t="s">
        <v>468</v>
      </c>
      <c r="B124" s="71">
        <v>77</v>
      </c>
      <c r="C124" s="72">
        <v>62</v>
      </c>
      <c r="D124" s="71">
        <v>294</v>
      </c>
      <c r="E124" s="72">
        <v>183</v>
      </c>
      <c r="F124" s="73"/>
      <c r="G124" s="71">
        <f>B124-C124</f>
        <v>15</v>
      </c>
      <c r="H124" s="72">
        <f>D124-E124</f>
        <v>111</v>
      </c>
      <c r="I124" s="37">
        <f>IF(C124=0, "-", IF(G124/C124&lt;10, G124/C124, "&gt;999%"))</f>
        <v>0.24193548387096775</v>
      </c>
      <c r="J124" s="38">
        <f>IF(E124=0, "-", IF(H124/E124&lt;10, H124/E124, "&gt;999%"))</f>
        <v>0.60655737704918034</v>
      </c>
    </row>
    <row r="125" spans="1:10" x14ac:dyDescent="0.25">
      <c r="A125" s="177"/>
      <c r="B125" s="143"/>
      <c r="C125" s="144"/>
      <c r="D125" s="143"/>
      <c r="E125" s="144"/>
      <c r="F125" s="145"/>
      <c r="G125" s="143"/>
      <c r="H125" s="144"/>
      <c r="I125" s="151"/>
      <c r="J125" s="152"/>
    </row>
    <row r="126" spans="1:10" s="139" customFormat="1" ht="13" x14ac:dyDescent="0.3">
      <c r="A126" s="159" t="s">
        <v>47</v>
      </c>
      <c r="B126" s="65"/>
      <c r="C126" s="66"/>
      <c r="D126" s="65"/>
      <c r="E126" s="66"/>
      <c r="F126" s="67"/>
      <c r="G126" s="65"/>
      <c r="H126" s="66"/>
      <c r="I126" s="20"/>
      <c r="J126" s="21"/>
    </row>
    <row r="127" spans="1:10" x14ac:dyDescent="0.25">
      <c r="A127" s="158" t="s">
        <v>390</v>
      </c>
      <c r="B127" s="65">
        <v>0</v>
      </c>
      <c r="C127" s="66">
        <v>0</v>
      </c>
      <c r="D127" s="65">
        <v>0</v>
      </c>
      <c r="E127" s="66">
        <v>3</v>
      </c>
      <c r="F127" s="67"/>
      <c r="G127" s="65">
        <f>B127-C127</f>
        <v>0</v>
      </c>
      <c r="H127" s="66">
        <f>D127-E127</f>
        <v>-3</v>
      </c>
      <c r="I127" s="20" t="str">
        <f>IF(C127=0, "-", IF(G127/C127&lt;10, G127/C127, "&gt;999%"))</f>
        <v>-</v>
      </c>
      <c r="J127" s="21">
        <f>IF(E127=0, "-", IF(H127/E127&lt;10, H127/E127, "&gt;999%"))</f>
        <v>-1</v>
      </c>
    </row>
    <row r="128" spans="1:10" s="160" customFormat="1" ht="13" x14ac:dyDescent="0.3">
      <c r="A128" s="178" t="s">
        <v>469</v>
      </c>
      <c r="B128" s="71">
        <v>0</v>
      </c>
      <c r="C128" s="72">
        <v>0</v>
      </c>
      <c r="D128" s="71">
        <v>0</v>
      </c>
      <c r="E128" s="72">
        <v>3</v>
      </c>
      <c r="F128" s="73"/>
      <c r="G128" s="71">
        <f>B128-C128</f>
        <v>0</v>
      </c>
      <c r="H128" s="72">
        <f>D128-E128</f>
        <v>-3</v>
      </c>
      <c r="I128" s="37" t="str">
        <f>IF(C128=0, "-", IF(G128/C128&lt;10, G128/C128, "&gt;999%"))</f>
        <v>-</v>
      </c>
      <c r="J128" s="38">
        <f>IF(E128=0, "-", IF(H128/E128&lt;10, H128/E128, "&gt;999%"))</f>
        <v>-1</v>
      </c>
    </row>
    <row r="129" spans="1:10" x14ac:dyDescent="0.25">
      <c r="A129" s="177"/>
      <c r="B129" s="143"/>
      <c r="C129" s="144"/>
      <c r="D129" s="143"/>
      <c r="E129" s="144"/>
      <c r="F129" s="145"/>
      <c r="G129" s="143"/>
      <c r="H129" s="144"/>
      <c r="I129" s="151"/>
      <c r="J129" s="152"/>
    </row>
    <row r="130" spans="1:10" s="139" customFormat="1" ht="13" x14ac:dyDescent="0.3">
      <c r="A130" s="159" t="s">
        <v>48</v>
      </c>
      <c r="B130" s="65"/>
      <c r="C130" s="66"/>
      <c r="D130" s="65"/>
      <c r="E130" s="66"/>
      <c r="F130" s="67"/>
      <c r="G130" s="65"/>
      <c r="H130" s="66"/>
      <c r="I130" s="20"/>
      <c r="J130" s="21"/>
    </row>
    <row r="131" spans="1:10" x14ac:dyDescent="0.25">
      <c r="A131" s="158" t="s">
        <v>209</v>
      </c>
      <c r="B131" s="65">
        <v>0</v>
      </c>
      <c r="C131" s="66">
        <v>0</v>
      </c>
      <c r="D131" s="65">
        <v>0</v>
      </c>
      <c r="E131" s="66">
        <v>1</v>
      </c>
      <c r="F131" s="67"/>
      <c r="G131" s="65">
        <f>B131-C131</f>
        <v>0</v>
      </c>
      <c r="H131" s="66">
        <f>D131-E131</f>
        <v>-1</v>
      </c>
      <c r="I131" s="20" t="str">
        <f>IF(C131=0, "-", IF(G131/C131&lt;10, G131/C131, "&gt;999%"))</f>
        <v>-</v>
      </c>
      <c r="J131" s="21">
        <f>IF(E131=0, "-", IF(H131/E131&lt;10, H131/E131, "&gt;999%"))</f>
        <v>-1</v>
      </c>
    </row>
    <row r="132" spans="1:10" s="160" customFormat="1" ht="13" x14ac:dyDescent="0.3">
      <c r="A132" s="178" t="s">
        <v>470</v>
      </c>
      <c r="B132" s="71">
        <v>0</v>
      </c>
      <c r="C132" s="72">
        <v>0</v>
      </c>
      <c r="D132" s="71">
        <v>0</v>
      </c>
      <c r="E132" s="72">
        <v>1</v>
      </c>
      <c r="F132" s="73"/>
      <c r="G132" s="71">
        <f>B132-C132</f>
        <v>0</v>
      </c>
      <c r="H132" s="72">
        <f>D132-E132</f>
        <v>-1</v>
      </c>
      <c r="I132" s="37" t="str">
        <f>IF(C132=0, "-", IF(G132/C132&lt;10, G132/C132, "&gt;999%"))</f>
        <v>-</v>
      </c>
      <c r="J132" s="38">
        <f>IF(E132=0, "-", IF(H132/E132&lt;10, H132/E132, "&gt;999%"))</f>
        <v>-1</v>
      </c>
    </row>
    <row r="133" spans="1:10" x14ac:dyDescent="0.25">
      <c r="A133" s="177"/>
      <c r="B133" s="143"/>
      <c r="C133" s="144"/>
      <c r="D133" s="143"/>
      <c r="E133" s="144"/>
      <c r="F133" s="145"/>
      <c r="G133" s="143"/>
      <c r="H133" s="144"/>
      <c r="I133" s="151"/>
      <c r="J133" s="152"/>
    </row>
    <row r="134" spans="1:10" s="139" customFormat="1" ht="13" x14ac:dyDescent="0.3">
      <c r="A134" s="159" t="s">
        <v>49</v>
      </c>
      <c r="B134" s="65"/>
      <c r="C134" s="66"/>
      <c r="D134" s="65"/>
      <c r="E134" s="66"/>
      <c r="F134" s="67"/>
      <c r="G134" s="65"/>
      <c r="H134" s="66"/>
      <c r="I134" s="20"/>
      <c r="J134" s="21"/>
    </row>
    <row r="135" spans="1:10" x14ac:dyDescent="0.25">
      <c r="A135" s="158" t="s">
        <v>248</v>
      </c>
      <c r="B135" s="65">
        <v>1</v>
      </c>
      <c r="C135" s="66">
        <v>4</v>
      </c>
      <c r="D135" s="65">
        <v>3</v>
      </c>
      <c r="E135" s="66">
        <v>8</v>
      </c>
      <c r="F135" s="67"/>
      <c r="G135" s="65">
        <f>B135-C135</f>
        <v>-3</v>
      </c>
      <c r="H135" s="66">
        <f>D135-E135</f>
        <v>-5</v>
      </c>
      <c r="I135" s="20">
        <f>IF(C135=0, "-", IF(G135/C135&lt;10, G135/C135, "&gt;999%"))</f>
        <v>-0.75</v>
      </c>
      <c r="J135" s="21">
        <f>IF(E135=0, "-", IF(H135/E135&lt;10, H135/E135, "&gt;999%"))</f>
        <v>-0.625</v>
      </c>
    </row>
    <row r="136" spans="1:10" x14ac:dyDescent="0.25">
      <c r="A136" s="158" t="s">
        <v>360</v>
      </c>
      <c r="B136" s="65">
        <v>0</v>
      </c>
      <c r="C136" s="66">
        <v>4</v>
      </c>
      <c r="D136" s="65">
        <v>1</v>
      </c>
      <c r="E136" s="66">
        <v>9</v>
      </c>
      <c r="F136" s="67"/>
      <c r="G136" s="65">
        <f>B136-C136</f>
        <v>-4</v>
      </c>
      <c r="H136" s="66">
        <f>D136-E136</f>
        <v>-8</v>
      </c>
      <c r="I136" s="20">
        <f>IF(C136=0, "-", IF(G136/C136&lt;10, G136/C136, "&gt;999%"))</f>
        <v>-1</v>
      </c>
      <c r="J136" s="21">
        <f>IF(E136=0, "-", IF(H136/E136&lt;10, H136/E136, "&gt;999%"))</f>
        <v>-0.88888888888888884</v>
      </c>
    </row>
    <row r="137" spans="1:10" x14ac:dyDescent="0.25">
      <c r="A137" s="158" t="s">
        <v>320</v>
      </c>
      <c r="B137" s="65">
        <v>2</v>
      </c>
      <c r="C137" s="66">
        <v>0</v>
      </c>
      <c r="D137" s="65">
        <v>4</v>
      </c>
      <c r="E137" s="66">
        <v>3</v>
      </c>
      <c r="F137" s="67"/>
      <c r="G137" s="65">
        <f>B137-C137</f>
        <v>2</v>
      </c>
      <c r="H137" s="66">
        <f>D137-E137</f>
        <v>1</v>
      </c>
      <c r="I137" s="20" t="str">
        <f>IF(C137=0, "-", IF(G137/C137&lt;10, G137/C137, "&gt;999%"))</f>
        <v>-</v>
      </c>
      <c r="J137" s="21">
        <f>IF(E137=0, "-", IF(H137/E137&lt;10, H137/E137, "&gt;999%"))</f>
        <v>0.33333333333333331</v>
      </c>
    </row>
    <row r="138" spans="1:10" x14ac:dyDescent="0.25">
      <c r="A138" s="158" t="s">
        <v>302</v>
      </c>
      <c r="B138" s="65">
        <v>0</v>
      </c>
      <c r="C138" s="66">
        <v>0</v>
      </c>
      <c r="D138" s="65">
        <v>1</v>
      </c>
      <c r="E138" s="66">
        <v>2</v>
      </c>
      <c r="F138" s="67"/>
      <c r="G138" s="65">
        <f>B138-C138</f>
        <v>0</v>
      </c>
      <c r="H138" s="66">
        <f>D138-E138</f>
        <v>-1</v>
      </c>
      <c r="I138" s="20" t="str">
        <f>IF(C138=0, "-", IF(G138/C138&lt;10, G138/C138, "&gt;999%"))</f>
        <v>-</v>
      </c>
      <c r="J138" s="21">
        <f>IF(E138=0, "-", IF(H138/E138&lt;10, H138/E138, "&gt;999%"))</f>
        <v>-0.5</v>
      </c>
    </row>
    <row r="139" spans="1:10" s="160" customFormat="1" ht="13" x14ac:dyDescent="0.3">
      <c r="A139" s="178" t="s">
        <v>471</v>
      </c>
      <c r="B139" s="71">
        <v>3</v>
      </c>
      <c r="C139" s="72">
        <v>8</v>
      </c>
      <c r="D139" s="71">
        <v>9</v>
      </c>
      <c r="E139" s="72">
        <v>22</v>
      </c>
      <c r="F139" s="73"/>
      <c r="G139" s="71">
        <f>B139-C139</f>
        <v>-5</v>
      </c>
      <c r="H139" s="72">
        <f>D139-E139</f>
        <v>-13</v>
      </c>
      <c r="I139" s="37">
        <f>IF(C139=0, "-", IF(G139/C139&lt;10, G139/C139, "&gt;999%"))</f>
        <v>-0.625</v>
      </c>
      <c r="J139" s="38">
        <f>IF(E139=0, "-", IF(H139/E139&lt;10, H139/E139, "&gt;999%"))</f>
        <v>-0.59090909090909094</v>
      </c>
    </row>
    <row r="140" spans="1:10" x14ac:dyDescent="0.25">
      <c r="A140" s="177"/>
      <c r="B140" s="143"/>
      <c r="C140" s="144"/>
      <c r="D140" s="143"/>
      <c r="E140" s="144"/>
      <c r="F140" s="145"/>
      <c r="G140" s="143"/>
      <c r="H140" s="144"/>
      <c r="I140" s="151"/>
      <c r="J140" s="152"/>
    </row>
    <row r="141" spans="1:10" s="139" customFormat="1" ht="13" x14ac:dyDescent="0.3">
      <c r="A141" s="159" t="s">
        <v>50</v>
      </c>
      <c r="B141" s="65"/>
      <c r="C141" s="66"/>
      <c r="D141" s="65"/>
      <c r="E141" s="66"/>
      <c r="F141" s="67"/>
      <c r="G141" s="65"/>
      <c r="H141" s="66"/>
      <c r="I141" s="20"/>
      <c r="J141" s="21"/>
    </row>
    <row r="142" spans="1:10" x14ac:dyDescent="0.25">
      <c r="A142" s="158" t="s">
        <v>50</v>
      </c>
      <c r="B142" s="65">
        <v>4</v>
      </c>
      <c r="C142" s="66">
        <v>3</v>
      </c>
      <c r="D142" s="65">
        <v>14</v>
      </c>
      <c r="E142" s="66">
        <v>13</v>
      </c>
      <c r="F142" s="67"/>
      <c r="G142" s="65">
        <f>B142-C142</f>
        <v>1</v>
      </c>
      <c r="H142" s="66">
        <f>D142-E142</f>
        <v>1</v>
      </c>
      <c r="I142" s="20">
        <f>IF(C142=0, "-", IF(G142/C142&lt;10, G142/C142, "&gt;999%"))</f>
        <v>0.33333333333333331</v>
      </c>
      <c r="J142" s="21">
        <f>IF(E142=0, "-", IF(H142/E142&lt;10, H142/E142, "&gt;999%"))</f>
        <v>7.6923076923076927E-2</v>
      </c>
    </row>
    <row r="143" spans="1:10" s="160" customFormat="1" ht="13" x14ac:dyDescent="0.3">
      <c r="A143" s="178" t="s">
        <v>472</v>
      </c>
      <c r="B143" s="71">
        <v>4</v>
      </c>
      <c r="C143" s="72">
        <v>3</v>
      </c>
      <c r="D143" s="71">
        <v>14</v>
      </c>
      <c r="E143" s="72">
        <v>13</v>
      </c>
      <c r="F143" s="73"/>
      <c r="G143" s="71">
        <f>B143-C143</f>
        <v>1</v>
      </c>
      <c r="H143" s="72">
        <f>D143-E143</f>
        <v>1</v>
      </c>
      <c r="I143" s="37">
        <f>IF(C143=0, "-", IF(G143/C143&lt;10, G143/C143, "&gt;999%"))</f>
        <v>0.33333333333333331</v>
      </c>
      <c r="J143" s="38">
        <f>IF(E143=0, "-", IF(H143/E143&lt;10, H143/E143, "&gt;999%"))</f>
        <v>7.6923076923076927E-2</v>
      </c>
    </row>
    <row r="144" spans="1:10" x14ac:dyDescent="0.25">
      <c r="A144" s="177"/>
      <c r="B144" s="143"/>
      <c r="C144" s="144"/>
      <c r="D144" s="143"/>
      <c r="E144" s="144"/>
      <c r="F144" s="145"/>
      <c r="G144" s="143"/>
      <c r="H144" s="144"/>
      <c r="I144" s="151"/>
      <c r="J144" s="152"/>
    </row>
    <row r="145" spans="1:10" s="139" customFormat="1" ht="13" x14ac:dyDescent="0.3">
      <c r="A145" s="159" t="s">
        <v>51</v>
      </c>
      <c r="B145" s="65"/>
      <c r="C145" s="66"/>
      <c r="D145" s="65"/>
      <c r="E145" s="66"/>
      <c r="F145" s="67"/>
      <c r="G145" s="65"/>
      <c r="H145" s="66"/>
      <c r="I145" s="20"/>
      <c r="J145" s="21"/>
    </row>
    <row r="146" spans="1:10" x14ac:dyDescent="0.25">
      <c r="A146" s="158" t="s">
        <v>220</v>
      </c>
      <c r="B146" s="65">
        <v>17</v>
      </c>
      <c r="C146" s="66">
        <v>26</v>
      </c>
      <c r="D146" s="65">
        <v>87</v>
      </c>
      <c r="E146" s="66">
        <v>48</v>
      </c>
      <c r="F146" s="67"/>
      <c r="G146" s="65">
        <f t="shared" ref="G146:G157" si="16">B146-C146</f>
        <v>-9</v>
      </c>
      <c r="H146" s="66">
        <f t="shared" ref="H146:H157" si="17">D146-E146</f>
        <v>39</v>
      </c>
      <c r="I146" s="20">
        <f t="shared" ref="I146:I157" si="18">IF(C146=0, "-", IF(G146/C146&lt;10, G146/C146, "&gt;999%"))</f>
        <v>-0.34615384615384615</v>
      </c>
      <c r="J146" s="21">
        <f t="shared" ref="J146:J157" si="19">IF(E146=0, "-", IF(H146/E146&lt;10, H146/E146, "&gt;999%"))</f>
        <v>0.8125</v>
      </c>
    </row>
    <row r="147" spans="1:10" x14ac:dyDescent="0.25">
      <c r="A147" s="158" t="s">
        <v>189</v>
      </c>
      <c r="B147" s="65">
        <v>0</v>
      </c>
      <c r="C147" s="66">
        <v>7</v>
      </c>
      <c r="D147" s="65">
        <v>14</v>
      </c>
      <c r="E147" s="66">
        <v>39</v>
      </c>
      <c r="F147" s="67"/>
      <c r="G147" s="65">
        <f t="shared" si="16"/>
        <v>-7</v>
      </c>
      <c r="H147" s="66">
        <f t="shared" si="17"/>
        <v>-25</v>
      </c>
      <c r="I147" s="20">
        <f t="shared" si="18"/>
        <v>-1</v>
      </c>
      <c r="J147" s="21">
        <f t="shared" si="19"/>
        <v>-0.64102564102564108</v>
      </c>
    </row>
    <row r="148" spans="1:10" x14ac:dyDescent="0.25">
      <c r="A148" s="158" t="s">
        <v>321</v>
      </c>
      <c r="B148" s="65">
        <v>1</v>
      </c>
      <c r="C148" s="66">
        <v>0</v>
      </c>
      <c r="D148" s="65">
        <v>5</v>
      </c>
      <c r="E148" s="66">
        <v>1</v>
      </c>
      <c r="F148" s="67"/>
      <c r="G148" s="65">
        <f t="shared" si="16"/>
        <v>1</v>
      </c>
      <c r="H148" s="66">
        <f t="shared" si="17"/>
        <v>4</v>
      </c>
      <c r="I148" s="20" t="str">
        <f t="shared" si="18"/>
        <v>-</v>
      </c>
      <c r="J148" s="21">
        <f t="shared" si="19"/>
        <v>4</v>
      </c>
    </row>
    <row r="149" spans="1:10" x14ac:dyDescent="0.25">
      <c r="A149" s="158" t="s">
        <v>266</v>
      </c>
      <c r="B149" s="65">
        <v>0</v>
      </c>
      <c r="C149" s="66">
        <v>0</v>
      </c>
      <c r="D149" s="65">
        <v>14</v>
      </c>
      <c r="E149" s="66">
        <v>4</v>
      </c>
      <c r="F149" s="67"/>
      <c r="G149" s="65">
        <f t="shared" si="16"/>
        <v>0</v>
      </c>
      <c r="H149" s="66">
        <f t="shared" si="17"/>
        <v>10</v>
      </c>
      <c r="I149" s="20" t="str">
        <f t="shared" si="18"/>
        <v>-</v>
      </c>
      <c r="J149" s="21">
        <f t="shared" si="19"/>
        <v>2.5</v>
      </c>
    </row>
    <row r="150" spans="1:10" x14ac:dyDescent="0.25">
      <c r="A150" s="158" t="s">
        <v>175</v>
      </c>
      <c r="B150" s="65">
        <v>6</v>
      </c>
      <c r="C150" s="66">
        <v>8</v>
      </c>
      <c r="D150" s="65">
        <v>28</v>
      </c>
      <c r="E150" s="66">
        <v>23</v>
      </c>
      <c r="F150" s="67"/>
      <c r="G150" s="65">
        <f t="shared" si="16"/>
        <v>-2</v>
      </c>
      <c r="H150" s="66">
        <f t="shared" si="17"/>
        <v>5</v>
      </c>
      <c r="I150" s="20">
        <f t="shared" si="18"/>
        <v>-0.25</v>
      </c>
      <c r="J150" s="21">
        <f t="shared" si="19"/>
        <v>0.21739130434782608</v>
      </c>
    </row>
    <row r="151" spans="1:10" x14ac:dyDescent="0.25">
      <c r="A151" s="158" t="s">
        <v>179</v>
      </c>
      <c r="B151" s="65">
        <v>0</v>
      </c>
      <c r="C151" s="66">
        <v>2</v>
      </c>
      <c r="D151" s="65">
        <v>16</v>
      </c>
      <c r="E151" s="66">
        <v>25</v>
      </c>
      <c r="F151" s="67"/>
      <c r="G151" s="65">
        <f t="shared" si="16"/>
        <v>-2</v>
      </c>
      <c r="H151" s="66">
        <f t="shared" si="17"/>
        <v>-9</v>
      </c>
      <c r="I151" s="20">
        <f t="shared" si="18"/>
        <v>-1</v>
      </c>
      <c r="J151" s="21">
        <f t="shared" si="19"/>
        <v>-0.36</v>
      </c>
    </row>
    <row r="152" spans="1:10" x14ac:dyDescent="0.25">
      <c r="A152" s="158" t="s">
        <v>249</v>
      </c>
      <c r="B152" s="65">
        <v>16</v>
      </c>
      <c r="C152" s="66">
        <v>6</v>
      </c>
      <c r="D152" s="65">
        <v>33</v>
      </c>
      <c r="E152" s="66">
        <v>23</v>
      </c>
      <c r="F152" s="67"/>
      <c r="G152" s="65">
        <f t="shared" si="16"/>
        <v>10</v>
      </c>
      <c r="H152" s="66">
        <f t="shared" si="17"/>
        <v>10</v>
      </c>
      <c r="I152" s="20">
        <f t="shared" si="18"/>
        <v>1.6666666666666667</v>
      </c>
      <c r="J152" s="21">
        <f t="shared" si="19"/>
        <v>0.43478260869565216</v>
      </c>
    </row>
    <row r="153" spans="1:10" x14ac:dyDescent="0.25">
      <c r="A153" s="158" t="s">
        <v>303</v>
      </c>
      <c r="B153" s="65">
        <v>7</v>
      </c>
      <c r="C153" s="66">
        <v>2</v>
      </c>
      <c r="D153" s="65">
        <v>32</v>
      </c>
      <c r="E153" s="66">
        <v>13</v>
      </c>
      <c r="F153" s="67"/>
      <c r="G153" s="65">
        <f t="shared" si="16"/>
        <v>5</v>
      </c>
      <c r="H153" s="66">
        <f t="shared" si="17"/>
        <v>19</v>
      </c>
      <c r="I153" s="20">
        <f t="shared" si="18"/>
        <v>2.5</v>
      </c>
      <c r="J153" s="21">
        <f t="shared" si="19"/>
        <v>1.4615384615384615</v>
      </c>
    </row>
    <row r="154" spans="1:10" x14ac:dyDescent="0.25">
      <c r="A154" s="158" t="s">
        <v>276</v>
      </c>
      <c r="B154" s="65">
        <v>4</v>
      </c>
      <c r="C154" s="66">
        <v>9</v>
      </c>
      <c r="D154" s="65">
        <v>50</v>
      </c>
      <c r="E154" s="66">
        <v>47</v>
      </c>
      <c r="F154" s="67"/>
      <c r="G154" s="65">
        <f t="shared" si="16"/>
        <v>-5</v>
      </c>
      <c r="H154" s="66">
        <f t="shared" si="17"/>
        <v>3</v>
      </c>
      <c r="I154" s="20">
        <f t="shared" si="18"/>
        <v>-0.55555555555555558</v>
      </c>
      <c r="J154" s="21">
        <f t="shared" si="19"/>
        <v>6.3829787234042548E-2</v>
      </c>
    </row>
    <row r="155" spans="1:10" x14ac:dyDescent="0.25">
      <c r="A155" s="158" t="s">
        <v>215</v>
      </c>
      <c r="B155" s="65">
        <v>3</v>
      </c>
      <c r="C155" s="66">
        <v>3</v>
      </c>
      <c r="D155" s="65">
        <v>18</v>
      </c>
      <c r="E155" s="66">
        <v>15</v>
      </c>
      <c r="F155" s="67"/>
      <c r="G155" s="65">
        <f t="shared" si="16"/>
        <v>0</v>
      </c>
      <c r="H155" s="66">
        <f t="shared" si="17"/>
        <v>3</v>
      </c>
      <c r="I155" s="20">
        <f t="shared" si="18"/>
        <v>0</v>
      </c>
      <c r="J155" s="21">
        <f t="shared" si="19"/>
        <v>0.2</v>
      </c>
    </row>
    <row r="156" spans="1:10" x14ac:dyDescent="0.25">
      <c r="A156" s="158" t="s">
        <v>237</v>
      </c>
      <c r="B156" s="65">
        <v>1</v>
      </c>
      <c r="C156" s="66">
        <v>12</v>
      </c>
      <c r="D156" s="65">
        <v>28</v>
      </c>
      <c r="E156" s="66">
        <v>42</v>
      </c>
      <c r="F156" s="67"/>
      <c r="G156" s="65">
        <f t="shared" si="16"/>
        <v>-11</v>
      </c>
      <c r="H156" s="66">
        <f t="shared" si="17"/>
        <v>-14</v>
      </c>
      <c r="I156" s="20">
        <f t="shared" si="18"/>
        <v>-0.91666666666666663</v>
      </c>
      <c r="J156" s="21">
        <f t="shared" si="19"/>
        <v>-0.33333333333333331</v>
      </c>
    </row>
    <row r="157" spans="1:10" s="160" customFormat="1" ht="13" x14ac:dyDescent="0.3">
      <c r="A157" s="178" t="s">
        <v>473</v>
      </c>
      <c r="B157" s="71">
        <v>55</v>
      </c>
      <c r="C157" s="72">
        <v>75</v>
      </c>
      <c r="D157" s="71">
        <v>325</v>
      </c>
      <c r="E157" s="72">
        <v>280</v>
      </c>
      <c r="F157" s="73"/>
      <c r="G157" s="71">
        <f t="shared" si="16"/>
        <v>-20</v>
      </c>
      <c r="H157" s="72">
        <f t="shared" si="17"/>
        <v>45</v>
      </c>
      <c r="I157" s="37">
        <f t="shared" si="18"/>
        <v>-0.26666666666666666</v>
      </c>
      <c r="J157" s="38">
        <f t="shared" si="19"/>
        <v>0.16071428571428573</v>
      </c>
    </row>
    <row r="158" spans="1:10" x14ac:dyDescent="0.25">
      <c r="A158" s="177"/>
      <c r="B158" s="143"/>
      <c r="C158" s="144"/>
      <c r="D158" s="143"/>
      <c r="E158" s="144"/>
      <c r="F158" s="145"/>
      <c r="G158" s="143"/>
      <c r="H158" s="144"/>
      <c r="I158" s="151"/>
      <c r="J158" s="152"/>
    </row>
    <row r="159" spans="1:10" s="139" customFormat="1" ht="13" x14ac:dyDescent="0.3">
      <c r="A159" s="159" t="s">
        <v>52</v>
      </c>
      <c r="B159" s="65"/>
      <c r="C159" s="66"/>
      <c r="D159" s="65"/>
      <c r="E159" s="66"/>
      <c r="F159" s="67"/>
      <c r="G159" s="65"/>
      <c r="H159" s="66"/>
      <c r="I159" s="20"/>
      <c r="J159" s="21"/>
    </row>
    <row r="160" spans="1:10" x14ac:dyDescent="0.25">
      <c r="A160" s="158" t="s">
        <v>322</v>
      </c>
      <c r="B160" s="65">
        <v>2</v>
      </c>
      <c r="C160" s="66">
        <v>0</v>
      </c>
      <c r="D160" s="65">
        <v>4</v>
      </c>
      <c r="E160" s="66">
        <v>1</v>
      </c>
      <c r="F160" s="67"/>
      <c r="G160" s="65">
        <f>B160-C160</f>
        <v>2</v>
      </c>
      <c r="H160" s="66">
        <f>D160-E160</f>
        <v>3</v>
      </c>
      <c r="I160" s="20" t="str">
        <f>IF(C160=0, "-", IF(G160/C160&lt;10, G160/C160, "&gt;999%"))</f>
        <v>-</v>
      </c>
      <c r="J160" s="21">
        <f>IF(E160=0, "-", IF(H160/E160&lt;10, H160/E160, "&gt;999%"))</f>
        <v>3</v>
      </c>
    </row>
    <row r="161" spans="1:10" x14ac:dyDescent="0.25">
      <c r="A161" s="158" t="s">
        <v>334</v>
      </c>
      <c r="B161" s="65">
        <v>1</v>
      </c>
      <c r="C161" s="66">
        <v>0</v>
      </c>
      <c r="D161" s="65">
        <v>1</v>
      </c>
      <c r="E161" s="66">
        <v>0</v>
      </c>
      <c r="F161" s="67"/>
      <c r="G161" s="65">
        <f>B161-C161</f>
        <v>1</v>
      </c>
      <c r="H161" s="66">
        <f>D161-E161</f>
        <v>1</v>
      </c>
      <c r="I161" s="20" t="str">
        <f>IF(C161=0, "-", IF(G161/C161&lt;10, G161/C161, "&gt;999%"))</f>
        <v>-</v>
      </c>
      <c r="J161" s="21" t="str">
        <f>IF(E161=0, "-", IF(H161/E161&lt;10, H161/E161, "&gt;999%"))</f>
        <v>-</v>
      </c>
    </row>
    <row r="162" spans="1:10" x14ac:dyDescent="0.25">
      <c r="A162" s="158" t="s">
        <v>323</v>
      </c>
      <c r="B162" s="65">
        <v>0</v>
      </c>
      <c r="C162" s="66">
        <v>0</v>
      </c>
      <c r="D162" s="65">
        <v>0</v>
      </c>
      <c r="E162" s="66">
        <v>2</v>
      </c>
      <c r="F162" s="67"/>
      <c r="G162" s="65">
        <f>B162-C162</f>
        <v>0</v>
      </c>
      <c r="H162" s="66">
        <f>D162-E162</f>
        <v>-2</v>
      </c>
      <c r="I162" s="20" t="str">
        <f>IF(C162=0, "-", IF(G162/C162&lt;10, G162/C162, "&gt;999%"))</f>
        <v>-</v>
      </c>
      <c r="J162" s="21">
        <f>IF(E162=0, "-", IF(H162/E162&lt;10, H162/E162, "&gt;999%"))</f>
        <v>-1</v>
      </c>
    </row>
    <row r="163" spans="1:10" s="160" customFormat="1" ht="13" x14ac:dyDescent="0.3">
      <c r="A163" s="178" t="s">
        <v>474</v>
      </c>
      <c r="B163" s="71">
        <v>3</v>
      </c>
      <c r="C163" s="72">
        <v>0</v>
      </c>
      <c r="D163" s="71">
        <v>5</v>
      </c>
      <c r="E163" s="72">
        <v>3</v>
      </c>
      <c r="F163" s="73"/>
      <c r="G163" s="71">
        <f>B163-C163</f>
        <v>3</v>
      </c>
      <c r="H163" s="72">
        <f>D163-E163</f>
        <v>2</v>
      </c>
      <c r="I163" s="37" t="str">
        <f>IF(C163=0, "-", IF(G163/C163&lt;10, G163/C163, "&gt;999%"))</f>
        <v>-</v>
      </c>
      <c r="J163" s="38">
        <f>IF(E163=0, "-", IF(H163/E163&lt;10, H163/E163, "&gt;999%"))</f>
        <v>0.66666666666666663</v>
      </c>
    </row>
    <row r="164" spans="1:10" x14ac:dyDescent="0.25">
      <c r="A164" s="177"/>
      <c r="B164" s="143"/>
      <c r="C164" s="144"/>
      <c r="D164" s="143"/>
      <c r="E164" s="144"/>
      <c r="F164" s="145"/>
      <c r="G164" s="143"/>
      <c r="H164" s="144"/>
      <c r="I164" s="151"/>
      <c r="J164" s="152"/>
    </row>
    <row r="165" spans="1:10" s="139" customFormat="1" ht="13" x14ac:dyDescent="0.3">
      <c r="A165" s="159" t="s">
        <v>53</v>
      </c>
      <c r="B165" s="65"/>
      <c r="C165" s="66"/>
      <c r="D165" s="65"/>
      <c r="E165" s="66"/>
      <c r="F165" s="67"/>
      <c r="G165" s="65"/>
      <c r="H165" s="66"/>
      <c r="I165" s="20"/>
      <c r="J165" s="21"/>
    </row>
    <row r="166" spans="1:10" x14ac:dyDescent="0.25">
      <c r="A166" s="158" t="s">
        <v>304</v>
      </c>
      <c r="B166" s="65">
        <v>12</v>
      </c>
      <c r="C166" s="66">
        <v>7</v>
      </c>
      <c r="D166" s="65">
        <v>54</v>
      </c>
      <c r="E166" s="66">
        <v>19</v>
      </c>
      <c r="F166" s="67"/>
      <c r="G166" s="65">
        <f t="shared" ref="G166:G173" si="20">B166-C166</f>
        <v>5</v>
      </c>
      <c r="H166" s="66">
        <f t="shared" ref="H166:H173" si="21">D166-E166</f>
        <v>35</v>
      </c>
      <c r="I166" s="20">
        <f t="shared" ref="I166:I173" si="22">IF(C166=0, "-", IF(G166/C166&lt;10, G166/C166, "&gt;999%"))</f>
        <v>0.7142857142857143</v>
      </c>
      <c r="J166" s="21">
        <f t="shared" ref="J166:J173" si="23">IF(E166=0, "-", IF(H166/E166&lt;10, H166/E166, "&gt;999%"))</f>
        <v>1.8421052631578947</v>
      </c>
    </row>
    <row r="167" spans="1:10" x14ac:dyDescent="0.25">
      <c r="A167" s="158" t="s">
        <v>379</v>
      </c>
      <c r="B167" s="65">
        <v>1</v>
      </c>
      <c r="C167" s="66">
        <v>1</v>
      </c>
      <c r="D167" s="65">
        <v>3</v>
      </c>
      <c r="E167" s="66">
        <v>7</v>
      </c>
      <c r="F167" s="67"/>
      <c r="G167" s="65">
        <f t="shared" si="20"/>
        <v>0</v>
      </c>
      <c r="H167" s="66">
        <f t="shared" si="21"/>
        <v>-4</v>
      </c>
      <c r="I167" s="20">
        <f t="shared" si="22"/>
        <v>0</v>
      </c>
      <c r="J167" s="21">
        <f t="shared" si="23"/>
        <v>-0.5714285714285714</v>
      </c>
    </row>
    <row r="168" spans="1:10" x14ac:dyDescent="0.25">
      <c r="A168" s="158" t="s">
        <v>338</v>
      </c>
      <c r="B168" s="65">
        <v>0</v>
      </c>
      <c r="C168" s="66">
        <v>0</v>
      </c>
      <c r="D168" s="65">
        <v>2</v>
      </c>
      <c r="E168" s="66">
        <v>1</v>
      </c>
      <c r="F168" s="67"/>
      <c r="G168" s="65">
        <f t="shared" si="20"/>
        <v>0</v>
      </c>
      <c r="H168" s="66">
        <f t="shared" si="21"/>
        <v>1</v>
      </c>
      <c r="I168" s="20" t="str">
        <f t="shared" si="22"/>
        <v>-</v>
      </c>
      <c r="J168" s="21">
        <f t="shared" si="23"/>
        <v>1</v>
      </c>
    </row>
    <row r="169" spans="1:10" x14ac:dyDescent="0.25">
      <c r="A169" s="158" t="s">
        <v>344</v>
      </c>
      <c r="B169" s="65">
        <v>4</v>
      </c>
      <c r="C169" s="66">
        <v>0</v>
      </c>
      <c r="D169" s="65">
        <v>4</v>
      </c>
      <c r="E169" s="66">
        <v>3</v>
      </c>
      <c r="F169" s="67"/>
      <c r="G169" s="65">
        <f t="shared" si="20"/>
        <v>4</v>
      </c>
      <c r="H169" s="66">
        <f t="shared" si="21"/>
        <v>1</v>
      </c>
      <c r="I169" s="20" t="str">
        <f t="shared" si="22"/>
        <v>-</v>
      </c>
      <c r="J169" s="21">
        <f t="shared" si="23"/>
        <v>0.33333333333333331</v>
      </c>
    </row>
    <row r="170" spans="1:10" x14ac:dyDescent="0.25">
      <c r="A170" s="158" t="s">
        <v>221</v>
      </c>
      <c r="B170" s="65">
        <v>0</v>
      </c>
      <c r="C170" s="66">
        <v>0</v>
      </c>
      <c r="D170" s="65">
        <v>1</v>
      </c>
      <c r="E170" s="66">
        <v>0</v>
      </c>
      <c r="F170" s="67"/>
      <c r="G170" s="65">
        <f t="shared" si="20"/>
        <v>0</v>
      </c>
      <c r="H170" s="66">
        <f t="shared" si="21"/>
        <v>1</v>
      </c>
      <c r="I170" s="20" t="str">
        <f t="shared" si="22"/>
        <v>-</v>
      </c>
      <c r="J170" s="21" t="str">
        <f t="shared" si="23"/>
        <v>-</v>
      </c>
    </row>
    <row r="171" spans="1:10" x14ac:dyDescent="0.25">
      <c r="A171" s="158" t="s">
        <v>361</v>
      </c>
      <c r="B171" s="65">
        <v>9</v>
      </c>
      <c r="C171" s="66">
        <v>1</v>
      </c>
      <c r="D171" s="65">
        <v>26</v>
      </c>
      <c r="E171" s="66">
        <v>9</v>
      </c>
      <c r="F171" s="67"/>
      <c r="G171" s="65">
        <f t="shared" si="20"/>
        <v>8</v>
      </c>
      <c r="H171" s="66">
        <f t="shared" si="21"/>
        <v>17</v>
      </c>
      <c r="I171" s="20">
        <f t="shared" si="22"/>
        <v>8</v>
      </c>
      <c r="J171" s="21">
        <f t="shared" si="23"/>
        <v>1.8888888888888888</v>
      </c>
    </row>
    <row r="172" spans="1:10" x14ac:dyDescent="0.25">
      <c r="A172" s="158" t="s">
        <v>345</v>
      </c>
      <c r="B172" s="65">
        <v>0</v>
      </c>
      <c r="C172" s="66">
        <v>0</v>
      </c>
      <c r="D172" s="65">
        <v>1</v>
      </c>
      <c r="E172" s="66">
        <v>1</v>
      </c>
      <c r="F172" s="67"/>
      <c r="G172" s="65">
        <f t="shared" si="20"/>
        <v>0</v>
      </c>
      <c r="H172" s="66">
        <f t="shared" si="21"/>
        <v>0</v>
      </c>
      <c r="I172" s="20" t="str">
        <f t="shared" si="22"/>
        <v>-</v>
      </c>
      <c r="J172" s="21">
        <f t="shared" si="23"/>
        <v>0</v>
      </c>
    </row>
    <row r="173" spans="1:10" s="160" customFormat="1" ht="13" x14ac:dyDescent="0.3">
      <c r="A173" s="178" t="s">
        <v>475</v>
      </c>
      <c r="B173" s="71">
        <v>26</v>
      </c>
      <c r="C173" s="72">
        <v>9</v>
      </c>
      <c r="D173" s="71">
        <v>91</v>
      </c>
      <c r="E173" s="72">
        <v>40</v>
      </c>
      <c r="F173" s="73"/>
      <c r="G173" s="71">
        <f t="shared" si="20"/>
        <v>17</v>
      </c>
      <c r="H173" s="72">
        <f t="shared" si="21"/>
        <v>51</v>
      </c>
      <c r="I173" s="37">
        <f t="shared" si="22"/>
        <v>1.8888888888888888</v>
      </c>
      <c r="J173" s="38">
        <f t="shared" si="23"/>
        <v>1.2749999999999999</v>
      </c>
    </row>
    <row r="174" spans="1:10" x14ac:dyDescent="0.25">
      <c r="A174" s="177"/>
      <c r="B174" s="143"/>
      <c r="C174" s="144"/>
      <c r="D174" s="143"/>
      <c r="E174" s="144"/>
      <c r="F174" s="145"/>
      <c r="G174" s="143"/>
      <c r="H174" s="144"/>
      <c r="I174" s="151"/>
      <c r="J174" s="152"/>
    </row>
    <row r="175" spans="1:10" s="139" customFormat="1" ht="13" x14ac:dyDescent="0.3">
      <c r="A175" s="159" t="s">
        <v>54</v>
      </c>
      <c r="B175" s="65"/>
      <c r="C175" s="66"/>
      <c r="D175" s="65"/>
      <c r="E175" s="66"/>
      <c r="F175" s="67"/>
      <c r="G175" s="65"/>
      <c r="H175" s="66"/>
      <c r="I175" s="20"/>
      <c r="J175" s="21"/>
    </row>
    <row r="176" spans="1:10" x14ac:dyDescent="0.25">
      <c r="A176" s="158" t="s">
        <v>210</v>
      </c>
      <c r="B176" s="65">
        <v>0</v>
      </c>
      <c r="C176" s="66">
        <v>2</v>
      </c>
      <c r="D176" s="65">
        <v>3</v>
      </c>
      <c r="E176" s="66">
        <v>3</v>
      </c>
      <c r="F176" s="67"/>
      <c r="G176" s="65">
        <f t="shared" ref="G176:G182" si="24">B176-C176</f>
        <v>-2</v>
      </c>
      <c r="H176" s="66">
        <f t="shared" ref="H176:H182" si="25">D176-E176</f>
        <v>0</v>
      </c>
      <c r="I176" s="20">
        <f t="shared" ref="I176:I182" si="26">IF(C176=0, "-", IF(G176/C176&lt;10, G176/C176, "&gt;999%"))</f>
        <v>-1</v>
      </c>
      <c r="J176" s="21">
        <f t="shared" ref="J176:J182" si="27">IF(E176=0, "-", IF(H176/E176&lt;10, H176/E176, "&gt;999%"))</f>
        <v>0</v>
      </c>
    </row>
    <row r="177" spans="1:10" x14ac:dyDescent="0.25">
      <c r="A177" s="158" t="s">
        <v>217</v>
      </c>
      <c r="B177" s="65">
        <v>0</v>
      </c>
      <c r="C177" s="66">
        <v>0</v>
      </c>
      <c r="D177" s="65">
        <v>0</v>
      </c>
      <c r="E177" s="66">
        <v>1</v>
      </c>
      <c r="F177" s="67"/>
      <c r="G177" s="65">
        <f t="shared" si="24"/>
        <v>0</v>
      </c>
      <c r="H177" s="66">
        <f t="shared" si="25"/>
        <v>-1</v>
      </c>
      <c r="I177" s="20" t="str">
        <f t="shared" si="26"/>
        <v>-</v>
      </c>
      <c r="J177" s="21">
        <f t="shared" si="27"/>
        <v>-1</v>
      </c>
    </row>
    <row r="178" spans="1:10" x14ac:dyDescent="0.25">
      <c r="A178" s="158" t="s">
        <v>335</v>
      </c>
      <c r="B178" s="65">
        <v>0</v>
      </c>
      <c r="C178" s="66">
        <v>1</v>
      </c>
      <c r="D178" s="65">
        <v>3</v>
      </c>
      <c r="E178" s="66">
        <v>2</v>
      </c>
      <c r="F178" s="67"/>
      <c r="G178" s="65">
        <f t="shared" si="24"/>
        <v>-1</v>
      </c>
      <c r="H178" s="66">
        <f t="shared" si="25"/>
        <v>1</v>
      </c>
      <c r="I178" s="20">
        <f t="shared" si="26"/>
        <v>-1</v>
      </c>
      <c r="J178" s="21">
        <f t="shared" si="27"/>
        <v>0.5</v>
      </c>
    </row>
    <row r="179" spans="1:10" x14ac:dyDescent="0.25">
      <c r="A179" s="158" t="s">
        <v>291</v>
      </c>
      <c r="B179" s="65">
        <v>7</v>
      </c>
      <c r="C179" s="66">
        <v>3</v>
      </c>
      <c r="D179" s="65">
        <v>17</v>
      </c>
      <c r="E179" s="66">
        <v>18</v>
      </c>
      <c r="F179" s="67"/>
      <c r="G179" s="65">
        <f t="shared" si="24"/>
        <v>4</v>
      </c>
      <c r="H179" s="66">
        <f t="shared" si="25"/>
        <v>-1</v>
      </c>
      <c r="I179" s="20">
        <f t="shared" si="26"/>
        <v>1.3333333333333333</v>
      </c>
      <c r="J179" s="21">
        <f t="shared" si="27"/>
        <v>-5.5555555555555552E-2</v>
      </c>
    </row>
    <row r="180" spans="1:10" x14ac:dyDescent="0.25">
      <c r="A180" s="158" t="s">
        <v>324</v>
      </c>
      <c r="B180" s="65">
        <v>3</v>
      </c>
      <c r="C180" s="66">
        <v>2</v>
      </c>
      <c r="D180" s="65">
        <v>12</v>
      </c>
      <c r="E180" s="66">
        <v>5</v>
      </c>
      <c r="F180" s="67"/>
      <c r="G180" s="65">
        <f t="shared" si="24"/>
        <v>1</v>
      </c>
      <c r="H180" s="66">
        <f t="shared" si="25"/>
        <v>7</v>
      </c>
      <c r="I180" s="20">
        <f t="shared" si="26"/>
        <v>0.5</v>
      </c>
      <c r="J180" s="21">
        <f t="shared" si="27"/>
        <v>1.4</v>
      </c>
    </row>
    <row r="181" spans="1:10" x14ac:dyDescent="0.25">
      <c r="A181" s="158" t="s">
        <v>267</v>
      </c>
      <c r="B181" s="65">
        <v>3</v>
      </c>
      <c r="C181" s="66">
        <v>0</v>
      </c>
      <c r="D181" s="65">
        <v>6</v>
      </c>
      <c r="E181" s="66">
        <v>4</v>
      </c>
      <c r="F181" s="67"/>
      <c r="G181" s="65">
        <f t="shared" si="24"/>
        <v>3</v>
      </c>
      <c r="H181" s="66">
        <f t="shared" si="25"/>
        <v>2</v>
      </c>
      <c r="I181" s="20" t="str">
        <f t="shared" si="26"/>
        <v>-</v>
      </c>
      <c r="J181" s="21">
        <f t="shared" si="27"/>
        <v>0.5</v>
      </c>
    </row>
    <row r="182" spans="1:10" s="160" customFormat="1" ht="13" x14ac:dyDescent="0.3">
      <c r="A182" s="178" t="s">
        <v>476</v>
      </c>
      <c r="B182" s="71">
        <v>13</v>
      </c>
      <c r="C182" s="72">
        <v>8</v>
      </c>
      <c r="D182" s="71">
        <v>41</v>
      </c>
      <c r="E182" s="72">
        <v>33</v>
      </c>
      <c r="F182" s="73"/>
      <c r="G182" s="71">
        <f t="shared" si="24"/>
        <v>5</v>
      </c>
      <c r="H182" s="72">
        <f t="shared" si="25"/>
        <v>8</v>
      </c>
      <c r="I182" s="37">
        <f t="shared" si="26"/>
        <v>0.625</v>
      </c>
      <c r="J182" s="38">
        <f t="shared" si="27"/>
        <v>0.24242424242424243</v>
      </c>
    </row>
    <row r="183" spans="1:10" x14ac:dyDescent="0.25">
      <c r="A183" s="177"/>
      <c r="B183" s="143"/>
      <c r="C183" s="144"/>
      <c r="D183" s="143"/>
      <c r="E183" s="144"/>
      <c r="F183" s="145"/>
      <c r="G183" s="143"/>
      <c r="H183" s="144"/>
      <c r="I183" s="151"/>
      <c r="J183" s="152"/>
    </row>
    <row r="184" spans="1:10" s="139" customFormat="1" ht="13" x14ac:dyDescent="0.3">
      <c r="A184" s="159" t="s">
        <v>55</v>
      </c>
      <c r="B184" s="65"/>
      <c r="C184" s="66"/>
      <c r="D184" s="65"/>
      <c r="E184" s="66"/>
      <c r="F184" s="67"/>
      <c r="G184" s="65"/>
      <c r="H184" s="66"/>
      <c r="I184" s="20"/>
      <c r="J184" s="21"/>
    </row>
    <row r="185" spans="1:10" x14ac:dyDescent="0.25">
      <c r="A185" s="158" t="s">
        <v>391</v>
      </c>
      <c r="B185" s="65">
        <v>1</v>
      </c>
      <c r="C185" s="66">
        <v>0</v>
      </c>
      <c r="D185" s="65">
        <v>6</v>
      </c>
      <c r="E185" s="66">
        <v>12</v>
      </c>
      <c r="F185" s="67"/>
      <c r="G185" s="65">
        <f>B185-C185</f>
        <v>1</v>
      </c>
      <c r="H185" s="66">
        <f>D185-E185</f>
        <v>-6</v>
      </c>
      <c r="I185" s="20" t="str">
        <f>IF(C185=0, "-", IF(G185/C185&lt;10, G185/C185, "&gt;999%"))</f>
        <v>-</v>
      </c>
      <c r="J185" s="21">
        <f>IF(E185=0, "-", IF(H185/E185&lt;10, H185/E185, "&gt;999%"))</f>
        <v>-0.5</v>
      </c>
    </row>
    <row r="186" spans="1:10" s="160" customFormat="1" ht="13" x14ac:dyDescent="0.3">
      <c r="A186" s="178" t="s">
        <v>477</v>
      </c>
      <c r="B186" s="71">
        <v>1</v>
      </c>
      <c r="C186" s="72">
        <v>0</v>
      </c>
      <c r="D186" s="71">
        <v>6</v>
      </c>
      <c r="E186" s="72">
        <v>12</v>
      </c>
      <c r="F186" s="73"/>
      <c r="G186" s="71">
        <f>B186-C186</f>
        <v>1</v>
      </c>
      <c r="H186" s="72">
        <f>D186-E186</f>
        <v>-6</v>
      </c>
      <c r="I186" s="37" t="str">
        <f>IF(C186=0, "-", IF(G186/C186&lt;10, G186/C186, "&gt;999%"))</f>
        <v>-</v>
      </c>
      <c r="J186" s="38">
        <f>IF(E186=0, "-", IF(H186/E186&lt;10, H186/E186, "&gt;999%"))</f>
        <v>-0.5</v>
      </c>
    </row>
    <row r="187" spans="1:10" x14ac:dyDescent="0.25">
      <c r="A187" s="177"/>
      <c r="B187" s="143"/>
      <c r="C187" s="144"/>
      <c r="D187" s="143"/>
      <c r="E187" s="144"/>
      <c r="F187" s="145"/>
      <c r="G187" s="143"/>
      <c r="H187" s="144"/>
      <c r="I187" s="151"/>
      <c r="J187" s="152"/>
    </row>
    <row r="188" spans="1:10" s="139" customFormat="1" ht="13" x14ac:dyDescent="0.3">
      <c r="A188" s="159" t="s">
        <v>56</v>
      </c>
      <c r="B188" s="65"/>
      <c r="C188" s="66"/>
      <c r="D188" s="65"/>
      <c r="E188" s="66"/>
      <c r="F188" s="67"/>
      <c r="G188" s="65"/>
      <c r="H188" s="66"/>
      <c r="I188" s="20"/>
      <c r="J188" s="21"/>
    </row>
    <row r="189" spans="1:10" x14ac:dyDescent="0.25">
      <c r="A189" s="158" t="s">
        <v>392</v>
      </c>
      <c r="B189" s="65">
        <v>0</v>
      </c>
      <c r="C189" s="66">
        <v>0</v>
      </c>
      <c r="D189" s="65">
        <v>0</v>
      </c>
      <c r="E189" s="66">
        <v>1</v>
      </c>
      <c r="F189" s="67"/>
      <c r="G189" s="65">
        <f>B189-C189</f>
        <v>0</v>
      </c>
      <c r="H189" s="66">
        <f>D189-E189</f>
        <v>-1</v>
      </c>
      <c r="I189" s="20" t="str">
        <f>IF(C189=0, "-", IF(G189/C189&lt;10, G189/C189, "&gt;999%"))</f>
        <v>-</v>
      </c>
      <c r="J189" s="21">
        <f>IF(E189=0, "-", IF(H189/E189&lt;10, H189/E189, "&gt;999%"))</f>
        <v>-1</v>
      </c>
    </row>
    <row r="190" spans="1:10" x14ac:dyDescent="0.25">
      <c r="A190" s="158" t="s">
        <v>385</v>
      </c>
      <c r="B190" s="65">
        <v>0</v>
      </c>
      <c r="C190" s="66">
        <v>0</v>
      </c>
      <c r="D190" s="65">
        <v>0</v>
      </c>
      <c r="E190" s="66">
        <v>1</v>
      </c>
      <c r="F190" s="67"/>
      <c r="G190" s="65">
        <f>B190-C190</f>
        <v>0</v>
      </c>
      <c r="H190" s="66">
        <f>D190-E190</f>
        <v>-1</v>
      </c>
      <c r="I190" s="20" t="str">
        <f>IF(C190=0, "-", IF(G190/C190&lt;10, G190/C190, "&gt;999%"))</f>
        <v>-</v>
      </c>
      <c r="J190" s="21">
        <f>IF(E190=0, "-", IF(H190/E190&lt;10, H190/E190, "&gt;999%"))</f>
        <v>-1</v>
      </c>
    </row>
    <row r="191" spans="1:10" s="160" customFormat="1" ht="13" x14ac:dyDescent="0.3">
      <c r="A191" s="178" t="s">
        <v>478</v>
      </c>
      <c r="B191" s="71">
        <v>0</v>
      </c>
      <c r="C191" s="72">
        <v>0</v>
      </c>
      <c r="D191" s="71">
        <v>0</v>
      </c>
      <c r="E191" s="72">
        <v>2</v>
      </c>
      <c r="F191" s="73"/>
      <c r="G191" s="71">
        <f>B191-C191</f>
        <v>0</v>
      </c>
      <c r="H191" s="72">
        <f>D191-E191</f>
        <v>-2</v>
      </c>
      <c r="I191" s="37" t="str">
        <f>IF(C191=0, "-", IF(G191/C191&lt;10, G191/C191, "&gt;999%"))</f>
        <v>-</v>
      </c>
      <c r="J191" s="38">
        <f>IF(E191=0, "-", IF(H191/E191&lt;10, H191/E191, "&gt;999%"))</f>
        <v>-1</v>
      </c>
    </row>
    <row r="192" spans="1:10" x14ac:dyDescent="0.25">
      <c r="A192" s="177"/>
      <c r="B192" s="143"/>
      <c r="C192" s="144"/>
      <c r="D192" s="143"/>
      <c r="E192" s="144"/>
      <c r="F192" s="145"/>
      <c r="G192" s="143"/>
      <c r="H192" s="144"/>
      <c r="I192" s="151"/>
      <c r="J192" s="152"/>
    </row>
    <row r="193" spans="1:10" s="139" customFormat="1" ht="13" x14ac:dyDescent="0.3">
      <c r="A193" s="159" t="s">
        <v>57</v>
      </c>
      <c r="B193" s="65"/>
      <c r="C193" s="66"/>
      <c r="D193" s="65"/>
      <c r="E193" s="66"/>
      <c r="F193" s="67"/>
      <c r="G193" s="65"/>
      <c r="H193" s="66"/>
      <c r="I193" s="20"/>
      <c r="J193" s="21"/>
    </row>
    <row r="194" spans="1:10" x14ac:dyDescent="0.25">
      <c r="A194" s="158" t="s">
        <v>325</v>
      </c>
      <c r="B194" s="65">
        <v>0</v>
      </c>
      <c r="C194" s="66">
        <v>0</v>
      </c>
      <c r="D194" s="65">
        <v>0</v>
      </c>
      <c r="E194" s="66">
        <v>1</v>
      </c>
      <c r="F194" s="67"/>
      <c r="G194" s="65">
        <f>B194-C194</f>
        <v>0</v>
      </c>
      <c r="H194" s="66">
        <f>D194-E194</f>
        <v>-1</v>
      </c>
      <c r="I194" s="20" t="str">
        <f>IF(C194=0, "-", IF(G194/C194&lt;10, G194/C194, "&gt;999%"))</f>
        <v>-</v>
      </c>
      <c r="J194" s="21">
        <f>IF(E194=0, "-", IF(H194/E194&lt;10, H194/E194, "&gt;999%"))</f>
        <v>-1</v>
      </c>
    </row>
    <row r="195" spans="1:10" s="160" customFormat="1" ht="13" x14ac:dyDescent="0.3">
      <c r="A195" s="178" t="s">
        <v>479</v>
      </c>
      <c r="B195" s="71">
        <v>0</v>
      </c>
      <c r="C195" s="72">
        <v>0</v>
      </c>
      <c r="D195" s="71">
        <v>0</v>
      </c>
      <c r="E195" s="72">
        <v>1</v>
      </c>
      <c r="F195" s="73"/>
      <c r="G195" s="71">
        <f>B195-C195</f>
        <v>0</v>
      </c>
      <c r="H195" s="72">
        <f>D195-E195</f>
        <v>-1</v>
      </c>
      <c r="I195" s="37" t="str">
        <f>IF(C195=0, "-", IF(G195/C195&lt;10, G195/C195, "&gt;999%"))</f>
        <v>-</v>
      </c>
      <c r="J195" s="38">
        <f>IF(E195=0, "-", IF(H195/E195&lt;10, H195/E195, "&gt;999%"))</f>
        <v>-1</v>
      </c>
    </row>
    <row r="196" spans="1:10" x14ac:dyDescent="0.25">
      <c r="A196" s="177"/>
      <c r="B196" s="143"/>
      <c r="C196" s="144"/>
      <c r="D196" s="143"/>
      <c r="E196" s="144"/>
      <c r="F196" s="145"/>
      <c r="G196" s="143"/>
      <c r="H196" s="144"/>
      <c r="I196" s="151"/>
      <c r="J196" s="152"/>
    </row>
    <row r="197" spans="1:10" s="139" customFormat="1" ht="13" x14ac:dyDescent="0.3">
      <c r="A197" s="159" t="s">
        <v>58</v>
      </c>
      <c r="B197" s="65"/>
      <c r="C197" s="66"/>
      <c r="D197" s="65"/>
      <c r="E197" s="66"/>
      <c r="F197" s="67"/>
      <c r="G197" s="65"/>
      <c r="H197" s="66"/>
      <c r="I197" s="20"/>
      <c r="J197" s="21"/>
    </row>
    <row r="198" spans="1:10" x14ac:dyDescent="0.25">
      <c r="A198" s="158" t="s">
        <v>353</v>
      </c>
      <c r="B198" s="65">
        <v>7</v>
      </c>
      <c r="C198" s="66">
        <v>4</v>
      </c>
      <c r="D198" s="65">
        <v>10</v>
      </c>
      <c r="E198" s="66">
        <v>21</v>
      </c>
      <c r="F198" s="67"/>
      <c r="G198" s="65">
        <f t="shared" ref="G198:G210" si="28">B198-C198</f>
        <v>3</v>
      </c>
      <c r="H198" s="66">
        <f t="shared" ref="H198:H210" si="29">D198-E198</f>
        <v>-11</v>
      </c>
      <c r="I198" s="20">
        <f t="shared" ref="I198:I210" si="30">IF(C198=0, "-", IF(G198/C198&lt;10, G198/C198, "&gt;999%"))</f>
        <v>0.75</v>
      </c>
      <c r="J198" s="21">
        <f t="shared" ref="J198:J210" si="31">IF(E198=0, "-", IF(H198/E198&lt;10, H198/E198, "&gt;999%"))</f>
        <v>-0.52380952380952384</v>
      </c>
    </row>
    <row r="199" spans="1:10" x14ac:dyDescent="0.25">
      <c r="A199" s="158" t="s">
        <v>362</v>
      </c>
      <c r="B199" s="65">
        <v>29</v>
      </c>
      <c r="C199" s="66">
        <v>15</v>
      </c>
      <c r="D199" s="65">
        <v>98</v>
      </c>
      <c r="E199" s="66">
        <v>82</v>
      </c>
      <c r="F199" s="67"/>
      <c r="G199" s="65">
        <f t="shared" si="28"/>
        <v>14</v>
      </c>
      <c r="H199" s="66">
        <f t="shared" si="29"/>
        <v>16</v>
      </c>
      <c r="I199" s="20">
        <f t="shared" si="30"/>
        <v>0.93333333333333335</v>
      </c>
      <c r="J199" s="21">
        <f t="shared" si="31"/>
        <v>0.1951219512195122</v>
      </c>
    </row>
    <row r="200" spans="1:10" x14ac:dyDescent="0.25">
      <c r="A200" s="158" t="s">
        <v>238</v>
      </c>
      <c r="B200" s="65">
        <v>5</v>
      </c>
      <c r="C200" s="66">
        <v>9</v>
      </c>
      <c r="D200" s="65">
        <v>43</v>
      </c>
      <c r="E200" s="66">
        <v>25</v>
      </c>
      <c r="F200" s="67"/>
      <c r="G200" s="65">
        <f t="shared" si="28"/>
        <v>-4</v>
      </c>
      <c r="H200" s="66">
        <f t="shared" si="29"/>
        <v>18</v>
      </c>
      <c r="I200" s="20">
        <f t="shared" si="30"/>
        <v>-0.44444444444444442</v>
      </c>
      <c r="J200" s="21">
        <f t="shared" si="31"/>
        <v>0.72</v>
      </c>
    </row>
    <row r="201" spans="1:10" x14ac:dyDescent="0.25">
      <c r="A201" s="158" t="s">
        <v>250</v>
      </c>
      <c r="B201" s="65">
        <v>7</v>
      </c>
      <c r="C201" s="66">
        <v>6</v>
      </c>
      <c r="D201" s="65">
        <v>37</v>
      </c>
      <c r="E201" s="66">
        <v>37</v>
      </c>
      <c r="F201" s="67"/>
      <c r="G201" s="65">
        <f t="shared" si="28"/>
        <v>1</v>
      </c>
      <c r="H201" s="66">
        <f t="shared" si="29"/>
        <v>0</v>
      </c>
      <c r="I201" s="20">
        <f t="shared" si="30"/>
        <v>0.16666666666666666</v>
      </c>
      <c r="J201" s="21">
        <f t="shared" si="31"/>
        <v>0</v>
      </c>
    </row>
    <row r="202" spans="1:10" x14ac:dyDescent="0.25">
      <c r="A202" s="158" t="s">
        <v>277</v>
      </c>
      <c r="B202" s="65">
        <v>11</v>
      </c>
      <c r="C202" s="66">
        <v>12</v>
      </c>
      <c r="D202" s="65">
        <v>68</v>
      </c>
      <c r="E202" s="66">
        <v>81</v>
      </c>
      <c r="F202" s="67"/>
      <c r="G202" s="65">
        <f t="shared" si="28"/>
        <v>-1</v>
      </c>
      <c r="H202" s="66">
        <f t="shared" si="29"/>
        <v>-13</v>
      </c>
      <c r="I202" s="20">
        <f t="shared" si="30"/>
        <v>-8.3333333333333329E-2</v>
      </c>
      <c r="J202" s="21">
        <f t="shared" si="31"/>
        <v>-0.16049382716049382</v>
      </c>
    </row>
    <row r="203" spans="1:10" x14ac:dyDescent="0.25">
      <c r="A203" s="158" t="s">
        <v>305</v>
      </c>
      <c r="B203" s="65">
        <v>7</v>
      </c>
      <c r="C203" s="66">
        <v>6</v>
      </c>
      <c r="D203" s="65">
        <v>25</v>
      </c>
      <c r="E203" s="66">
        <v>20</v>
      </c>
      <c r="F203" s="67"/>
      <c r="G203" s="65">
        <f t="shared" si="28"/>
        <v>1</v>
      </c>
      <c r="H203" s="66">
        <f t="shared" si="29"/>
        <v>5</v>
      </c>
      <c r="I203" s="20">
        <f t="shared" si="30"/>
        <v>0.16666666666666666</v>
      </c>
      <c r="J203" s="21">
        <f t="shared" si="31"/>
        <v>0.25</v>
      </c>
    </row>
    <row r="204" spans="1:10" x14ac:dyDescent="0.25">
      <c r="A204" s="158" t="s">
        <v>306</v>
      </c>
      <c r="B204" s="65">
        <v>3</v>
      </c>
      <c r="C204" s="66">
        <v>3</v>
      </c>
      <c r="D204" s="65">
        <v>9</v>
      </c>
      <c r="E204" s="66">
        <v>16</v>
      </c>
      <c r="F204" s="67"/>
      <c r="G204" s="65">
        <f t="shared" si="28"/>
        <v>0</v>
      </c>
      <c r="H204" s="66">
        <f t="shared" si="29"/>
        <v>-7</v>
      </c>
      <c r="I204" s="20">
        <f t="shared" si="30"/>
        <v>0</v>
      </c>
      <c r="J204" s="21">
        <f t="shared" si="31"/>
        <v>-0.4375</v>
      </c>
    </row>
    <row r="205" spans="1:10" x14ac:dyDescent="0.25">
      <c r="A205" s="158" t="s">
        <v>251</v>
      </c>
      <c r="B205" s="65">
        <v>0</v>
      </c>
      <c r="C205" s="66">
        <v>0</v>
      </c>
      <c r="D205" s="65">
        <v>2</v>
      </c>
      <c r="E205" s="66">
        <v>1</v>
      </c>
      <c r="F205" s="67"/>
      <c r="G205" s="65">
        <f t="shared" si="28"/>
        <v>0</v>
      </c>
      <c r="H205" s="66">
        <f t="shared" si="29"/>
        <v>1</v>
      </c>
      <c r="I205" s="20" t="str">
        <f t="shared" si="30"/>
        <v>-</v>
      </c>
      <c r="J205" s="21">
        <f t="shared" si="31"/>
        <v>1</v>
      </c>
    </row>
    <row r="206" spans="1:10" x14ac:dyDescent="0.25">
      <c r="A206" s="158" t="s">
        <v>227</v>
      </c>
      <c r="B206" s="65">
        <v>0</v>
      </c>
      <c r="C206" s="66">
        <v>0</v>
      </c>
      <c r="D206" s="65">
        <v>0</v>
      </c>
      <c r="E206" s="66">
        <v>2</v>
      </c>
      <c r="F206" s="67"/>
      <c r="G206" s="65">
        <f t="shared" si="28"/>
        <v>0</v>
      </c>
      <c r="H206" s="66">
        <f t="shared" si="29"/>
        <v>-2</v>
      </c>
      <c r="I206" s="20" t="str">
        <f t="shared" si="30"/>
        <v>-</v>
      </c>
      <c r="J206" s="21">
        <f t="shared" si="31"/>
        <v>-1</v>
      </c>
    </row>
    <row r="207" spans="1:10" x14ac:dyDescent="0.25">
      <c r="A207" s="158" t="s">
        <v>180</v>
      </c>
      <c r="B207" s="65">
        <v>4</v>
      </c>
      <c r="C207" s="66">
        <v>5</v>
      </c>
      <c r="D207" s="65">
        <v>28</v>
      </c>
      <c r="E207" s="66">
        <v>24</v>
      </c>
      <c r="F207" s="67"/>
      <c r="G207" s="65">
        <f t="shared" si="28"/>
        <v>-1</v>
      </c>
      <c r="H207" s="66">
        <f t="shared" si="29"/>
        <v>4</v>
      </c>
      <c r="I207" s="20">
        <f t="shared" si="30"/>
        <v>-0.2</v>
      </c>
      <c r="J207" s="21">
        <f t="shared" si="31"/>
        <v>0.16666666666666666</v>
      </c>
    </row>
    <row r="208" spans="1:10" x14ac:dyDescent="0.25">
      <c r="A208" s="158" t="s">
        <v>190</v>
      </c>
      <c r="B208" s="65">
        <v>4</v>
      </c>
      <c r="C208" s="66">
        <v>1</v>
      </c>
      <c r="D208" s="65">
        <v>21</v>
      </c>
      <c r="E208" s="66">
        <v>19</v>
      </c>
      <c r="F208" s="67"/>
      <c r="G208" s="65">
        <f t="shared" si="28"/>
        <v>3</v>
      </c>
      <c r="H208" s="66">
        <f t="shared" si="29"/>
        <v>2</v>
      </c>
      <c r="I208" s="20">
        <f t="shared" si="30"/>
        <v>3</v>
      </c>
      <c r="J208" s="21">
        <f t="shared" si="31"/>
        <v>0.10526315789473684</v>
      </c>
    </row>
    <row r="209" spans="1:10" x14ac:dyDescent="0.25">
      <c r="A209" s="158" t="s">
        <v>202</v>
      </c>
      <c r="B209" s="65">
        <v>2</v>
      </c>
      <c r="C209" s="66">
        <v>1</v>
      </c>
      <c r="D209" s="65">
        <v>24</v>
      </c>
      <c r="E209" s="66">
        <v>11</v>
      </c>
      <c r="F209" s="67"/>
      <c r="G209" s="65">
        <f t="shared" si="28"/>
        <v>1</v>
      </c>
      <c r="H209" s="66">
        <f t="shared" si="29"/>
        <v>13</v>
      </c>
      <c r="I209" s="20">
        <f t="shared" si="30"/>
        <v>1</v>
      </c>
      <c r="J209" s="21">
        <f t="shared" si="31"/>
        <v>1.1818181818181819</v>
      </c>
    </row>
    <row r="210" spans="1:10" s="160" customFormat="1" ht="13" x14ac:dyDescent="0.3">
      <c r="A210" s="178" t="s">
        <v>480</v>
      </c>
      <c r="B210" s="71">
        <v>79</v>
      </c>
      <c r="C210" s="72">
        <v>62</v>
      </c>
      <c r="D210" s="71">
        <v>365</v>
      </c>
      <c r="E210" s="72">
        <v>339</v>
      </c>
      <c r="F210" s="73"/>
      <c r="G210" s="71">
        <f t="shared" si="28"/>
        <v>17</v>
      </c>
      <c r="H210" s="72">
        <f t="shared" si="29"/>
        <v>26</v>
      </c>
      <c r="I210" s="37">
        <f t="shared" si="30"/>
        <v>0.27419354838709675</v>
      </c>
      <c r="J210" s="38">
        <f t="shared" si="31"/>
        <v>7.6696165191740412E-2</v>
      </c>
    </row>
    <row r="211" spans="1:10" x14ac:dyDescent="0.25">
      <c r="A211" s="177"/>
      <c r="B211" s="143"/>
      <c r="C211" s="144"/>
      <c r="D211" s="143"/>
      <c r="E211" s="144"/>
      <c r="F211" s="145"/>
      <c r="G211" s="143"/>
      <c r="H211" s="144"/>
      <c r="I211" s="151"/>
      <c r="J211" s="152"/>
    </row>
    <row r="212" spans="1:10" s="139" customFormat="1" ht="13" x14ac:dyDescent="0.3">
      <c r="A212" s="159" t="s">
        <v>59</v>
      </c>
      <c r="B212" s="65"/>
      <c r="C212" s="66"/>
      <c r="D212" s="65"/>
      <c r="E212" s="66"/>
      <c r="F212" s="67"/>
      <c r="G212" s="65"/>
      <c r="H212" s="66"/>
      <c r="I212" s="20"/>
      <c r="J212" s="21"/>
    </row>
    <row r="213" spans="1:10" x14ac:dyDescent="0.25">
      <c r="A213" s="158" t="s">
        <v>197</v>
      </c>
      <c r="B213" s="65">
        <v>0</v>
      </c>
      <c r="C213" s="66">
        <v>2</v>
      </c>
      <c r="D213" s="65">
        <v>0</v>
      </c>
      <c r="E213" s="66">
        <v>2</v>
      </c>
      <c r="F213" s="67"/>
      <c r="G213" s="65">
        <f t="shared" ref="G213:G224" si="32">B213-C213</f>
        <v>-2</v>
      </c>
      <c r="H213" s="66">
        <f t="shared" ref="H213:H224" si="33">D213-E213</f>
        <v>-2</v>
      </c>
      <c r="I213" s="20">
        <f t="shared" ref="I213:I224" si="34">IF(C213=0, "-", IF(G213/C213&lt;10, G213/C213, "&gt;999%"))</f>
        <v>-1</v>
      </c>
      <c r="J213" s="21">
        <f t="shared" ref="J213:J224" si="35">IF(E213=0, "-", IF(H213/E213&lt;10, H213/E213, "&gt;999%"))</f>
        <v>-1</v>
      </c>
    </row>
    <row r="214" spans="1:10" x14ac:dyDescent="0.25">
      <c r="A214" s="158" t="s">
        <v>211</v>
      </c>
      <c r="B214" s="65">
        <v>3</v>
      </c>
      <c r="C214" s="66">
        <v>1</v>
      </c>
      <c r="D214" s="65">
        <v>4</v>
      </c>
      <c r="E214" s="66">
        <v>3</v>
      </c>
      <c r="F214" s="67"/>
      <c r="G214" s="65">
        <f t="shared" si="32"/>
        <v>2</v>
      </c>
      <c r="H214" s="66">
        <f t="shared" si="33"/>
        <v>1</v>
      </c>
      <c r="I214" s="20">
        <f t="shared" si="34"/>
        <v>2</v>
      </c>
      <c r="J214" s="21">
        <f t="shared" si="35"/>
        <v>0.33333333333333331</v>
      </c>
    </row>
    <row r="215" spans="1:10" x14ac:dyDescent="0.25">
      <c r="A215" s="158" t="s">
        <v>233</v>
      </c>
      <c r="B215" s="65">
        <v>0</v>
      </c>
      <c r="C215" s="66">
        <v>0</v>
      </c>
      <c r="D215" s="65">
        <v>2</v>
      </c>
      <c r="E215" s="66">
        <v>0</v>
      </c>
      <c r="F215" s="67"/>
      <c r="G215" s="65">
        <f t="shared" si="32"/>
        <v>0</v>
      </c>
      <c r="H215" s="66">
        <f t="shared" si="33"/>
        <v>2</v>
      </c>
      <c r="I215" s="20" t="str">
        <f t="shared" si="34"/>
        <v>-</v>
      </c>
      <c r="J215" s="21" t="str">
        <f t="shared" si="35"/>
        <v>-</v>
      </c>
    </row>
    <row r="216" spans="1:10" x14ac:dyDescent="0.25">
      <c r="A216" s="158" t="s">
        <v>212</v>
      </c>
      <c r="B216" s="65">
        <v>1</v>
      </c>
      <c r="C216" s="66">
        <v>1</v>
      </c>
      <c r="D216" s="65">
        <v>4</v>
      </c>
      <c r="E216" s="66">
        <v>1</v>
      </c>
      <c r="F216" s="67"/>
      <c r="G216" s="65">
        <f t="shared" si="32"/>
        <v>0</v>
      </c>
      <c r="H216" s="66">
        <f t="shared" si="33"/>
        <v>3</v>
      </c>
      <c r="I216" s="20">
        <f t="shared" si="34"/>
        <v>0</v>
      </c>
      <c r="J216" s="21">
        <f t="shared" si="35"/>
        <v>3</v>
      </c>
    </row>
    <row r="217" spans="1:10" x14ac:dyDescent="0.25">
      <c r="A217" s="158" t="s">
        <v>336</v>
      </c>
      <c r="B217" s="65">
        <v>0</v>
      </c>
      <c r="C217" s="66">
        <v>0</v>
      </c>
      <c r="D217" s="65">
        <v>0</v>
      </c>
      <c r="E217" s="66">
        <v>1</v>
      </c>
      <c r="F217" s="67"/>
      <c r="G217" s="65">
        <f t="shared" si="32"/>
        <v>0</v>
      </c>
      <c r="H217" s="66">
        <f t="shared" si="33"/>
        <v>-1</v>
      </c>
      <c r="I217" s="20" t="str">
        <f t="shared" si="34"/>
        <v>-</v>
      </c>
      <c r="J217" s="21">
        <f t="shared" si="35"/>
        <v>-1</v>
      </c>
    </row>
    <row r="218" spans="1:10" x14ac:dyDescent="0.25">
      <c r="A218" s="158" t="s">
        <v>268</v>
      </c>
      <c r="B218" s="65">
        <v>0</v>
      </c>
      <c r="C218" s="66">
        <v>0</v>
      </c>
      <c r="D218" s="65">
        <v>2</v>
      </c>
      <c r="E218" s="66">
        <v>1</v>
      </c>
      <c r="F218" s="67"/>
      <c r="G218" s="65">
        <f t="shared" si="32"/>
        <v>0</v>
      </c>
      <c r="H218" s="66">
        <f t="shared" si="33"/>
        <v>1</v>
      </c>
      <c r="I218" s="20" t="str">
        <f t="shared" si="34"/>
        <v>-</v>
      </c>
      <c r="J218" s="21">
        <f t="shared" si="35"/>
        <v>1</v>
      </c>
    </row>
    <row r="219" spans="1:10" x14ac:dyDescent="0.25">
      <c r="A219" s="158" t="s">
        <v>292</v>
      </c>
      <c r="B219" s="65">
        <v>1</v>
      </c>
      <c r="C219" s="66">
        <v>0</v>
      </c>
      <c r="D219" s="65">
        <v>1</v>
      </c>
      <c r="E219" s="66">
        <v>0</v>
      </c>
      <c r="F219" s="67"/>
      <c r="G219" s="65">
        <f t="shared" si="32"/>
        <v>1</v>
      </c>
      <c r="H219" s="66">
        <f t="shared" si="33"/>
        <v>1</v>
      </c>
      <c r="I219" s="20" t="str">
        <f t="shared" si="34"/>
        <v>-</v>
      </c>
      <c r="J219" s="21" t="str">
        <f t="shared" si="35"/>
        <v>-</v>
      </c>
    </row>
    <row r="220" spans="1:10" x14ac:dyDescent="0.25">
      <c r="A220" s="158" t="s">
        <v>293</v>
      </c>
      <c r="B220" s="65">
        <v>2</v>
      </c>
      <c r="C220" s="66">
        <v>0</v>
      </c>
      <c r="D220" s="65">
        <v>2</v>
      </c>
      <c r="E220" s="66">
        <v>3</v>
      </c>
      <c r="F220" s="67"/>
      <c r="G220" s="65">
        <f t="shared" si="32"/>
        <v>2</v>
      </c>
      <c r="H220" s="66">
        <f t="shared" si="33"/>
        <v>-1</v>
      </c>
      <c r="I220" s="20" t="str">
        <f t="shared" si="34"/>
        <v>-</v>
      </c>
      <c r="J220" s="21">
        <f t="shared" si="35"/>
        <v>-0.33333333333333331</v>
      </c>
    </row>
    <row r="221" spans="1:10" x14ac:dyDescent="0.25">
      <c r="A221" s="158" t="s">
        <v>294</v>
      </c>
      <c r="B221" s="65">
        <v>2</v>
      </c>
      <c r="C221" s="66">
        <v>1</v>
      </c>
      <c r="D221" s="65">
        <v>6</v>
      </c>
      <c r="E221" s="66">
        <v>3</v>
      </c>
      <c r="F221" s="67"/>
      <c r="G221" s="65">
        <f t="shared" si="32"/>
        <v>1</v>
      </c>
      <c r="H221" s="66">
        <f t="shared" si="33"/>
        <v>3</v>
      </c>
      <c r="I221" s="20">
        <f t="shared" si="34"/>
        <v>1</v>
      </c>
      <c r="J221" s="21">
        <f t="shared" si="35"/>
        <v>1</v>
      </c>
    </row>
    <row r="222" spans="1:10" x14ac:dyDescent="0.25">
      <c r="A222" s="158" t="s">
        <v>326</v>
      </c>
      <c r="B222" s="65">
        <v>1</v>
      </c>
      <c r="C222" s="66">
        <v>0</v>
      </c>
      <c r="D222" s="65">
        <v>1</v>
      </c>
      <c r="E222" s="66">
        <v>1</v>
      </c>
      <c r="F222" s="67"/>
      <c r="G222" s="65">
        <f t="shared" si="32"/>
        <v>1</v>
      </c>
      <c r="H222" s="66">
        <f t="shared" si="33"/>
        <v>0</v>
      </c>
      <c r="I222" s="20" t="str">
        <f t="shared" si="34"/>
        <v>-</v>
      </c>
      <c r="J222" s="21">
        <f t="shared" si="35"/>
        <v>0</v>
      </c>
    </row>
    <row r="223" spans="1:10" x14ac:dyDescent="0.25">
      <c r="A223" s="158" t="s">
        <v>327</v>
      </c>
      <c r="B223" s="65">
        <v>1</v>
      </c>
      <c r="C223" s="66">
        <v>2</v>
      </c>
      <c r="D223" s="65">
        <v>3</v>
      </c>
      <c r="E223" s="66">
        <v>3</v>
      </c>
      <c r="F223" s="67"/>
      <c r="G223" s="65">
        <f t="shared" si="32"/>
        <v>-1</v>
      </c>
      <c r="H223" s="66">
        <f t="shared" si="33"/>
        <v>0</v>
      </c>
      <c r="I223" s="20">
        <f t="shared" si="34"/>
        <v>-0.5</v>
      </c>
      <c r="J223" s="21">
        <f t="shared" si="35"/>
        <v>0</v>
      </c>
    </row>
    <row r="224" spans="1:10" s="160" customFormat="1" ht="13" x14ac:dyDescent="0.3">
      <c r="A224" s="178" t="s">
        <v>481</v>
      </c>
      <c r="B224" s="71">
        <v>11</v>
      </c>
      <c r="C224" s="72">
        <v>7</v>
      </c>
      <c r="D224" s="71">
        <v>25</v>
      </c>
      <c r="E224" s="72">
        <v>18</v>
      </c>
      <c r="F224" s="73"/>
      <c r="G224" s="71">
        <f t="shared" si="32"/>
        <v>4</v>
      </c>
      <c r="H224" s="72">
        <f t="shared" si="33"/>
        <v>7</v>
      </c>
      <c r="I224" s="37">
        <f t="shared" si="34"/>
        <v>0.5714285714285714</v>
      </c>
      <c r="J224" s="38">
        <f t="shared" si="35"/>
        <v>0.3888888888888889</v>
      </c>
    </row>
    <row r="225" spans="1:10" x14ac:dyDescent="0.25">
      <c r="A225" s="177"/>
      <c r="B225" s="143"/>
      <c r="C225" s="144"/>
      <c r="D225" s="143"/>
      <c r="E225" s="144"/>
      <c r="F225" s="145"/>
      <c r="G225" s="143"/>
      <c r="H225" s="144"/>
      <c r="I225" s="151"/>
      <c r="J225" s="152"/>
    </row>
    <row r="226" spans="1:10" s="139" customFormat="1" ht="13" x14ac:dyDescent="0.3">
      <c r="A226" s="159" t="s">
        <v>60</v>
      </c>
      <c r="B226" s="65"/>
      <c r="C226" s="66"/>
      <c r="D226" s="65"/>
      <c r="E226" s="66"/>
      <c r="F226" s="67"/>
      <c r="G226" s="65"/>
      <c r="H226" s="66"/>
      <c r="I226" s="20"/>
      <c r="J226" s="21"/>
    </row>
    <row r="227" spans="1:10" x14ac:dyDescent="0.25">
      <c r="A227" s="158" t="s">
        <v>393</v>
      </c>
      <c r="B227" s="65">
        <v>0</v>
      </c>
      <c r="C227" s="66">
        <v>0</v>
      </c>
      <c r="D227" s="65">
        <v>1</v>
      </c>
      <c r="E227" s="66">
        <v>0</v>
      </c>
      <c r="F227" s="67"/>
      <c r="G227" s="65">
        <f>B227-C227</f>
        <v>0</v>
      </c>
      <c r="H227" s="66">
        <f>D227-E227</f>
        <v>1</v>
      </c>
      <c r="I227" s="20" t="str">
        <f>IF(C227=0, "-", IF(G227/C227&lt;10, G227/C227, "&gt;999%"))</f>
        <v>-</v>
      </c>
      <c r="J227" s="21" t="str">
        <f>IF(E227=0, "-", IF(H227/E227&lt;10, H227/E227, "&gt;999%"))</f>
        <v>-</v>
      </c>
    </row>
    <row r="228" spans="1:10" x14ac:dyDescent="0.25">
      <c r="A228" s="158" t="s">
        <v>386</v>
      </c>
      <c r="B228" s="65">
        <v>0</v>
      </c>
      <c r="C228" s="66">
        <v>0</v>
      </c>
      <c r="D228" s="65">
        <v>1</v>
      </c>
      <c r="E228" s="66">
        <v>0</v>
      </c>
      <c r="F228" s="67"/>
      <c r="G228" s="65">
        <f>B228-C228</f>
        <v>0</v>
      </c>
      <c r="H228" s="66">
        <f>D228-E228</f>
        <v>1</v>
      </c>
      <c r="I228" s="20" t="str">
        <f>IF(C228=0, "-", IF(G228/C228&lt;10, G228/C228, "&gt;999%"))</f>
        <v>-</v>
      </c>
      <c r="J228" s="21" t="str">
        <f>IF(E228=0, "-", IF(H228/E228&lt;10, H228/E228, "&gt;999%"))</f>
        <v>-</v>
      </c>
    </row>
    <row r="229" spans="1:10" s="160" customFormat="1" ht="13" x14ac:dyDescent="0.3">
      <c r="A229" s="178" t="s">
        <v>482</v>
      </c>
      <c r="B229" s="71">
        <v>0</v>
      </c>
      <c r="C229" s="72">
        <v>0</v>
      </c>
      <c r="D229" s="71">
        <v>2</v>
      </c>
      <c r="E229" s="72">
        <v>0</v>
      </c>
      <c r="F229" s="73"/>
      <c r="G229" s="71">
        <f>B229-C229</f>
        <v>0</v>
      </c>
      <c r="H229" s="72">
        <f>D229-E229</f>
        <v>2</v>
      </c>
      <c r="I229" s="37" t="str">
        <f>IF(C229=0, "-", IF(G229/C229&lt;10, G229/C229, "&gt;999%"))</f>
        <v>-</v>
      </c>
      <c r="J229" s="38" t="str">
        <f>IF(E229=0, "-", IF(H229/E229&lt;10, H229/E229, "&gt;999%"))</f>
        <v>-</v>
      </c>
    </row>
    <row r="230" spans="1:10" x14ac:dyDescent="0.25">
      <c r="A230" s="177"/>
      <c r="B230" s="143"/>
      <c r="C230" s="144"/>
      <c r="D230" s="143"/>
      <c r="E230" s="144"/>
      <c r="F230" s="145"/>
      <c r="G230" s="143"/>
      <c r="H230" s="144"/>
      <c r="I230" s="151"/>
      <c r="J230" s="152"/>
    </row>
    <row r="231" spans="1:10" s="139" customFormat="1" ht="13" x14ac:dyDescent="0.3">
      <c r="A231" s="159" t="s">
        <v>61</v>
      </c>
      <c r="B231" s="65"/>
      <c r="C231" s="66"/>
      <c r="D231" s="65"/>
      <c r="E231" s="66"/>
      <c r="F231" s="67"/>
      <c r="G231" s="65"/>
      <c r="H231" s="66"/>
      <c r="I231" s="20"/>
      <c r="J231" s="21"/>
    </row>
    <row r="232" spans="1:10" x14ac:dyDescent="0.25">
      <c r="A232" s="158" t="s">
        <v>380</v>
      </c>
      <c r="B232" s="65">
        <v>0</v>
      </c>
      <c r="C232" s="66">
        <v>1</v>
      </c>
      <c r="D232" s="65">
        <v>7</v>
      </c>
      <c r="E232" s="66">
        <v>1</v>
      </c>
      <c r="F232" s="67"/>
      <c r="G232" s="65">
        <f>B232-C232</f>
        <v>-1</v>
      </c>
      <c r="H232" s="66">
        <f>D232-E232</f>
        <v>6</v>
      </c>
      <c r="I232" s="20">
        <f>IF(C232=0, "-", IF(G232/C232&lt;10, G232/C232, "&gt;999%"))</f>
        <v>-1</v>
      </c>
      <c r="J232" s="21">
        <f>IF(E232=0, "-", IF(H232/E232&lt;10, H232/E232, "&gt;999%"))</f>
        <v>6</v>
      </c>
    </row>
    <row r="233" spans="1:10" x14ac:dyDescent="0.25">
      <c r="A233" s="158" t="s">
        <v>346</v>
      </c>
      <c r="B233" s="65">
        <v>0</v>
      </c>
      <c r="C233" s="66">
        <v>1</v>
      </c>
      <c r="D233" s="65">
        <v>1</v>
      </c>
      <c r="E233" s="66">
        <v>1</v>
      </c>
      <c r="F233" s="67"/>
      <c r="G233" s="65">
        <f>B233-C233</f>
        <v>-1</v>
      </c>
      <c r="H233" s="66">
        <f>D233-E233</f>
        <v>0</v>
      </c>
      <c r="I233" s="20">
        <f>IF(C233=0, "-", IF(G233/C233&lt;10, G233/C233, "&gt;999%"))</f>
        <v>-1</v>
      </c>
      <c r="J233" s="21">
        <f>IF(E233=0, "-", IF(H233/E233&lt;10, H233/E233, "&gt;999%"))</f>
        <v>0</v>
      </c>
    </row>
    <row r="234" spans="1:10" s="160" customFormat="1" ht="13" x14ac:dyDescent="0.3">
      <c r="A234" s="178" t="s">
        <v>483</v>
      </c>
      <c r="B234" s="71">
        <v>0</v>
      </c>
      <c r="C234" s="72">
        <v>2</v>
      </c>
      <c r="D234" s="71">
        <v>8</v>
      </c>
      <c r="E234" s="72">
        <v>2</v>
      </c>
      <c r="F234" s="73"/>
      <c r="G234" s="71">
        <f>B234-C234</f>
        <v>-2</v>
      </c>
      <c r="H234" s="72">
        <f>D234-E234</f>
        <v>6</v>
      </c>
      <c r="I234" s="37">
        <f>IF(C234=0, "-", IF(G234/C234&lt;10, G234/C234, "&gt;999%"))</f>
        <v>-1</v>
      </c>
      <c r="J234" s="38">
        <f>IF(E234=0, "-", IF(H234/E234&lt;10, H234/E234, "&gt;999%"))</f>
        <v>3</v>
      </c>
    </row>
    <row r="235" spans="1:10" x14ac:dyDescent="0.25">
      <c r="A235" s="177"/>
      <c r="B235" s="143"/>
      <c r="C235" s="144"/>
      <c r="D235" s="143"/>
      <c r="E235" s="144"/>
      <c r="F235" s="145"/>
      <c r="G235" s="143"/>
      <c r="H235" s="144"/>
      <c r="I235" s="151"/>
      <c r="J235" s="152"/>
    </row>
    <row r="236" spans="1:10" s="139" customFormat="1" ht="13" x14ac:dyDescent="0.3">
      <c r="A236" s="159" t="s">
        <v>62</v>
      </c>
      <c r="B236" s="65"/>
      <c r="C236" s="66"/>
      <c r="D236" s="65"/>
      <c r="E236" s="66"/>
      <c r="F236" s="67"/>
      <c r="G236" s="65"/>
      <c r="H236" s="66"/>
      <c r="I236" s="20"/>
      <c r="J236" s="21"/>
    </row>
    <row r="237" spans="1:10" x14ac:dyDescent="0.25">
      <c r="A237" s="158" t="s">
        <v>278</v>
      </c>
      <c r="B237" s="65">
        <v>2</v>
      </c>
      <c r="C237" s="66">
        <v>23</v>
      </c>
      <c r="D237" s="65">
        <v>48</v>
      </c>
      <c r="E237" s="66">
        <v>35</v>
      </c>
      <c r="F237" s="67"/>
      <c r="G237" s="65">
        <f>B237-C237</f>
        <v>-21</v>
      </c>
      <c r="H237" s="66">
        <f>D237-E237</f>
        <v>13</v>
      </c>
      <c r="I237" s="20">
        <f>IF(C237=0, "-", IF(G237/C237&lt;10, G237/C237, "&gt;999%"))</f>
        <v>-0.91304347826086951</v>
      </c>
      <c r="J237" s="21">
        <f>IF(E237=0, "-", IF(H237/E237&lt;10, H237/E237, "&gt;999%"))</f>
        <v>0.37142857142857144</v>
      </c>
    </row>
    <row r="238" spans="1:10" x14ac:dyDescent="0.25">
      <c r="A238" s="158" t="s">
        <v>181</v>
      </c>
      <c r="B238" s="65">
        <v>8</v>
      </c>
      <c r="C238" s="66">
        <v>10</v>
      </c>
      <c r="D238" s="65">
        <v>100</v>
      </c>
      <c r="E238" s="66">
        <v>113</v>
      </c>
      <c r="F238" s="67"/>
      <c r="G238" s="65">
        <f>B238-C238</f>
        <v>-2</v>
      </c>
      <c r="H238" s="66">
        <f>D238-E238</f>
        <v>-13</v>
      </c>
      <c r="I238" s="20">
        <f>IF(C238=0, "-", IF(G238/C238&lt;10, G238/C238, "&gt;999%"))</f>
        <v>-0.2</v>
      </c>
      <c r="J238" s="21">
        <f>IF(E238=0, "-", IF(H238/E238&lt;10, H238/E238, "&gt;999%"))</f>
        <v>-0.11504424778761062</v>
      </c>
    </row>
    <row r="239" spans="1:10" x14ac:dyDescent="0.25">
      <c r="A239" s="158" t="s">
        <v>252</v>
      </c>
      <c r="B239" s="65">
        <v>31</v>
      </c>
      <c r="C239" s="66">
        <v>41</v>
      </c>
      <c r="D239" s="65">
        <v>123</v>
      </c>
      <c r="E239" s="66">
        <v>168</v>
      </c>
      <c r="F239" s="67"/>
      <c r="G239" s="65">
        <f>B239-C239</f>
        <v>-10</v>
      </c>
      <c r="H239" s="66">
        <f>D239-E239</f>
        <v>-45</v>
      </c>
      <c r="I239" s="20">
        <f>IF(C239=0, "-", IF(G239/C239&lt;10, G239/C239, "&gt;999%"))</f>
        <v>-0.24390243902439024</v>
      </c>
      <c r="J239" s="21">
        <f>IF(E239=0, "-", IF(H239/E239&lt;10, H239/E239, "&gt;999%"))</f>
        <v>-0.26785714285714285</v>
      </c>
    </row>
    <row r="240" spans="1:10" s="160" customFormat="1" ht="13" x14ac:dyDescent="0.3">
      <c r="A240" s="178" t="s">
        <v>484</v>
      </c>
      <c r="B240" s="71">
        <v>41</v>
      </c>
      <c r="C240" s="72">
        <v>74</v>
      </c>
      <c r="D240" s="71">
        <v>271</v>
      </c>
      <c r="E240" s="72">
        <v>316</v>
      </c>
      <c r="F240" s="73"/>
      <c r="G240" s="71">
        <f>B240-C240</f>
        <v>-33</v>
      </c>
      <c r="H240" s="72">
        <f>D240-E240</f>
        <v>-45</v>
      </c>
      <c r="I240" s="37">
        <f>IF(C240=0, "-", IF(G240/C240&lt;10, G240/C240, "&gt;999%"))</f>
        <v>-0.44594594594594594</v>
      </c>
      <c r="J240" s="38">
        <f>IF(E240=0, "-", IF(H240/E240&lt;10, H240/E240, "&gt;999%"))</f>
        <v>-0.14240506329113925</v>
      </c>
    </row>
    <row r="241" spans="1:10" x14ac:dyDescent="0.25">
      <c r="A241" s="177"/>
      <c r="B241" s="143"/>
      <c r="C241" s="144"/>
      <c r="D241" s="143"/>
      <c r="E241" s="144"/>
      <c r="F241" s="145"/>
      <c r="G241" s="143"/>
      <c r="H241" s="144"/>
      <c r="I241" s="151"/>
      <c r="J241" s="152"/>
    </row>
    <row r="242" spans="1:10" s="139" customFormat="1" ht="13" x14ac:dyDescent="0.3">
      <c r="A242" s="159" t="s">
        <v>63</v>
      </c>
      <c r="B242" s="65"/>
      <c r="C242" s="66"/>
      <c r="D242" s="65"/>
      <c r="E242" s="66"/>
      <c r="F242" s="67"/>
      <c r="G242" s="65"/>
      <c r="H242" s="66"/>
      <c r="I242" s="20"/>
      <c r="J242" s="21"/>
    </row>
    <row r="243" spans="1:10" x14ac:dyDescent="0.25">
      <c r="A243" s="158" t="s">
        <v>269</v>
      </c>
      <c r="B243" s="65">
        <v>0</v>
      </c>
      <c r="C243" s="66">
        <v>0</v>
      </c>
      <c r="D243" s="65">
        <v>0</v>
      </c>
      <c r="E243" s="66">
        <v>6</v>
      </c>
      <c r="F243" s="67"/>
      <c r="G243" s="65">
        <f>B243-C243</f>
        <v>0</v>
      </c>
      <c r="H243" s="66">
        <f>D243-E243</f>
        <v>-6</v>
      </c>
      <c r="I243" s="20" t="str">
        <f>IF(C243=0, "-", IF(G243/C243&lt;10, G243/C243, "&gt;999%"))</f>
        <v>-</v>
      </c>
      <c r="J243" s="21">
        <f>IF(E243=0, "-", IF(H243/E243&lt;10, H243/E243, "&gt;999%"))</f>
        <v>-1</v>
      </c>
    </row>
    <row r="244" spans="1:10" s="160" customFormat="1" ht="13" x14ac:dyDescent="0.3">
      <c r="A244" s="178" t="s">
        <v>485</v>
      </c>
      <c r="B244" s="71">
        <v>0</v>
      </c>
      <c r="C244" s="72">
        <v>0</v>
      </c>
      <c r="D244" s="71">
        <v>0</v>
      </c>
      <c r="E244" s="72">
        <v>6</v>
      </c>
      <c r="F244" s="73"/>
      <c r="G244" s="71">
        <f>B244-C244</f>
        <v>0</v>
      </c>
      <c r="H244" s="72">
        <f>D244-E244</f>
        <v>-6</v>
      </c>
      <c r="I244" s="37" t="str">
        <f>IF(C244=0, "-", IF(G244/C244&lt;10, G244/C244, "&gt;999%"))</f>
        <v>-</v>
      </c>
      <c r="J244" s="38">
        <f>IF(E244=0, "-", IF(H244/E244&lt;10, H244/E244, "&gt;999%"))</f>
        <v>-1</v>
      </c>
    </row>
    <row r="245" spans="1:10" x14ac:dyDescent="0.25">
      <c r="A245" s="177"/>
      <c r="B245" s="143"/>
      <c r="C245" s="144"/>
      <c r="D245" s="143"/>
      <c r="E245" s="144"/>
      <c r="F245" s="145"/>
      <c r="G245" s="143"/>
      <c r="H245" s="144"/>
      <c r="I245" s="151"/>
      <c r="J245" s="152"/>
    </row>
    <row r="246" spans="1:10" s="139" customFormat="1" ht="13" x14ac:dyDescent="0.3">
      <c r="A246" s="159" t="s">
        <v>64</v>
      </c>
      <c r="B246" s="65"/>
      <c r="C246" s="66"/>
      <c r="D246" s="65"/>
      <c r="E246" s="66"/>
      <c r="F246" s="67"/>
      <c r="G246" s="65"/>
      <c r="H246" s="66"/>
      <c r="I246" s="20"/>
      <c r="J246" s="21"/>
    </row>
    <row r="247" spans="1:10" x14ac:dyDescent="0.25">
      <c r="A247" s="158" t="s">
        <v>253</v>
      </c>
      <c r="B247" s="65">
        <v>9</v>
      </c>
      <c r="C247" s="66">
        <v>11</v>
      </c>
      <c r="D247" s="65">
        <v>35</v>
      </c>
      <c r="E247" s="66">
        <v>63</v>
      </c>
      <c r="F247" s="67"/>
      <c r="G247" s="65">
        <f t="shared" ref="G247:G255" si="36">B247-C247</f>
        <v>-2</v>
      </c>
      <c r="H247" s="66">
        <f t="shared" ref="H247:H255" si="37">D247-E247</f>
        <v>-28</v>
      </c>
      <c r="I247" s="20">
        <f t="shared" ref="I247:I255" si="38">IF(C247=0, "-", IF(G247/C247&lt;10, G247/C247, "&gt;999%"))</f>
        <v>-0.18181818181818182</v>
      </c>
      <c r="J247" s="21">
        <f t="shared" ref="J247:J255" si="39">IF(E247=0, "-", IF(H247/E247&lt;10, H247/E247, "&gt;999%"))</f>
        <v>-0.44444444444444442</v>
      </c>
    </row>
    <row r="248" spans="1:10" x14ac:dyDescent="0.25">
      <c r="A248" s="158" t="s">
        <v>254</v>
      </c>
      <c r="B248" s="65">
        <v>5</v>
      </c>
      <c r="C248" s="66">
        <v>5</v>
      </c>
      <c r="D248" s="65">
        <v>32</v>
      </c>
      <c r="E248" s="66">
        <v>28</v>
      </c>
      <c r="F248" s="67"/>
      <c r="G248" s="65">
        <f t="shared" si="36"/>
        <v>0</v>
      </c>
      <c r="H248" s="66">
        <f t="shared" si="37"/>
        <v>4</v>
      </c>
      <c r="I248" s="20">
        <f t="shared" si="38"/>
        <v>0</v>
      </c>
      <c r="J248" s="21">
        <f t="shared" si="39"/>
        <v>0.14285714285714285</v>
      </c>
    </row>
    <row r="249" spans="1:10" x14ac:dyDescent="0.25">
      <c r="A249" s="158" t="s">
        <v>347</v>
      </c>
      <c r="B249" s="65">
        <v>0</v>
      </c>
      <c r="C249" s="66">
        <v>0</v>
      </c>
      <c r="D249" s="65">
        <v>0</v>
      </c>
      <c r="E249" s="66">
        <v>5</v>
      </c>
      <c r="F249" s="67"/>
      <c r="G249" s="65">
        <f t="shared" si="36"/>
        <v>0</v>
      </c>
      <c r="H249" s="66">
        <f t="shared" si="37"/>
        <v>-5</v>
      </c>
      <c r="I249" s="20" t="str">
        <f t="shared" si="38"/>
        <v>-</v>
      </c>
      <c r="J249" s="21">
        <f t="shared" si="39"/>
        <v>-1</v>
      </c>
    </row>
    <row r="250" spans="1:10" x14ac:dyDescent="0.25">
      <c r="A250" s="158" t="s">
        <v>176</v>
      </c>
      <c r="B250" s="65">
        <v>0</v>
      </c>
      <c r="C250" s="66">
        <v>0</v>
      </c>
      <c r="D250" s="65">
        <v>0</v>
      </c>
      <c r="E250" s="66">
        <v>2</v>
      </c>
      <c r="F250" s="67"/>
      <c r="G250" s="65">
        <f t="shared" si="36"/>
        <v>0</v>
      </c>
      <c r="H250" s="66">
        <f t="shared" si="37"/>
        <v>-2</v>
      </c>
      <c r="I250" s="20" t="str">
        <f t="shared" si="38"/>
        <v>-</v>
      </c>
      <c r="J250" s="21">
        <f t="shared" si="39"/>
        <v>-1</v>
      </c>
    </row>
    <row r="251" spans="1:10" x14ac:dyDescent="0.25">
      <c r="A251" s="158" t="s">
        <v>279</v>
      </c>
      <c r="B251" s="65">
        <v>23</v>
      </c>
      <c r="C251" s="66">
        <v>12</v>
      </c>
      <c r="D251" s="65">
        <v>74</v>
      </c>
      <c r="E251" s="66">
        <v>65</v>
      </c>
      <c r="F251" s="67"/>
      <c r="G251" s="65">
        <f t="shared" si="36"/>
        <v>11</v>
      </c>
      <c r="H251" s="66">
        <f t="shared" si="37"/>
        <v>9</v>
      </c>
      <c r="I251" s="20">
        <f t="shared" si="38"/>
        <v>0.91666666666666663</v>
      </c>
      <c r="J251" s="21">
        <f t="shared" si="39"/>
        <v>0.13846153846153847</v>
      </c>
    </row>
    <row r="252" spans="1:10" x14ac:dyDescent="0.25">
      <c r="A252" s="158" t="s">
        <v>307</v>
      </c>
      <c r="B252" s="65">
        <v>1</v>
      </c>
      <c r="C252" s="66">
        <v>4</v>
      </c>
      <c r="D252" s="65">
        <v>24</v>
      </c>
      <c r="E252" s="66">
        <v>58</v>
      </c>
      <c r="F252" s="67"/>
      <c r="G252" s="65">
        <f t="shared" si="36"/>
        <v>-3</v>
      </c>
      <c r="H252" s="66">
        <f t="shared" si="37"/>
        <v>-34</v>
      </c>
      <c r="I252" s="20">
        <f t="shared" si="38"/>
        <v>-0.75</v>
      </c>
      <c r="J252" s="21">
        <f t="shared" si="39"/>
        <v>-0.58620689655172409</v>
      </c>
    </row>
    <row r="253" spans="1:10" x14ac:dyDescent="0.25">
      <c r="A253" s="158" t="s">
        <v>354</v>
      </c>
      <c r="B253" s="65">
        <v>1</v>
      </c>
      <c r="C253" s="66">
        <v>5</v>
      </c>
      <c r="D253" s="65">
        <v>7</v>
      </c>
      <c r="E253" s="66">
        <v>12</v>
      </c>
      <c r="F253" s="67"/>
      <c r="G253" s="65">
        <f t="shared" si="36"/>
        <v>-4</v>
      </c>
      <c r="H253" s="66">
        <f t="shared" si="37"/>
        <v>-5</v>
      </c>
      <c r="I253" s="20">
        <f t="shared" si="38"/>
        <v>-0.8</v>
      </c>
      <c r="J253" s="21">
        <f t="shared" si="39"/>
        <v>-0.41666666666666669</v>
      </c>
    </row>
    <row r="254" spans="1:10" x14ac:dyDescent="0.25">
      <c r="A254" s="158" t="s">
        <v>363</v>
      </c>
      <c r="B254" s="65">
        <v>11</v>
      </c>
      <c r="C254" s="66">
        <v>18</v>
      </c>
      <c r="D254" s="65">
        <v>86</v>
      </c>
      <c r="E254" s="66">
        <v>196</v>
      </c>
      <c r="F254" s="67"/>
      <c r="G254" s="65">
        <f t="shared" si="36"/>
        <v>-7</v>
      </c>
      <c r="H254" s="66">
        <f t="shared" si="37"/>
        <v>-110</v>
      </c>
      <c r="I254" s="20">
        <f t="shared" si="38"/>
        <v>-0.3888888888888889</v>
      </c>
      <c r="J254" s="21">
        <f t="shared" si="39"/>
        <v>-0.56122448979591832</v>
      </c>
    </row>
    <row r="255" spans="1:10" s="160" customFormat="1" ht="13" x14ac:dyDescent="0.3">
      <c r="A255" s="178" t="s">
        <v>486</v>
      </c>
      <c r="B255" s="71">
        <v>50</v>
      </c>
      <c r="C255" s="72">
        <v>55</v>
      </c>
      <c r="D255" s="71">
        <v>258</v>
      </c>
      <c r="E255" s="72">
        <v>429</v>
      </c>
      <c r="F255" s="73"/>
      <c r="G255" s="71">
        <f t="shared" si="36"/>
        <v>-5</v>
      </c>
      <c r="H255" s="72">
        <f t="shared" si="37"/>
        <v>-171</v>
      </c>
      <c r="I255" s="37">
        <f t="shared" si="38"/>
        <v>-9.0909090909090912E-2</v>
      </c>
      <c r="J255" s="38">
        <f t="shared" si="39"/>
        <v>-0.39860139860139859</v>
      </c>
    </row>
    <row r="256" spans="1:10" x14ac:dyDescent="0.25">
      <c r="A256" s="177"/>
      <c r="B256" s="143"/>
      <c r="C256" s="144"/>
      <c r="D256" s="143"/>
      <c r="E256" s="144"/>
      <c r="F256" s="145"/>
      <c r="G256" s="143"/>
      <c r="H256" s="144"/>
      <c r="I256" s="151"/>
      <c r="J256" s="152"/>
    </row>
    <row r="257" spans="1:10" s="139" customFormat="1" ht="13" x14ac:dyDescent="0.3">
      <c r="A257" s="159" t="s">
        <v>65</v>
      </c>
      <c r="B257" s="65"/>
      <c r="C257" s="66"/>
      <c r="D257" s="65"/>
      <c r="E257" s="66"/>
      <c r="F257" s="67"/>
      <c r="G257" s="65"/>
      <c r="H257" s="66"/>
      <c r="I257" s="20"/>
      <c r="J257" s="21"/>
    </row>
    <row r="258" spans="1:10" x14ac:dyDescent="0.25">
      <c r="A258" s="158" t="s">
        <v>239</v>
      </c>
      <c r="B258" s="65">
        <v>0</v>
      </c>
      <c r="C258" s="66">
        <v>0</v>
      </c>
      <c r="D258" s="65">
        <v>3</v>
      </c>
      <c r="E258" s="66">
        <v>5</v>
      </c>
      <c r="F258" s="67"/>
      <c r="G258" s="65">
        <f t="shared" ref="G258:G267" si="40">B258-C258</f>
        <v>0</v>
      </c>
      <c r="H258" s="66">
        <f t="shared" ref="H258:H267" si="41">D258-E258</f>
        <v>-2</v>
      </c>
      <c r="I258" s="20" t="str">
        <f t="shared" ref="I258:I267" si="42">IF(C258=0, "-", IF(G258/C258&lt;10, G258/C258, "&gt;999%"))</f>
        <v>-</v>
      </c>
      <c r="J258" s="21">
        <f t="shared" ref="J258:J267" si="43">IF(E258=0, "-", IF(H258/E258&lt;10, H258/E258, "&gt;999%"))</f>
        <v>-0.4</v>
      </c>
    </row>
    <row r="259" spans="1:10" x14ac:dyDescent="0.25">
      <c r="A259" s="158" t="s">
        <v>198</v>
      </c>
      <c r="B259" s="65">
        <v>1</v>
      </c>
      <c r="C259" s="66">
        <v>0</v>
      </c>
      <c r="D259" s="65">
        <v>14</v>
      </c>
      <c r="E259" s="66">
        <v>3</v>
      </c>
      <c r="F259" s="67"/>
      <c r="G259" s="65">
        <f t="shared" si="40"/>
        <v>1</v>
      </c>
      <c r="H259" s="66">
        <f t="shared" si="41"/>
        <v>11</v>
      </c>
      <c r="I259" s="20" t="str">
        <f t="shared" si="42"/>
        <v>-</v>
      </c>
      <c r="J259" s="21">
        <f t="shared" si="43"/>
        <v>3.6666666666666665</v>
      </c>
    </row>
    <row r="260" spans="1:10" x14ac:dyDescent="0.25">
      <c r="A260" s="158" t="s">
        <v>355</v>
      </c>
      <c r="B260" s="65">
        <v>0</v>
      </c>
      <c r="C260" s="66">
        <v>2</v>
      </c>
      <c r="D260" s="65">
        <v>1</v>
      </c>
      <c r="E260" s="66">
        <v>13</v>
      </c>
      <c r="F260" s="67"/>
      <c r="G260" s="65">
        <f t="shared" si="40"/>
        <v>-2</v>
      </c>
      <c r="H260" s="66">
        <f t="shared" si="41"/>
        <v>-12</v>
      </c>
      <c r="I260" s="20">
        <f t="shared" si="42"/>
        <v>-1</v>
      </c>
      <c r="J260" s="21">
        <f t="shared" si="43"/>
        <v>-0.92307692307692313</v>
      </c>
    </row>
    <row r="261" spans="1:10" x14ac:dyDescent="0.25">
      <c r="A261" s="158" t="s">
        <v>364</v>
      </c>
      <c r="B261" s="65">
        <v>6</v>
      </c>
      <c r="C261" s="66">
        <v>10</v>
      </c>
      <c r="D261" s="65">
        <v>29</v>
      </c>
      <c r="E261" s="66">
        <v>62</v>
      </c>
      <c r="F261" s="67"/>
      <c r="G261" s="65">
        <f t="shared" si="40"/>
        <v>-4</v>
      </c>
      <c r="H261" s="66">
        <f t="shared" si="41"/>
        <v>-33</v>
      </c>
      <c r="I261" s="20">
        <f t="shared" si="42"/>
        <v>-0.4</v>
      </c>
      <c r="J261" s="21">
        <f t="shared" si="43"/>
        <v>-0.532258064516129</v>
      </c>
    </row>
    <row r="262" spans="1:10" x14ac:dyDescent="0.25">
      <c r="A262" s="158" t="s">
        <v>308</v>
      </c>
      <c r="B262" s="65">
        <v>0</v>
      </c>
      <c r="C262" s="66">
        <v>0</v>
      </c>
      <c r="D262" s="65">
        <v>3</v>
      </c>
      <c r="E262" s="66">
        <v>0</v>
      </c>
      <c r="F262" s="67"/>
      <c r="G262" s="65">
        <f t="shared" si="40"/>
        <v>0</v>
      </c>
      <c r="H262" s="66">
        <f t="shared" si="41"/>
        <v>3</v>
      </c>
      <c r="I262" s="20" t="str">
        <f t="shared" si="42"/>
        <v>-</v>
      </c>
      <c r="J262" s="21" t="str">
        <f t="shared" si="43"/>
        <v>-</v>
      </c>
    </row>
    <row r="263" spans="1:10" x14ac:dyDescent="0.25">
      <c r="A263" s="158" t="s">
        <v>332</v>
      </c>
      <c r="B263" s="65">
        <v>10</v>
      </c>
      <c r="C263" s="66">
        <v>6</v>
      </c>
      <c r="D263" s="65">
        <v>32</v>
      </c>
      <c r="E263" s="66">
        <v>24</v>
      </c>
      <c r="F263" s="67"/>
      <c r="G263" s="65">
        <f t="shared" si="40"/>
        <v>4</v>
      </c>
      <c r="H263" s="66">
        <f t="shared" si="41"/>
        <v>8</v>
      </c>
      <c r="I263" s="20">
        <f t="shared" si="42"/>
        <v>0.66666666666666663</v>
      </c>
      <c r="J263" s="21">
        <f t="shared" si="43"/>
        <v>0.33333333333333331</v>
      </c>
    </row>
    <row r="264" spans="1:10" x14ac:dyDescent="0.25">
      <c r="A264" s="158" t="s">
        <v>255</v>
      </c>
      <c r="B264" s="65">
        <v>0</v>
      </c>
      <c r="C264" s="66">
        <v>0</v>
      </c>
      <c r="D264" s="65">
        <v>20</v>
      </c>
      <c r="E264" s="66">
        <v>0</v>
      </c>
      <c r="F264" s="67"/>
      <c r="G264" s="65">
        <f t="shared" si="40"/>
        <v>0</v>
      </c>
      <c r="H264" s="66">
        <f t="shared" si="41"/>
        <v>20</v>
      </c>
      <c r="I264" s="20" t="str">
        <f t="shared" si="42"/>
        <v>-</v>
      </c>
      <c r="J264" s="21" t="str">
        <f t="shared" si="43"/>
        <v>-</v>
      </c>
    </row>
    <row r="265" spans="1:10" x14ac:dyDescent="0.25">
      <c r="A265" s="158" t="s">
        <v>280</v>
      </c>
      <c r="B265" s="65">
        <v>8</v>
      </c>
      <c r="C265" s="66">
        <v>5</v>
      </c>
      <c r="D265" s="65">
        <v>47</v>
      </c>
      <c r="E265" s="66">
        <v>40</v>
      </c>
      <c r="F265" s="67"/>
      <c r="G265" s="65">
        <f t="shared" si="40"/>
        <v>3</v>
      </c>
      <c r="H265" s="66">
        <f t="shared" si="41"/>
        <v>7</v>
      </c>
      <c r="I265" s="20">
        <f t="shared" si="42"/>
        <v>0.6</v>
      </c>
      <c r="J265" s="21">
        <f t="shared" si="43"/>
        <v>0.17499999999999999</v>
      </c>
    </row>
    <row r="266" spans="1:10" x14ac:dyDescent="0.25">
      <c r="A266" s="158" t="s">
        <v>228</v>
      </c>
      <c r="B266" s="65">
        <v>0</v>
      </c>
      <c r="C266" s="66">
        <v>0</v>
      </c>
      <c r="D266" s="65">
        <v>1</v>
      </c>
      <c r="E266" s="66">
        <v>0</v>
      </c>
      <c r="F266" s="67"/>
      <c r="G266" s="65">
        <f t="shared" si="40"/>
        <v>0</v>
      </c>
      <c r="H266" s="66">
        <f t="shared" si="41"/>
        <v>1</v>
      </c>
      <c r="I266" s="20" t="str">
        <f t="shared" si="42"/>
        <v>-</v>
      </c>
      <c r="J266" s="21" t="str">
        <f t="shared" si="43"/>
        <v>-</v>
      </c>
    </row>
    <row r="267" spans="1:10" s="160" customFormat="1" ht="13" x14ac:dyDescent="0.3">
      <c r="A267" s="178" t="s">
        <v>487</v>
      </c>
      <c r="B267" s="71">
        <v>25</v>
      </c>
      <c r="C267" s="72">
        <v>23</v>
      </c>
      <c r="D267" s="71">
        <v>150</v>
      </c>
      <c r="E267" s="72">
        <v>147</v>
      </c>
      <c r="F267" s="73"/>
      <c r="G267" s="71">
        <f t="shared" si="40"/>
        <v>2</v>
      </c>
      <c r="H267" s="72">
        <f t="shared" si="41"/>
        <v>3</v>
      </c>
      <c r="I267" s="37">
        <f t="shared" si="42"/>
        <v>8.6956521739130432E-2</v>
      </c>
      <c r="J267" s="38">
        <f t="shared" si="43"/>
        <v>2.0408163265306121E-2</v>
      </c>
    </row>
    <row r="268" spans="1:10" x14ac:dyDescent="0.25">
      <c r="A268" s="177"/>
      <c r="B268" s="143"/>
      <c r="C268" s="144"/>
      <c r="D268" s="143"/>
      <c r="E268" s="144"/>
      <c r="F268" s="145"/>
      <c r="G268" s="143"/>
      <c r="H268" s="144"/>
      <c r="I268" s="151"/>
      <c r="J268" s="152"/>
    </row>
    <row r="269" spans="1:10" s="139" customFormat="1" ht="13" x14ac:dyDescent="0.3">
      <c r="A269" s="159" t="s">
        <v>66</v>
      </c>
      <c r="B269" s="65"/>
      <c r="C269" s="66"/>
      <c r="D269" s="65"/>
      <c r="E269" s="66"/>
      <c r="F269" s="67"/>
      <c r="G269" s="65"/>
      <c r="H269" s="66"/>
      <c r="I269" s="20"/>
      <c r="J269" s="21"/>
    </row>
    <row r="270" spans="1:10" x14ac:dyDescent="0.25">
      <c r="A270" s="158" t="s">
        <v>281</v>
      </c>
      <c r="B270" s="65">
        <v>0</v>
      </c>
      <c r="C270" s="66">
        <v>1</v>
      </c>
      <c r="D270" s="65">
        <v>0</v>
      </c>
      <c r="E270" s="66">
        <v>1</v>
      </c>
      <c r="F270" s="67"/>
      <c r="G270" s="65">
        <f>B270-C270</f>
        <v>-1</v>
      </c>
      <c r="H270" s="66">
        <f>D270-E270</f>
        <v>-1</v>
      </c>
      <c r="I270" s="20">
        <f>IF(C270=0, "-", IF(G270/C270&lt;10, G270/C270, "&gt;999%"))</f>
        <v>-1</v>
      </c>
      <c r="J270" s="21">
        <f>IF(E270=0, "-", IF(H270/E270&lt;10, H270/E270, "&gt;999%"))</f>
        <v>-1</v>
      </c>
    </row>
    <row r="271" spans="1:10" s="160" customFormat="1" ht="13" x14ac:dyDescent="0.3">
      <c r="A271" s="178" t="s">
        <v>488</v>
      </c>
      <c r="B271" s="71">
        <v>0</v>
      </c>
      <c r="C271" s="72">
        <v>1</v>
      </c>
      <c r="D271" s="71">
        <v>0</v>
      </c>
      <c r="E271" s="72">
        <v>1</v>
      </c>
      <c r="F271" s="73"/>
      <c r="G271" s="71">
        <f>B271-C271</f>
        <v>-1</v>
      </c>
      <c r="H271" s="72">
        <f>D271-E271</f>
        <v>-1</v>
      </c>
      <c r="I271" s="37">
        <f>IF(C271=0, "-", IF(G271/C271&lt;10, G271/C271, "&gt;999%"))</f>
        <v>-1</v>
      </c>
      <c r="J271" s="38">
        <f>IF(E271=0, "-", IF(H271/E271&lt;10, H271/E271, "&gt;999%"))</f>
        <v>-1</v>
      </c>
    </row>
    <row r="272" spans="1:10" x14ac:dyDescent="0.25">
      <c r="A272" s="177"/>
      <c r="B272" s="143"/>
      <c r="C272" s="144"/>
      <c r="D272" s="143"/>
      <c r="E272" s="144"/>
      <c r="F272" s="145"/>
      <c r="G272" s="143"/>
      <c r="H272" s="144"/>
      <c r="I272" s="151"/>
      <c r="J272" s="152"/>
    </row>
    <row r="273" spans="1:10" s="139" customFormat="1" ht="13" x14ac:dyDescent="0.3">
      <c r="A273" s="159" t="s">
        <v>67</v>
      </c>
      <c r="B273" s="65"/>
      <c r="C273" s="66"/>
      <c r="D273" s="65"/>
      <c r="E273" s="66"/>
      <c r="F273" s="67"/>
      <c r="G273" s="65"/>
      <c r="H273" s="66"/>
      <c r="I273" s="20"/>
      <c r="J273" s="21"/>
    </row>
    <row r="274" spans="1:10" x14ac:dyDescent="0.25">
      <c r="A274" s="158" t="s">
        <v>328</v>
      </c>
      <c r="B274" s="65">
        <v>0</v>
      </c>
      <c r="C274" s="66">
        <v>1</v>
      </c>
      <c r="D274" s="65">
        <v>1</v>
      </c>
      <c r="E274" s="66">
        <v>1</v>
      </c>
      <c r="F274" s="67"/>
      <c r="G274" s="65">
        <f>B274-C274</f>
        <v>-1</v>
      </c>
      <c r="H274" s="66">
        <f>D274-E274</f>
        <v>0</v>
      </c>
      <c r="I274" s="20">
        <f>IF(C274=0, "-", IF(G274/C274&lt;10, G274/C274, "&gt;999%"))</f>
        <v>-1</v>
      </c>
      <c r="J274" s="21">
        <f>IF(E274=0, "-", IF(H274/E274&lt;10, H274/E274, "&gt;999%"))</f>
        <v>0</v>
      </c>
    </row>
    <row r="275" spans="1:10" x14ac:dyDescent="0.25">
      <c r="A275" s="158" t="s">
        <v>329</v>
      </c>
      <c r="B275" s="65">
        <v>0</v>
      </c>
      <c r="C275" s="66">
        <v>0</v>
      </c>
      <c r="D275" s="65">
        <v>0</v>
      </c>
      <c r="E275" s="66">
        <v>2</v>
      </c>
      <c r="F275" s="67"/>
      <c r="G275" s="65">
        <f>B275-C275</f>
        <v>0</v>
      </c>
      <c r="H275" s="66">
        <f>D275-E275</f>
        <v>-2</v>
      </c>
      <c r="I275" s="20" t="str">
        <f>IF(C275=0, "-", IF(G275/C275&lt;10, G275/C275, "&gt;999%"))</f>
        <v>-</v>
      </c>
      <c r="J275" s="21">
        <f>IF(E275=0, "-", IF(H275/E275&lt;10, H275/E275, "&gt;999%"))</f>
        <v>-1</v>
      </c>
    </row>
    <row r="276" spans="1:10" x14ac:dyDescent="0.25">
      <c r="A276" s="158" t="s">
        <v>295</v>
      </c>
      <c r="B276" s="65">
        <v>1</v>
      </c>
      <c r="C276" s="66">
        <v>0</v>
      </c>
      <c r="D276" s="65">
        <v>5</v>
      </c>
      <c r="E276" s="66">
        <v>0</v>
      </c>
      <c r="F276" s="67"/>
      <c r="G276" s="65">
        <f>B276-C276</f>
        <v>1</v>
      </c>
      <c r="H276" s="66">
        <f>D276-E276</f>
        <v>5</v>
      </c>
      <c r="I276" s="20" t="str">
        <f>IF(C276=0, "-", IF(G276/C276&lt;10, G276/C276, "&gt;999%"))</f>
        <v>-</v>
      </c>
      <c r="J276" s="21" t="str">
        <f>IF(E276=0, "-", IF(H276/E276&lt;10, H276/E276, "&gt;999%"))</f>
        <v>-</v>
      </c>
    </row>
    <row r="277" spans="1:10" s="160" customFormat="1" ht="13" x14ac:dyDescent="0.3">
      <c r="A277" s="178" t="s">
        <v>489</v>
      </c>
      <c r="B277" s="71">
        <v>1</v>
      </c>
      <c r="C277" s="72">
        <v>1</v>
      </c>
      <c r="D277" s="71">
        <v>6</v>
      </c>
      <c r="E277" s="72">
        <v>3</v>
      </c>
      <c r="F277" s="73"/>
      <c r="G277" s="71">
        <f>B277-C277</f>
        <v>0</v>
      </c>
      <c r="H277" s="72">
        <f>D277-E277</f>
        <v>3</v>
      </c>
      <c r="I277" s="37">
        <f>IF(C277=0, "-", IF(G277/C277&lt;10, G277/C277, "&gt;999%"))</f>
        <v>0</v>
      </c>
      <c r="J277" s="38">
        <f>IF(E277=0, "-", IF(H277/E277&lt;10, H277/E277, "&gt;999%"))</f>
        <v>1</v>
      </c>
    </row>
    <row r="278" spans="1:10" x14ac:dyDescent="0.25">
      <c r="A278" s="177"/>
      <c r="B278" s="143"/>
      <c r="C278" s="144"/>
      <c r="D278" s="143"/>
      <c r="E278" s="144"/>
      <c r="F278" s="145"/>
      <c r="G278" s="143"/>
      <c r="H278" s="144"/>
      <c r="I278" s="151"/>
      <c r="J278" s="152"/>
    </row>
    <row r="279" spans="1:10" s="139" customFormat="1" ht="13" x14ac:dyDescent="0.3">
      <c r="A279" s="159" t="s">
        <v>68</v>
      </c>
      <c r="B279" s="65"/>
      <c r="C279" s="66"/>
      <c r="D279" s="65"/>
      <c r="E279" s="66"/>
      <c r="F279" s="67"/>
      <c r="G279" s="65"/>
      <c r="H279" s="66"/>
      <c r="I279" s="20"/>
      <c r="J279" s="21"/>
    </row>
    <row r="280" spans="1:10" x14ac:dyDescent="0.25">
      <c r="A280" s="158" t="s">
        <v>371</v>
      </c>
      <c r="B280" s="65">
        <v>7</v>
      </c>
      <c r="C280" s="66">
        <v>8</v>
      </c>
      <c r="D280" s="65">
        <v>28</v>
      </c>
      <c r="E280" s="66">
        <v>30</v>
      </c>
      <c r="F280" s="67"/>
      <c r="G280" s="65">
        <f>B280-C280</f>
        <v>-1</v>
      </c>
      <c r="H280" s="66">
        <f>D280-E280</f>
        <v>-2</v>
      </c>
      <c r="I280" s="20">
        <f>IF(C280=0, "-", IF(G280/C280&lt;10, G280/C280, "&gt;999%"))</f>
        <v>-0.125</v>
      </c>
      <c r="J280" s="21">
        <f>IF(E280=0, "-", IF(H280/E280&lt;10, H280/E280, "&gt;999%"))</f>
        <v>-6.6666666666666666E-2</v>
      </c>
    </row>
    <row r="281" spans="1:10" x14ac:dyDescent="0.25">
      <c r="A281" s="158" t="s">
        <v>372</v>
      </c>
      <c r="B281" s="65">
        <v>1</v>
      </c>
      <c r="C281" s="66">
        <v>0</v>
      </c>
      <c r="D281" s="65">
        <v>3</v>
      </c>
      <c r="E281" s="66">
        <v>7</v>
      </c>
      <c r="F281" s="67"/>
      <c r="G281" s="65">
        <f>B281-C281</f>
        <v>1</v>
      </c>
      <c r="H281" s="66">
        <f>D281-E281</f>
        <v>-4</v>
      </c>
      <c r="I281" s="20" t="str">
        <f>IF(C281=0, "-", IF(G281/C281&lt;10, G281/C281, "&gt;999%"))</f>
        <v>-</v>
      </c>
      <c r="J281" s="21">
        <f>IF(E281=0, "-", IF(H281/E281&lt;10, H281/E281, "&gt;999%"))</f>
        <v>-0.5714285714285714</v>
      </c>
    </row>
    <row r="282" spans="1:10" s="160" customFormat="1" ht="13" x14ac:dyDescent="0.3">
      <c r="A282" s="178" t="s">
        <v>490</v>
      </c>
      <c r="B282" s="71">
        <v>8</v>
      </c>
      <c r="C282" s="72">
        <v>8</v>
      </c>
      <c r="D282" s="71">
        <v>31</v>
      </c>
      <c r="E282" s="72">
        <v>37</v>
      </c>
      <c r="F282" s="73"/>
      <c r="G282" s="71">
        <f>B282-C282</f>
        <v>0</v>
      </c>
      <c r="H282" s="72">
        <f>D282-E282</f>
        <v>-6</v>
      </c>
      <c r="I282" s="37">
        <f>IF(C282=0, "-", IF(G282/C282&lt;10, G282/C282, "&gt;999%"))</f>
        <v>0</v>
      </c>
      <c r="J282" s="38">
        <f>IF(E282=0, "-", IF(H282/E282&lt;10, H282/E282, "&gt;999%"))</f>
        <v>-0.16216216216216217</v>
      </c>
    </row>
    <row r="283" spans="1:10" x14ac:dyDescent="0.25">
      <c r="A283" s="177"/>
      <c r="B283" s="143"/>
      <c r="C283" s="144"/>
      <c r="D283" s="143"/>
      <c r="E283" s="144"/>
      <c r="F283" s="145"/>
      <c r="G283" s="143"/>
      <c r="H283" s="144"/>
      <c r="I283" s="151"/>
      <c r="J283" s="152"/>
    </row>
    <row r="284" spans="1:10" s="139" customFormat="1" ht="13" x14ac:dyDescent="0.3">
      <c r="A284" s="159" t="s">
        <v>69</v>
      </c>
      <c r="B284" s="65"/>
      <c r="C284" s="66"/>
      <c r="D284" s="65"/>
      <c r="E284" s="66"/>
      <c r="F284" s="67"/>
      <c r="G284" s="65"/>
      <c r="H284" s="66"/>
      <c r="I284" s="20"/>
      <c r="J284" s="21"/>
    </row>
    <row r="285" spans="1:10" x14ac:dyDescent="0.25">
      <c r="A285" s="158" t="s">
        <v>394</v>
      </c>
      <c r="B285" s="65">
        <v>0</v>
      </c>
      <c r="C285" s="66">
        <v>0</v>
      </c>
      <c r="D285" s="65">
        <v>1</v>
      </c>
      <c r="E285" s="66">
        <v>0</v>
      </c>
      <c r="F285" s="67"/>
      <c r="G285" s="65">
        <f>B285-C285</f>
        <v>0</v>
      </c>
      <c r="H285" s="66">
        <f>D285-E285</f>
        <v>1</v>
      </c>
      <c r="I285" s="20" t="str">
        <f>IF(C285=0, "-", IF(G285/C285&lt;10, G285/C285, "&gt;999%"))</f>
        <v>-</v>
      </c>
      <c r="J285" s="21" t="str">
        <f>IF(E285=0, "-", IF(H285/E285&lt;10, H285/E285, "&gt;999%"))</f>
        <v>-</v>
      </c>
    </row>
    <row r="286" spans="1:10" s="160" customFormat="1" ht="13" x14ac:dyDescent="0.3">
      <c r="A286" s="178" t="s">
        <v>491</v>
      </c>
      <c r="B286" s="71">
        <v>0</v>
      </c>
      <c r="C286" s="72">
        <v>0</v>
      </c>
      <c r="D286" s="71">
        <v>1</v>
      </c>
      <c r="E286" s="72">
        <v>0</v>
      </c>
      <c r="F286" s="73"/>
      <c r="G286" s="71">
        <f>B286-C286</f>
        <v>0</v>
      </c>
      <c r="H286" s="72">
        <f>D286-E286</f>
        <v>1</v>
      </c>
      <c r="I286" s="37" t="str">
        <f>IF(C286=0, "-", IF(G286/C286&lt;10, G286/C286, "&gt;999%"))</f>
        <v>-</v>
      </c>
      <c r="J286" s="38" t="str">
        <f>IF(E286=0, "-", IF(H286/E286&lt;10, H286/E286, "&gt;999%"))</f>
        <v>-</v>
      </c>
    </row>
    <row r="287" spans="1:10" x14ac:dyDescent="0.25">
      <c r="A287" s="177"/>
      <c r="B287" s="143"/>
      <c r="C287" s="144"/>
      <c r="D287" s="143"/>
      <c r="E287" s="144"/>
      <c r="F287" s="145"/>
      <c r="G287" s="143"/>
      <c r="H287" s="144"/>
      <c r="I287" s="151"/>
      <c r="J287" s="152"/>
    </row>
    <row r="288" spans="1:10" s="139" customFormat="1" ht="13" x14ac:dyDescent="0.3">
      <c r="A288" s="159" t="s">
        <v>70</v>
      </c>
      <c r="B288" s="65"/>
      <c r="C288" s="66"/>
      <c r="D288" s="65"/>
      <c r="E288" s="66"/>
      <c r="F288" s="67"/>
      <c r="G288" s="65"/>
      <c r="H288" s="66"/>
      <c r="I288" s="20"/>
      <c r="J288" s="21"/>
    </row>
    <row r="289" spans="1:10" x14ac:dyDescent="0.25">
      <c r="A289" s="158" t="s">
        <v>282</v>
      </c>
      <c r="B289" s="65">
        <v>1</v>
      </c>
      <c r="C289" s="66">
        <v>0</v>
      </c>
      <c r="D289" s="65">
        <v>2</v>
      </c>
      <c r="E289" s="66">
        <v>1</v>
      </c>
      <c r="F289" s="67"/>
      <c r="G289" s="65">
        <f>B289-C289</f>
        <v>1</v>
      </c>
      <c r="H289" s="66">
        <f>D289-E289</f>
        <v>1</v>
      </c>
      <c r="I289" s="20" t="str">
        <f>IF(C289=0, "-", IF(G289/C289&lt;10, G289/C289, "&gt;999%"))</f>
        <v>-</v>
      </c>
      <c r="J289" s="21">
        <f>IF(E289=0, "-", IF(H289/E289&lt;10, H289/E289, "&gt;999%"))</f>
        <v>1</v>
      </c>
    </row>
    <row r="290" spans="1:10" x14ac:dyDescent="0.25">
      <c r="A290" s="158" t="s">
        <v>309</v>
      </c>
      <c r="B290" s="65">
        <v>0</v>
      </c>
      <c r="C290" s="66">
        <v>0</v>
      </c>
      <c r="D290" s="65">
        <v>0</v>
      </c>
      <c r="E290" s="66">
        <v>1</v>
      </c>
      <c r="F290" s="67"/>
      <c r="G290" s="65">
        <f>B290-C290</f>
        <v>0</v>
      </c>
      <c r="H290" s="66">
        <f>D290-E290</f>
        <v>-1</v>
      </c>
      <c r="I290" s="20" t="str">
        <f>IF(C290=0, "-", IF(G290/C290&lt;10, G290/C290, "&gt;999%"))</f>
        <v>-</v>
      </c>
      <c r="J290" s="21">
        <f>IF(E290=0, "-", IF(H290/E290&lt;10, H290/E290, "&gt;999%"))</f>
        <v>-1</v>
      </c>
    </row>
    <row r="291" spans="1:10" x14ac:dyDescent="0.25">
      <c r="A291" s="158" t="s">
        <v>203</v>
      </c>
      <c r="B291" s="65">
        <v>0</v>
      </c>
      <c r="C291" s="66">
        <v>0</v>
      </c>
      <c r="D291" s="65">
        <v>0</v>
      </c>
      <c r="E291" s="66">
        <v>1</v>
      </c>
      <c r="F291" s="67"/>
      <c r="G291" s="65">
        <f>B291-C291</f>
        <v>0</v>
      </c>
      <c r="H291" s="66">
        <f>D291-E291</f>
        <v>-1</v>
      </c>
      <c r="I291" s="20" t="str">
        <f>IF(C291=0, "-", IF(G291/C291&lt;10, G291/C291, "&gt;999%"))</f>
        <v>-</v>
      </c>
      <c r="J291" s="21">
        <f>IF(E291=0, "-", IF(H291/E291&lt;10, H291/E291, "&gt;999%"))</f>
        <v>-1</v>
      </c>
    </row>
    <row r="292" spans="1:10" s="160" customFormat="1" ht="13" x14ac:dyDescent="0.3">
      <c r="A292" s="178" t="s">
        <v>492</v>
      </c>
      <c r="B292" s="71">
        <v>1</v>
      </c>
      <c r="C292" s="72">
        <v>0</v>
      </c>
      <c r="D292" s="71">
        <v>2</v>
      </c>
      <c r="E292" s="72">
        <v>3</v>
      </c>
      <c r="F292" s="73"/>
      <c r="G292" s="71">
        <f>B292-C292</f>
        <v>1</v>
      </c>
      <c r="H292" s="72">
        <f>D292-E292</f>
        <v>-1</v>
      </c>
      <c r="I292" s="37" t="str">
        <f>IF(C292=0, "-", IF(G292/C292&lt;10, G292/C292, "&gt;999%"))</f>
        <v>-</v>
      </c>
      <c r="J292" s="38">
        <f>IF(E292=0, "-", IF(H292/E292&lt;10, H292/E292, "&gt;999%"))</f>
        <v>-0.33333333333333331</v>
      </c>
    </row>
    <row r="293" spans="1:10" x14ac:dyDescent="0.25">
      <c r="A293" s="177"/>
      <c r="B293" s="143"/>
      <c r="C293" s="144"/>
      <c r="D293" s="143"/>
      <c r="E293" s="144"/>
      <c r="F293" s="145"/>
      <c r="G293" s="143"/>
      <c r="H293" s="144"/>
      <c r="I293" s="151"/>
      <c r="J293" s="152"/>
    </row>
    <row r="294" spans="1:10" s="139" customFormat="1" ht="13" x14ac:dyDescent="0.3">
      <c r="A294" s="159" t="s">
        <v>71</v>
      </c>
      <c r="B294" s="65"/>
      <c r="C294" s="66"/>
      <c r="D294" s="65"/>
      <c r="E294" s="66"/>
      <c r="F294" s="67"/>
      <c r="G294" s="65"/>
      <c r="H294" s="66"/>
      <c r="I294" s="20"/>
      <c r="J294" s="21"/>
    </row>
    <row r="295" spans="1:10" x14ac:dyDescent="0.25">
      <c r="A295" s="158" t="s">
        <v>283</v>
      </c>
      <c r="B295" s="65">
        <v>0</v>
      </c>
      <c r="C295" s="66">
        <v>0</v>
      </c>
      <c r="D295" s="65">
        <v>2</v>
      </c>
      <c r="E295" s="66">
        <v>1</v>
      </c>
      <c r="F295" s="67"/>
      <c r="G295" s="65">
        <f>B295-C295</f>
        <v>0</v>
      </c>
      <c r="H295" s="66">
        <f>D295-E295</f>
        <v>1</v>
      </c>
      <c r="I295" s="20" t="str">
        <f>IF(C295=0, "-", IF(G295/C295&lt;10, G295/C295, "&gt;999%"))</f>
        <v>-</v>
      </c>
      <c r="J295" s="21">
        <f>IF(E295=0, "-", IF(H295/E295&lt;10, H295/E295, "&gt;999%"))</f>
        <v>1</v>
      </c>
    </row>
    <row r="296" spans="1:10" x14ac:dyDescent="0.25">
      <c r="A296" s="158" t="s">
        <v>365</v>
      </c>
      <c r="B296" s="65">
        <v>1</v>
      </c>
      <c r="C296" s="66">
        <v>1</v>
      </c>
      <c r="D296" s="65">
        <v>10</v>
      </c>
      <c r="E296" s="66">
        <v>6</v>
      </c>
      <c r="F296" s="67"/>
      <c r="G296" s="65">
        <f>B296-C296</f>
        <v>0</v>
      </c>
      <c r="H296" s="66">
        <f>D296-E296</f>
        <v>4</v>
      </c>
      <c r="I296" s="20">
        <f>IF(C296=0, "-", IF(G296/C296&lt;10, G296/C296, "&gt;999%"))</f>
        <v>0</v>
      </c>
      <c r="J296" s="21">
        <f>IF(E296=0, "-", IF(H296/E296&lt;10, H296/E296, "&gt;999%"))</f>
        <v>0.66666666666666663</v>
      </c>
    </row>
    <row r="297" spans="1:10" x14ac:dyDescent="0.25">
      <c r="A297" s="158" t="s">
        <v>310</v>
      </c>
      <c r="B297" s="65">
        <v>1</v>
      </c>
      <c r="C297" s="66">
        <v>0</v>
      </c>
      <c r="D297" s="65">
        <v>4</v>
      </c>
      <c r="E297" s="66">
        <v>2</v>
      </c>
      <c r="F297" s="67"/>
      <c r="G297" s="65">
        <f>B297-C297</f>
        <v>1</v>
      </c>
      <c r="H297" s="66">
        <f>D297-E297</f>
        <v>2</v>
      </c>
      <c r="I297" s="20" t="str">
        <f>IF(C297=0, "-", IF(G297/C297&lt;10, G297/C297, "&gt;999%"))</f>
        <v>-</v>
      </c>
      <c r="J297" s="21">
        <f>IF(E297=0, "-", IF(H297/E297&lt;10, H297/E297, "&gt;999%"))</f>
        <v>1</v>
      </c>
    </row>
    <row r="298" spans="1:10" s="160" customFormat="1" ht="13" x14ac:dyDescent="0.3">
      <c r="A298" s="178" t="s">
        <v>493</v>
      </c>
      <c r="B298" s="71">
        <v>2</v>
      </c>
      <c r="C298" s="72">
        <v>1</v>
      </c>
      <c r="D298" s="71">
        <v>16</v>
      </c>
      <c r="E298" s="72">
        <v>9</v>
      </c>
      <c r="F298" s="73"/>
      <c r="G298" s="71">
        <f>B298-C298</f>
        <v>1</v>
      </c>
      <c r="H298" s="72">
        <f>D298-E298</f>
        <v>7</v>
      </c>
      <c r="I298" s="37">
        <f>IF(C298=0, "-", IF(G298/C298&lt;10, G298/C298, "&gt;999%"))</f>
        <v>1</v>
      </c>
      <c r="J298" s="38">
        <f>IF(E298=0, "-", IF(H298/E298&lt;10, H298/E298, "&gt;999%"))</f>
        <v>0.77777777777777779</v>
      </c>
    </row>
    <row r="299" spans="1:10" x14ac:dyDescent="0.25">
      <c r="A299" s="177"/>
      <c r="B299" s="143"/>
      <c r="C299" s="144"/>
      <c r="D299" s="143"/>
      <c r="E299" s="144"/>
      <c r="F299" s="145"/>
      <c r="G299" s="143"/>
      <c r="H299" s="144"/>
      <c r="I299" s="151"/>
      <c r="J299" s="152"/>
    </row>
    <row r="300" spans="1:10" s="139" customFormat="1" ht="13" x14ac:dyDescent="0.3">
      <c r="A300" s="159" t="s">
        <v>72</v>
      </c>
      <c r="B300" s="65"/>
      <c r="C300" s="66"/>
      <c r="D300" s="65"/>
      <c r="E300" s="66"/>
      <c r="F300" s="67"/>
      <c r="G300" s="65"/>
      <c r="H300" s="66"/>
      <c r="I300" s="20"/>
      <c r="J300" s="21"/>
    </row>
    <row r="301" spans="1:10" x14ac:dyDescent="0.25">
      <c r="A301" s="158" t="s">
        <v>229</v>
      </c>
      <c r="B301" s="65">
        <v>0</v>
      </c>
      <c r="C301" s="66">
        <v>1</v>
      </c>
      <c r="D301" s="65">
        <v>7</v>
      </c>
      <c r="E301" s="66">
        <v>5</v>
      </c>
      <c r="F301" s="67"/>
      <c r="G301" s="65">
        <f t="shared" ref="G301:G308" si="44">B301-C301</f>
        <v>-1</v>
      </c>
      <c r="H301" s="66">
        <f t="shared" ref="H301:H308" si="45">D301-E301</f>
        <v>2</v>
      </c>
      <c r="I301" s="20">
        <f t="shared" ref="I301:I308" si="46">IF(C301=0, "-", IF(G301/C301&lt;10, G301/C301, "&gt;999%"))</f>
        <v>-1</v>
      </c>
      <c r="J301" s="21">
        <f t="shared" ref="J301:J308" si="47">IF(E301=0, "-", IF(H301/E301&lt;10, H301/E301, "&gt;999%"))</f>
        <v>0.4</v>
      </c>
    </row>
    <row r="302" spans="1:10" x14ac:dyDescent="0.25">
      <c r="A302" s="158" t="s">
        <v>256</v>
      </c>
      <c r="B302" s="65">
        <v>8</v>
      </c>
      <c r="C302" s="66">
        <v>0</v>
      </c>
      <c r="D302" s="65">
        <v>14</v>
      </c>
      <c r="E302" s="66">
        <v>0</v>
      </c>
      <c r="F302" s="67"/>
      <c r="G302" s="65">
        <f t="shared" si="44"/>
        <v>8</v>
      </c>
      <c r="H302" s="66">
        <f t="shared" si="45"/>
        <v>14</v>
      </c>
      <c r="I302" s="20" t="str">
        <f t="shared" si="46"/>
        <v>-</v>
      </c>
      <c r="J302" s="21" t="str">
        <f t="shared" si="47"/>
        <v>-</v>
      </c>
    </row>
    <row r="303" spans="1:10" x14ac:dyDescent="0.25">
      <c r="A303" s="158" t="s">
        <v>284</v>
      </c>
      <c r="B303" s="65">
        <v>8</v>
      </c>
      <c r="C303" s="66">
        <v>6</v>
      </c>
      <c r="D303" s="65">
        <v>58</v>
      </c>
      <c r="E303" s="66">
        <v>44</v>
      </c>
      <c r="F303" s="67"/>
      <c r="G303" s="65">
        <f t="shared" si="44"/>
        <v>2</v>
      </c>
      <c r="H303" s="66">
        <f t="shared" si="45"/>
        <v>14</v>
      </c>
      <c r="I303" s="20">
        <f t="shared" si="46"/>
        <v>0.33333333333333331</v>
      </c>
      <c r="J303" s="21">
        <f t="shared" si="47"/>
        <v>0.31818181818181818</v>
      </c>
    </row>
    <row r="304" spans="1:10" x14ac:dyDescent="0.25">
      <c r="A304" s="158" t="s">
        <v>191</v>
      </c>
      <c r="B304" s="65">
        <v>0</v>
      </c>
      <c r="C304" s="66">
        <v>0</v>
      </c>
      <c r="D304" s="65">
        <v>2</v>
      </c>
      <c r="E304" s="66">
        <v>4</v>
      </c>
      <c r="F304" s="67"/>
      <c r="G304" s="65">
        <f t="shared" si="44"/>
        <v>0</v>
      </c>
      <c r="H304" s="66">
        <f t="shared" si="45"/>
        <v>-2</v>
      </c>
      <c r="I304" s="20" t="str">
        <f t="shared" si="46"/>
        <v>-</v>
      </c>
      <c r="J304" s="21">
        <f t="shared" si="47"/>
        <v>-0.5</v>
      </c>
    </row>
    <row r="305" spans="1:10" x14ac:dyDescent="0.25">
      <c r="A305" s="158" t="s">
        <v>311</v>
      </c>
      <c r="B305" s="65">
        <v>3</v>
      </c>
      <c r="C305" s="66">
        <v>12</v>
      </c>
      <c r="D305" s="65">
        <v>31</v>
      </c>
      <c r="E305" s="66">
        <v>29</v>
      </c>
      <c r="F305" s="67"/>
      <c r="G305" s="65">
        <f t="shared" si="44"/>
        <v>-9</v>
      </c>
      <c r="H305" s="66">
        <f t="shared" si="45"/>
        <v>2</v>
      </c>
      <c r="I305" s="20">
        <f t="shared" si="46"/>
        <v>-0.75</v>
      </c>
      <c r="J305" s="21">
        <f t="shared" si="47"/>
        <v>6.8965517241379309E-2</v>
      </c>
    </row>
    <row r="306" spans="1:10" x14ac:dyDescent="0.25">
      <c r="A306" s="158" t="s">
        <v>199</v>
      </c>
      <c r="B306" s="65">
        <v>1</v>
      </c>
      <c r="C306" s="66">
        <v>1</v>
      </c>
      <c r="D306" s="65">
        <v>9</v>
      </c>
      <c r="E306" s="66">
        <v>3</v>
      </c>
      <c r="F306" s="67"/>
      <c r="G306" s="65">
        <f t="shared" si="44"/>
        <v>0</v>
      </c>
      <c r="H306" s="66">
        <f t="shared" si="45"/>
        <v>6</v>
      </c>
      <c r="I306" s="20">
        <f t="shared" si="46"/>
        <v>0</v>
      </c>
      <c r="J306" s="21">
        <f t="shared" si="47"/>
        <v>2</v>
      </c>
    </row>
    <row r="307" spans="1:10" x14ac:dyDescent="0.25">
      <c r="A307" s="158" t="s">
        <v>257</v>
      </c>
      <c r="B307" s="65">
        <v>1</v>
      </c>
      <c r="C307" s="66">
        <v>11</v>
      </c>
      <c r="D307" s="65">
        <v>17</v>
      </c>
      <c r="E307" s="66">
        <v>21</v>
      </c>
      <c r="F307" s="67"/>
      <c r="G307" s="65">
        <f t="shared" si="44"/>
        <v>-10</v>
      </c>
      <c r="H307" s="66">
        <f t="shared" si="45"/>
        <v>-4</v>
      </c>
      <c r="I307" s="20">
        <f t="shared" si="46"/>
        <v>-0.90909090909090906</v>
      </c>
      <c r="J307" s="21">
        <f t="shared" si="47"/>
        <v>-0.19047619047619047</v>
      </c>
    </row>
    <row r="308" spans="1:10" s="160" customFormat="1" ht="13" x14ac:dyDescent="0.3">
      <c r="A308" s="178" t="s">
        <v>494</v>
      </c>
      <c r="B308" s="71">
        <v>21</v>
      </c>
      <c r="C308" s="72">
        <v>31</v>
      </c>
      <c r="D308" s="71">
        <v>138</v>
      </c>
      <c r="E308" s="72">
        <v>106</v>
      </c>
      <c r="F308" s="73"/>
      <c r="G308" s="71">
        <f t="shared" si="44"/>
        <v>-10</v>
      </c>
      <c r="H308" s="72">
        <f t="shared" si="45"/>
        <v>32</v>
      </c>
      <c r="I308" s="37">
        <f t="shared" si="46"/>
        <v>-0.32258064516129031</v>
      </c>
      <c r="J308" s="38">
        <f t="shared" si="47"/>
        <v>0.30188679245283018</v>
      </c>
    </row>
    <row r="309" spans="1:10" x14ac:dyDescent="0.25">
      <c r="A309" s="177"/>
      <c r="B309" s="143"/>
      <c r="C309" s="144"/>
      <c r="D309" s="143"/>
      <c r="E309" s="144"/>
      <c r="F309" s="145"/>
      <c r="G309" s="143"/>
      <c r="H309" s="144"/>
      <c r="I309" s="151"/>
      <c r="J309" s="152"/>
    </row>
    <row r="310" spans="1:10" s="139" customFormat="1" ht="13" x14ac:dyDescent="0.3">
      <c r="A310" s="159" t="s">
        <v>73</v>
      </c>
      <c r="B310" s="65"/>
      <c r="C310" s="66"/>
      <c r="D310" s="65"/>
      <c r="E310" s="66"/>
      <c r="F310" s="67"/>
      <c r="G310" s="65"/>
      <c r="H310" s="66"/>
      <c r="I310" s="20"/>
      <c r="J310" s="21"/>
    </row>
    <row r="311" spans="1:10" x14ac:dyDescent="0.25">
      <c r="A311" s="158" t="s">
        <v>182</v>
      </c>
      <c r="B311" s="65">
        <v>0</v>
      </c>
      <c r="C311" s="66">
        <v>13</v>
      </c>
      <c r="D311" s="65">
        <v>3</v>
      </c>
      <c r="E311" s="66">
        <v>82</v>
      </c>
      <c r="F311" s="67"/>
      <c r="G311" s="65">
        <f t="shared" ref="G311:G317" si="48">B311-C311</f>
        <v>-13</v>
      </c>
      <c r="H311" s="66">
        <f t="shared" ref="H311:H317" si="49">D311-E311</f>
        <v>-79</v>
      </c>
      <c r="I311" s="20">
        <f t="shared" ref="I311:I317" si="50">IF(C311=0, "-", IF(G311/C311&lt;10, G311/C311, "&gt;999%"))</f>
        <v>-1</v>
      </c>
      <c r="J311" s="21">
        <f t="shared" ref="J311:J317" si="51">IF(E311=0, "-", IF(H311/E311&lt;10, H311/E311, "&gt;999%"))</f>
        <v>-0.96341463414634143</v>
      </c>
    </row>
    <row r="312" spans="1:10" x14ac:dyDescent="0.25">
      <c r="A312" s="158" t="s">
        <v>240</v>
      </c>
      <c r="B312" s="65">
        <v>3</v>
      </c>
      <c r="C312" s="66">
        <v>1</v>
      </c>
      <c r="D312" s="65">
        <v>15</v>
      </c>
      <c r="E312" s="66">
        <v>11</v>
      </c>
      <c r="F312" s="67"/>
      <c r="G312" s="65">
        <f t="shared" si="48"/>
        <v>2</v>
      </c>
      <c r="H312" s="66">
        <f t="shared" si="49"/>
        <v>4</v>
      </c>
      <c r="I312" s="20">
        <f t="shared" si="50"/>
        <v>2</v>
      </c>
      <c r="J312" s="21">
        <f t="shared" si="51"/>
        <v>0.36363636363636365</v>
      </c>
    </row>
    <row r="313" spans="1:10" x14ac:dyDescent="0.25">
      <c r="A313" s="158" t="s">
        <v>241</v>
      </c>
      <c r="B313" s="65">
        <v>9</v>
      </c>
      <c r="C313" s="66">
        <v>19</v>
      </c>
      <c r="D313" s="65">
        <v>40</v>
      </c>
      <c r="E313" s="66">
        <v>75</v>
      </c>
      <c r="F313" s="67"/>
      <c r="G313" s="65">
        <f t="shared" si="48"/>
        <v>-10</v>
      </c>
      <c r="H313" s="66">
        <f t="shared" si="49"/>
        <v>-35</v>
      </c>
      <c r="I313" s="20">
        <f t="shared" si="50"/>
        <v>-0.52631578947368418</v>
      </c>
      <c r="J313" s="21">
        <f t="shared" si="51"/>
        <v>-0.46666666666666667</v>
      </c>
    </row>
    <row r="314" spans="1:10" x14ac:dyDescent="0.25">
      <c r="A314" s="158" t="s">
        <v>258</v>
      </c>
      <c r="B314" s="65">
        <v>0</v>
      </c>
      <c r="C314" s="66">
        <v>0</v>
      </c>
      <c r="D314" s="65">
        <v>4</v>
      </c>
      <c r="E314" s="66">
        <v>1</v>
      </c>
      <c r="F314" s="67"/>
      <c r="G314" s="65">
        <f t="shared" si="48"/>
        <v>0</v>
      </c>
      <c r="H314" s="66">
        <f t="shared" si="49"/>
        <v>3</v>
      </c>
      <c r="I314" s="20" t="str">
        <f t="shared" si="50"/>
        <v>-</v>
      </c>
      <c r="J314" s="21">
        <f t="shared" si="51"/>
        <v>3</v>
      </c>
    </row>
    <row r="315" spans="1:10" x14ac:dyDescent="0.25">
      <c r="A315" s="158" t="s">
        <v>183</v>
      </c>
      <c r="B315" s="65">
        <v>15</v>
      </c>
      <c r="C315" s="66">
        <v>4</v>
      </c>
      <c r="D315" s="65">
        <v>57</v>
      </c>
      <c r="E315" s="66">
        <v>18</v>
      </c>
      <c r="F315" s="67"/>
      <c r="G315" s="65">
        <f t="shared" si="48"/>
        <v>11</v>
      </c>
      <c r="H315" s="66">
        <f t="shared" si="49"/>
        <v>39</v>
      </c>
      <c r="I315" s="20">
        <f t="shared" si="50"/>
        <v>2.75</v>
      </c>
      <c r="J315" s="21">
        <f t="shared" si="51"/>
        <v>2.1666666666666665</v>
      </c>
    </row>
    <row r="316" spans="1:10" x14ac:dyDescent="0.25">
      <c r="A316" s="158" t="s">
        <v>259</v>
      </c>
      <c r="B316" s="65">
        <v>2</v>
      </c>
      <c r="C316" s="66">
        <v>1</v>
      </c>
      <c r="D316" s="65">
        <v>7</v>
      </c>
      <c r="E316" s="66">
        <v>5</v>
      </c>
      <c r="F316" s="67"/>
      <c r="G316" s="65">
        <f t="shared" si="48"/>
        <v>1</v>
      </c>
      <c r="H316" s="66">
        <f t="shared" si="49"/>
        <v>2</v>
      </c>
      <c r="I316" s="20">
        <f t="shared" si="50"/>
        <v>1</v>
      </c>
      <c r="J316" s="21">
        <f t="shared" si="51"/>
        <v>0.4</v>
      </c>
    </row>
    <row r="317" spans="1:10" s="160" customFormat="1" ht="13" x14ac:dyDescent="0.3">
      <c r="A317" s="178" t="s">
        <v>495</v>
      </c>
      <c r="B317" s="71">
        <v>29</v>
      </c>
      <c r="C317" s="72">
        <v>38</v>
      </c>
      <c r="D317" s="71">
        <v>126</v>
      </c>
      <c r="E317" s="72">
        <v>192</v>
      </c>
      <c r="F317" s="73"/>
      <c r="G317" s="71">
        <f t="shared" si="48"/>
        <v>-9</v>
      </c>
      <c r="H317" s="72">
        <f t="shared" si="49"/>
        <v>-66</v>
      </c>
      <c r="I317" s="37">
        <f t="shared" si="50"/>
        <v>-0.23684210526315788</v>
      </c>
      <c r="J317" s="38">
        <f t="shared" si="51"/>
        <v>-0.34375</v>
      </c>
    </row>
    <row r="318" spans="1:10" x14ac:dyDescent="0.25">
      <c r="A318" s="177"/>
      <c r="B318" s="143"/>
      <c r="C318" s="144"/>
      <c r="D318" s="143"/>
      <c r="E318" s="144"/>
      <c r="F318" s="145"/>
      <c r="G318" s="143"/>
      <c r="H318" s="144"/>
      <c r="I318" s="151"/>
      <c r="J318" s="152"/>
    </row>
    <row r="319" spans="1:10" s="139" customFormat="1" ht="13" x14ac:dyDescent="0.3">
      <c r="A319" s="159" t="s">
        <v>74</v>
      </c>
      <c r="B319" s="65"/>
      <c r="C319" s="66"/>
      <c r="D319" s="65"/>
      <c r="E319" s="66"/>
      <c r="F319" s="67"/>
      <c r="G319" s="65"/>
      <c r="H319" s="66"/>
      <c r="I319" s="20"/>
      <c r="J319" s="21"/>
    </row>
    <row r="320" spans="1:10" x14ac:dyDescent="0.25">
      <c r="A320" s="158" t="s">
        <v>213</v>
      </c>
      <c r="B320" s="65">
        <v>0</v>
      </c>
      <c r="C320" s="66">
        <v>0</v>
      </c>
      <c r="D320" s="65">
        <v>33</v>
      </c>
      <c r="E320" s="66">
        <v>5</v>
      </c>
      <c r="F320" s="67"/>
      <c r="G320" s="65">
        <f>B320-C320</f>
        <v>0</v>
      </c>
      <c r="H320" s="66">
        <f>D320-E320</f>
        <v>28</v>
      </c>
      <c r="I320" s="20" t="str">
        <f>IF(C320=0, "-", IF(G320/C320&lt;10, G320/C320, "&gt;999%"))</f>
        <v>-</v>
      </c>
      <c r="J320" s="21">
        <f>IF(E320=0, "-", IF(H320/E320&lt;10, H320/E320, "&gt;999%"))</f>
        <v>5.6</v>
      </c>
    </row>
    <row r="321" spans="1:10" x14ac:dyDescent="0.25">
      <c r="A321" s="158" t="s">
        <v>296</v>
      </c>
      <c r="B321" s="65">
        <v>5</v>
      </c>
      <c r="C321" s="66">
        <v>0</v>
      </c>
      <c r="D321" s="65">
        <v>20</v>
      </c>
      <c r="E321" s="66">
        <v>0</v>
      </c>
      <c r="F321" s="67"/>
      <c r="G321" s="65">
        <f>B321-C321</f>
        <v>5</v>
      </c>
      <c r="H321" s="66">
        <f>D321-E321</f>
        <v>20</v>
      </c>
      <c r="I321" s="20" t="str">
        <f>IF(C321=0, "-", IF(G321/C321&lt;10, G321/C321, "&gt;999%"))</f>
        <v>-</v>
      </c>
      <c r="J321" s="21" t="str">
        <f>IF(E321=0, "-", IF(H321/E321&lt;10, H321/E321, "&gt;999%"))</f>
        <v>-</v>
      </c>
    </row>
    <row r="322" spans="1:10" s="160" customFormat="1" ht="13" x14ac:dyDescent="0.3">
      <c r="A322" s="178" t="s">
        <v>496</v>
      </c>
      <c r="B322" s="71">
        <v>5</v>
      </c>
      <c r="C322" s="72">
        <v>0</v>
      </c>
      <c r="D322" s="71">
        <v>53</v>
      </c>
      <c r="E322" s="72">
        <v>5</v>
      </c>
      <c r="F322" s="73"/>
      <c r="G322" s="71">
        <f>B322-C322</f>
        <v>5</v>
      </c>
      <c r="H322" s="72">
        <f>D322-E322</f>
        <v>48</v>
      </c>
      <c r="I322" s="37" t="str">
        <f>IF(C322=0, "-", IF(G322/C322&lt;10, G322/C322, "&gt;999%"))</f>
        <v>-</v>
      </c>
      <c r="J322" s="38">
        <f>IF(E322=0, "-", IF(H322/E322&lt;10, H322/E322, "&gt;999%"))</f>
        <v>9.6</v>
      </c>
    </row>
    <row r="323" spans="1:10" x14ac:dyDescent="0.25">
      <c r="A323" s="177"/>
      <c r="B323" s="143"/>
      <c r="C323" s="144"/>
      <c r="D323" s="143"/>
      <c r="E323" s="144"/>
      <c r="F323" s="145"/>
      <c r="G323" s="143"/>
      <c r="H323" s="144"/>
      <c r="I323" s="151"/>
      <c r="J323" s="152"/>
    </row>
    <row r="324" spans="1:10" s="139" customFormat="1" ht="13" x14ac:dyDescent="0.3">
      <c r="A324" s="159" t="s">
        <v>75</v>
      </c>
      <c r="B324" s="65"/>
      <c r="C324" s="66"/>
      <c r="D324" s="65"/>
      <c r="E324" s="66"/>
      <c r="F324" s="67"/>
      <c r="G324" s="65"/>
      <c r="H324" s="66"/>
      <c r="I324" s="20"/>
      <c r="J324" s="21"/>
    </row>
    <row r="325" spans="1:10" x14ac:dyDescent="0.25">
      <c r="A325" s="158" t="s">
        <v>204</v>
      </c>
      <c r="B325" s="65">
        <v>12</v>
      </c>
      <c r="C325" s="66">
        <v>8</v>
      </c>
      <c r="D325" s="65">
        <v>42</v>
      </c>
      <c r="E325" s="66">
        <v>49</v>
      </c>
      <c r="F325" s="67"/>
      <c r="G325" s="65">
        <f t="shared" ref="G325:G345" si="52">B325-C325</f>
        <v>4</v>
      </c>
      <c r="H325" s="66">
        <f t="shared" ref="H325:H345" si="53">D325-E325</f>
        <v>-7</v>
      </c>
      <c r="I325" s="20">
        <f t="shared" ref="I325:I345" si="54">IF(C325=0, "-", IF(G325/C325&lt;10, G325/C325, "&gt;999%"))</f>
        <v>0.5</v>
      </c>
      <c r="J325" s="21">
        <f t="shared" ref="J325:J345" si="55">IF(E325=0, "-", IF(H325/E325&lt;10, H325/E325, "&gt;999%"))</f>
        <v>-0.14285714285714285</v>
      </c>
    </row>
    <row r="326" spans="1:10" x14ac:dyDescent="0.25">
      <c r="A326" s="158" t="s">
        <v>260</v>
      </c>
      <c r="B326" s="65">
        <v>11</v>
      </c>
      <c r="C326" s="66">
        <v>17</v>
      </c>
      <c r="D326" s="65">
        <v>27</v>
      </c>
      <c r="E326" s="66">
        <v>41</v>
      </c>
      <c r="F326" s="67"/>
      <c r="G326" s="65">
        <f t="shared" si="52"/>
        <v>-6</v>
      </c>
      <c r="H326" s="66">
        <f t="shared" si="53"/>
        <v>-14</v>
      </c>
      <c r="I326" s="20">
        <f t="shared" si="54"/>
        <v>-0.35294117647058826</v>
      </c>
      <c r="J326" s="21">
        <f t="shared" si="55"/>
        <v>-0.34146341463414637</v>
      </c>
    </row>
    <row r="327" spans="1:10" x14ac:dyDescent="0.25">
      <c r="A327" s="158" t="s">
        <v>340</v>
      </c>
      <c r="B327" s="65">
        <v>1</v>
      </c>
      <c r="C327" s="66">
        <v>1</v>
      </c>
      <c r="D327" s="65">
        <v>12</v>
      </c>
      <c r="E327" s="66">
        <v>6</v>
      </c>
      <c r="F327" s="67"/>
      <c r="G327" s="65">
        <f t="shared" si="52"/>
        <v>0</v>
      </c>
      <c r="H327" s="66">
        <f t="shared" si="53"/>
        <v>6</v>
      </c>
      <c r="I327" s="20">
        <f t="shared" si="54"/>
        <v>0</v>
      </c>
      <c r="J327" s="21">
        <f t="shared" si="55"/>
        <v>1</v>
      </c>
    </row>
    <row r="328" spans="1:10" x14ac:dyDescent="0.25">
      <c r="A328" s="158" t="s">
        <v>192</v>
      </c>
      <c r="B328" s="65">
        <v>29</v>
      </c>
      <c r="C328" s="66">
        <v>50</v>
      </c>
      <c r="D328" s="65">
        <v>103</v>
      </c>
      <c r="E328" s="66">
        <v>197</v>
      </c>
      <c r="F328" s="67"/>
      <c r="G328" s="65">
        <f t="shared" si="52"/>
        <v>-21</v>
      </c>
      <c r="H328" s="66">
        <f t="shared" si="53"/>
        <v>-94</v>
      </c>
      <c r="I328" s="20">
        <f t="shared" si="54"/>
        <v>-0.42</v>
      </c>
      <c r="J328" s="21">
        <f t="shared" si="55"/>
        <v>-0.47715736040609136</v>
      </c>
    </row>
    <row r="329" spans="1:10" x14ac:dyDescent="0.25">
      <c r="A329" s="158" t="s">
        <v>261</v>
      </c>
      <c r="B329" s="65">
        <v>10</v>
      </c>
      <c r="C329" s="66">
        <v>0</v>
      </c>
      <c r="D329" s="65">
        <v>37</v>
      </c>
      <c r="E329" s="66">
        <v>0</v>
      </c>
      <c r="F329" s="67"/>
      <c r="G329" s="65">
        <f t="shared" si="52"/>
        <v>10</v>
      </c>
      <c r="H329" s="66">
        <f t="shared" si="53"/>
        <v>37</v>
      </c>
      <c r="I329" s="20" t="str">
        <f t="shared" si="54"/>
        <v>-</v>
      </c>
      <c r="J329" s="21" t="str">
        <f t="shared" si="55"/>
        <v>-</v>
      </c>
    </row>
    <row r="330" spans="1:10" x14ac:dyDescent="0.25">
      <c r="A330" s="158" t="s">
        <v>312</v>
      </c>
      <c r="B330" s="65">
        <v>20</v>
      </c>
      <c r="C330" s="66">
        <v>21</v>
      </c>
      <c r="D330" s="65">
        <v>93</v>
      </c>
      <c r="E330" s="66">
        <v>106</v>
      </c>
      <c r="F330" s="67"/>
      <c r="G330" s="65">
        <f t="shared" si="52"/>
        <v>-1</v>
      </c>
      <c r="H330" s="66">
        <f t="shared" si="53"/>
        <v>-13</v>
      </c>
      <c r="I330" s="20">
        <f t="shared" si="54"/>
        <v>-4.7619047619047616E-2</v>
      </c>
      <c r="J330" s="21">
        <f t="shared" si="55"/>
        <v>-0.12264150943396226</v>
      </c>
    </row>
    <row r="331" spans="1:10" x14ac:dyDescent="0.25">
      <c r="A331" s="158" t="s">
        <v>230</v>
      </c>
      <c r="B331" s="65">
        <v>1</v>
      </c>
      <c r="C331" s="66">
        <v>0</v>
      </c>
      <c r="D331" s="65">
        <v>5</v>
      </c>
      <c r="E331" s="66">
        <v>0</v>
      </c>
      <c r="F331" s="67"/>
      <c r="G331" s="65">
        <f t="shared" si="52"/>
        <v>1</v>
      </c>
      <c r="H331" s="66">
        <f t="shared" si="53"/>
        <v>5</v>
      </c>
      <c r="I331" s="20" t="str">
        <f t="shared" si="54"/>
        <v>-</v>
      </c>
      <c r="J331" s="21" t="str">
        <f t="shared" si="55"/>
        <v>-</v>
      </c>
    </row>
    <row r="332" spans="1:10" x14ac:dyDescent="0.25">
      <c r="A332" s="158" t="s">
        <v>224</v>
      </c>
      <c r="B332" s="65">
        <v>1</v>
      </c>
      <c r="C332" s="66">
        <v>0</v>
      </c>
      <c r="D332" s="65">
        <v>2</v>
      </c>
      <c r="E332" s="66">
        <v>1</v>
      </c>
      <c r="F332" s="67"/>
      <c r="G332" s="65">
        <f t="shared" si="52"/>
        <v>1</v>
      </c>
      <c r="H332" s="66">
        <f t="shared" si="53"/>
        <v>1</v>
      </c>
      <c r="I332" s="20" t="str">
        <f t="shared" si="54"/>
        <v>-</v>
      </c>
      <c r="J332" s="21">
        <f t="shared" si="55"/>
        <v>1</v>
      </c>
    </row>
    <row r="333" spans="1:10" x14ac:dyDescent="0.25">
      <c r="A333" s="158" t="s">
        <v>339</v>
      </c>
      <c r="B333" s="65">
        <v>10</v>
      </c>
      <c r="C333" s="66">
        <v>20</v>
      </c>
      <c r="D333" s="65">
        <v>81</v>
      </c>
      <c r="E333" s="66">
        <v>95</v>
      </c>
      <c r="F333" s="67"/>
      <c r="G333" s="65">
        <f t="shared" si="52"/>
        <v>-10</v>
      </c>
      <c r="H333" s="66">
        <f t="shared" si="53"/>
        <v>-14</v>
      </c>
      <c r="I333" s="20">
        <f t="shared" si="54"/>
        <v>-0.5</v>
      </c>
      <c r="J333" s="21">
        <f t="shared" si="55"/>
        <v>-0.14736842105263157</v>
      </c>
    </row>
    <row r="334" spans="1:10" x14ac:dyDescent="0.25">
      <c r="A334" s="158" t="s">
        <v>348</v>
      </c>
      <c r="B334" s="65">
        <v>0</v>
      </c>
      <c r="C334" s="66">
        <v>6</v>
      </c>
      <c r="D334" s="65">
        <v>16</v>
      </c>
      <c r="E334" s="66">
        <v>28</v>
      </c>
      <c r="F334" s="67"/>
      <c r="G334" s="65">
        <f t="shared" si="52"/>
        <v>-6</v>
      </c>
      <c r="H334" s="66">
        <f t="shared" si="53"/>
        <v>-12</v>
      </c>
      <c r="I334" s="20">
        <f t="shared" si="54"/>
        <v>-1</v>
      </c>
      <c r="J334" s="21">
        <f t="shared" si="55"/>
        <v>-0.42857142857142855</v>
      </c>
    </row>
    <row r="335" spans="1:10" x14ac:dyDescent="0.25">
      <c r="A335" s="158" t="s">
        <v>356</v>
      </c>
      <c r="B335" s="65">
        <v>45</v>
      </c>
      <c r="C335" s="66">
        <v>60</v>
      </c>
      <c r="D335" s="65">
        <v>198</v>
      </c>
      <c r="E335" s="66">
        <v>244</v>
      </c>
      <c r="F335" s="67"/>
      <c r="G335" s="65">
        <f t="shared" si="52"/>
        <v>-15</v>
      </c>
      <c r="H335" s="66">
        <f t="shared" si="53"/>
        <v>-46</v>
      </c>
      <c r="I335" s="20">
        <f t="shared" si="54"/>
        <v>-0.25</v>
      </c>
      <c r="J335" s="21">
        <f t="shared" si="55"/>
        <v>-0.18852459016393441</v>
      </c>
    </row>
    <row r="336" spans="1:10" x14ac:dyDescent="0.25">
      <c r="A336" s="158" t="s">
        <v>366</v>
      </c>
      <c r="B336" s="65">
        <v>120</v>
      </c>
      <c r="C336" s="66">
        <v>119</v>
      </c>
      <c r="D336" s="65">
        <v>528</v>
      </c>
      <c r="E336" s="66">
        <v>497</v>
      </c>
      <c r="F336" s="67"/>
      <c r="G336" s="65">
        <f t="shared" si="52"/>
        <v>1</v>
      </c>
      <c r="H336" s="66">
        <f t="shared" si="53"/>
        <v>31</v>
      </c>
      <c r="I336" s="20">
        <f t="shared" si="54"/>
        <v>8.4033613445378148E-3</v>
      </c>
      <c r="J336" s="21">
        <f t="shared" si="55"/>
        <v>6.2374245472837021E-2</v>
      </c>
    </row>
    <row r="337" spans="1:10" x14ac:dyDescent="0.25">
      <c r="A337" s="158" t="s">
        <v>313</v>
      </c>
      <c r="B337" s="65">
        <v>22</v>
      </c>
      <c r="C337" s="66">
        <v>18</v>
      </c>
      <c r="D337" s="65">
        <v>42</v>
      </c>
      <c r="E337" s="66">
        <v>39</v>
      </c>
      <c r="F337" s="67"/>
      <c r="G337" s="65">
        <f t="shared" si="52"/>
        <v>4</v>
      </c>
      <c r="H337" s="66">
        <f t="shared" si="53"/>
        <v>3</v>
      </c>
      <c r="I337" s="20">
        <f t="shared" si="54"/>
        <v>0.22222222222222221</v>
      </c>
      <c r="J337" s="21">
        <f t="shared" si="55"/>
        <v>7.6923076923076927E-2</v>
      </c>
    </row>
    <row r="338" spans="1:10" x14ac:dyDescent="0.25">
      <c r="A338" s="158" t="s">
        <v>367</v>
      </c>
      <c r="B338" s="65">
        <v>34</v>
      </c>
      <c r="C338" s="66">
        <v>35</v>
      </c>
      <c r="D338" s="65">
        <v>116</v>
      </c>
      <c r="E338" s="66">
        <v>131</v>
      </c>
      <c r="F338" s="67"/>
      <c r="G338" s="65">
        <f t="shared" si="52"/>
        <v>-1</v>
      </c>
      <c r="H338" s="66">
        <f t="shared" si="53"/>
        <v>-15</v>
      </c>
      <c r="I338" s="20">
        <f t="shared" si="54"/>
        <v>-2.8571428571428571E-2</v>
      </c>
      <c r="J338" s="21">
        <f t="shared" si="55"/>
        <v>-0.11450381679389313</v>
      </c>
    </row>
    <row r="339" spans="1:10" x14ac:dyDescent="0.25">
      <c r="A339" s="158" t="s">
        <v>333</v>
      </c>
      <c r="B339" s="65">
        <v>26</v>
      </c>
      <c r="C339" s="66">
        <v>17</v>
      </c>
      <c r="D339" s="65">
        <v>112</v>
      </c>
      <c r="E339" s="66">
        <v>76</v>
      </c>
      <c r="F339" s="67"/>
      <c r="G339" s="65">
        <f t="shared" si="52"/>
        <v>9</v>
      </c>
      <c r="H339" s="66">
        <f t="shared" si="53"/>
        <v>36</v>
      </c>
      <c r="I339" s="20">
        <f t="shared" si="54"/>
        <v>0.52941176470588236</v>
      </c>
      <c r="J339" s="21">
        <f t="shared" si="55"/>
        <v>0.47368421052631576</v>
      </c>
    </row>
    <row r="340" spans="1:10" x14ac:dyDescent="0.25">
      <c r="A340" s="158" t="s">
        <v>314</v>
      </c>
      <c r="B340" s="65">
        <v>47</v>
      </c>
      <c r="C340" s="66">
        <v>58</v>
      </c>
      <c r="D340" s="65">
        <v>208</v>
      </c>
      <c r="E340" s="66">
        <v>382</v>
      </c>
      <c r="F340" s="67"/>
      <c r="G340" s="65">
        <f t="shared" si="52"/>
        <v>-11</v>
      </c>
      <c r="H340" s="66">
        <f t="shared" si="53"/>
        <v>-174</v>
      </c>
      <c r="I340" s="20">
        <f t="shared" si="54"/>
        <v>-0.18965517241379309</v>
      </c>
      <c r="J340" s="21">
        <f t="shared" si="55"/>
        <v>-0.45549738219895286</v>
      </c>
    </row>
    <row r="341" spans="1:10" x14ac:dyDescent="0.25">
      <c r="A341" s="158" t="s">
        <v>285</v>
      </c>
      <c r="B341" s="65">
        <v>32</v>
      </c>
      <c r="C341" s="66">
        <v>58</v>
      </c>
      <c r="D341" s="65">
        <v>178</v>
      </c>
      <c r="E341" s="66">
        <v>307</v>
      </c>
      <c r="F341" s="67"/>
      <c r="G341" s="65">
        <f t="shared" si="52"/>
        <v>-26</v>
      </c>
      <c r="H341" s="66">
        <f t="shared" si="53"/>
        <v>-129</v>
      </c>
      <c r="I341" s="20">
        <f t="shared" si="54"/>
        <v>-0.44827586206896552</v>
      </c>
      <c r="J341" s="21">
        <f t="shared" si="55"/>
        <v>-0.4201954397394137</v>
      </c>
    </row>
    <row r="342" spans="1:10" x14ac:dyDescent="0.25">
      <c r="A342" s="158" t="s">
        <v>234</v>
      </c>
      <c r="B342" s="65">
        <v>0</v>
      </c>
      <c r="C342" s="66">
        <v>0</v>
      </c>
      <c r="D342" s="65">
        <v>0</v>
      </c>
      <c r="E342" s="66">
        <v>1</v>
      </c>
      <c r="F342" s="67"/>
      <c r="G342" s="65">
        <f t="shared" si="52"/>
        <v>0</v>
      </c>
      <c r="H342" s="66">
        <f t="shared" si="53"/>
        <v>-1</v>
      </c>
      <c r="I342" s="20" t="str">
        <f t="shared" si="54"/>
        <v>-</v>
      </c>
      <c r="J342" s="21">
        <f t="shared" si="55"/>
        <v>-1</v>
      </c>
    </row>
    <row r="343" spans="1:10" x14ac:dyDescent="0.25">
      <c r="A343" s="158" t="s">
        <v>184</v>
      </c>
      <c r="B343" s="65">
        <v>0</v>
      </c>
      <c r="C343" s="66">
        <v>3</v>
      </c>
      <c r="D343" s="65">
        <v>10</v>
      </c>
      <c r="E343" s="66">
        <v>17</v>
      </c>
      <c r="F343" s="67"/>
      <c r="G343" s="65">
        <f t="shared" si="52"/>
        <v>-3</v>
      </c>
      <c r="H343" s="66">
        <f t="shared" si="53"/>
        <v>-7</v>
      </c>
      <c r="I343" s="20">
        <f t="shared" si="54"/>
        <v>-1</v>
      </c>
      <c r="J343" s="21">
        <f t="shared" si="55"/>
        <v>-0.41176470588235292</v>
      </c>
    </row>
    <row r="344" spans="1:10" x14ac:dyDescent="0.25">
      <c r="A344" s="158" t="s">
        <v>242</v>
      </c>
      <c r="B344" s="65">
        <v>4</v>
      </c>
      <c r="C344" s="66">
        <v>20</v>
      </c>
      <c r="D344" s="65">
        <v>33</v>
      </c>
      <c r="E344" s="66">
        <v>68</v>
      </c>
      <c r="F344" s="67"/>
      <c r="G344" s="65">
        <f t="shared" si="52"/>
        <v>-16</v>
      </c>
      <c r="H344" s="66">
        <f t="shared" si="53"/>
        <v>-35</v>
      </c>
      <c r="I344" s="20">
        <f t="shared" si="54"/>
        <v>-0.8</v>
      </c>
      <c r="J344" s="21">
        <f t="shared" si="55"/>
        <v>-0.51470588235294112</v>
      </c>
    </row>
    <row r="345" spans="1:10" s="160" customFormat="1" ht="13" x14ac:dyDescent="0.3">
      <c r="A345" s="178" t="s">
        <v>497</v>
      </c>
      <c r="B345" s="71">
        <v>425</v>
      </c>
      <c r="C345" s="72">
        <v>511</v>
      </c>
      <c r="D345" s="71">
        <v>1843</v>
      </c>
      <c r="E345" s="72">
        <v>2285</v>
      </c>
      <c r="F345" s="73"/>
      <c r="G345" s="71">
        <f t="shared" si="52"/>
        <v>-86</v>
      </c>
      <c r="H345" s="72">
        <f t="shared" si="53"/>
        <v>-442</v>
      </c>
      <c r="I345" s="37">
        <f t="shared" si="54"/>
        <v>-0.16829745596868884</v>
      </c>
      <c r="J345" s="38">
        <f t="shared" si="55"/>
        <v>-0.19343544857768052</v>
      </c>
    </row>
    <row r="346" spans="1:10" x14ac:dyDescent="0.25">
      <c r="A346" s="177"/>
      <c r="B346" s="143"/>
      <c r="C346" s="144"/>
      <c r="D346" s="143"/>
      <c r="E346" s="144"/>
      <c r="F346" s="145"/>
      <c r="G346" s="143"/>
      <c r="H346" s="144"/>
      <c r="I346" s="151"/>
      <c r="J346" s="152"/>
    </row>
    <row r="347" spans="1:10" s="139" customFormat="1" ht="13" x14ac:dyDescent="0.3">
      <c r="A347" s="159" t="s">
        <v>76</v>
      </c>
      <c r="B347" s="65"/>
      <c r="C347" s="66"/>
      <c r="D347" s="65"/>
      <c r="E347" s="66"/>
      <c r="F347" s="67"/>
      <c r="G347" s="65"/>
      <c r="H347" s="66"/>
      <c r="I347" s="20"/>
      <c r="J347" s="21"/>
    </row>
    <row r="348" spans="1:10" x14ac:dyDescent="0.25">
      <c r="A348" s="158" t="s">
        <v>395</v>
      </c>
      <c r="B348" s="65">
        <v>0</v>
      </c>
      <c r="C348" s="66">
        <v>0</v>
      </c>
      <c r="D348" s="65">
        <v>2</v>
      </c>
      <c r="E348" s="66">
        <v>3</v>
      </c>
      <c r="F348" s="67"/>
      <c r="G348" s="65">
        <f>B348-C348</f>
        <v>0</v>
      </c>
      <c r="H348" s="66">
        <f>D348-E348</f>
        <v>-1</v>
      </c>
      <c r="I348" s="20" t="str">
        <f>IF(C348=0, "-", IF(G348/C348&lt;10, G348/C348, "&gt;999%"))</f>
        <v>-</v>
      </c>
      <c r="J348" s="21">
        <f>IF(E348=0, "-", IF(H348/E348&lt;10, H348/E348, "&gt;999%"))</f>
        <v>-0.33333333333333331</v>
      </c>
    </row>
    <row r="349" spans="1:10" s="160" customFormat="1" ht="13" x14ac:dyDescent="0.3">
      <c r="A349" s="178" t="s">
        <v>498</v>
      </c>
      <c r="B349" s="71">
        <v>0</v>
      </c>
      <c r="C349" s="72">
        <v>0</v>
      </c>
      <c r="D349" s="71">
        <v>2</v>
      </c>
      <c r="E349" s="72">
        <v>3</v>
      </c>
      <c r="F349" s="73"/>
      <c r="G349" s="71">
        <f>B349-C349</f>
        <v>0</v>
      </c>
      <c r="H349" s="72">
        <f>D349-E349</f>
        <v>-1</v>
      </c>
      <c r="I349" s="37" t="str">
        <f>IF(C349=0, "-", IF(G349/C349&lt;10, G349/C349, "&gt;999%"))</f>
        <v>-</v>
      </c>
      <c r="J349" s="38">
        <f>IF(E349=0, "-", IF(H349/E349&lt;10, H349/E349, "&gt;999%"))</f>
        <v>-0.33333333333333331</v>
      </c>
    </row>
    <row r="350" spans="1:10" x14ac:dyDescent="0.25">
      <c r="A350" s="177"/>
      <c r="B350" s="143"/>
      <c r="C350" s="144"/>
      <c r="D350" s="143"/>
      <c r="E350" s="144"/>
      <c r="F350" s="145"/>
      <c r="G350" s="143"/>
      <c r="H350" s="144"/>
      <c r="I350" s="151"/>
      <c r="J350" s="152"/>
    </row>
    <row r="351" spans="1:10" s="139" customFormat="1" ht="13" x14ac:dyDescent="0.3">
      <c r="A351" s="159" t="s">
        <v>77</v>
      </c>
      <c r="B351" s="65"/>
      <c r="C351" s="66"/>
      <c r="D351" s="65"/>
      <c r="E351" s="66"/>
      <c r="F351" s="67"/>
      <c r="G351" s="65"/>
      <c r="H351" s="66"/>
      <c r="I351" s="20"/>
      <c r="J351" s="21"/>
    </row>
    <row r="352" spans="1:10" x14ac:dyDescent="0.25">
      <c r="A352" s="158" t="s">
        <v>368</v>
      </c>
      <c r="B352" s="65">
        <v>4</v>
      </c>
      <c r="C352" s="66">
        <v>1</v>
      </c>
      <c r="D352" s="65">
        <v>11</v>
      </c>
      <c r="E352" s="66">
        <v>8</v>
      </c>
      <c r="F352" s="67"/>
      <c r="G352" s="65">
        <f t="shared" ref="G352:G367" si="56">B352-C352</f>
        <v>3</v>
      </c>
      <c r="H352" s="66">
        <f t="shared" ref="H352:H367" si="57">D352-E352</f>
        <v>3</v>
      </c>
      <c r="I352" s="20">
        <f t="shared" ref="I352:I367" si="58">IF(C352=0, "-", IF(G352/C352&lt;10, G352/C352, "&gt;999%"))</f>
        <v>3</v>
      </c>
      <c r="J352" s="21">
        <f t="shared" ref="J352:J367" si="59">IF(E352=0, "-", IF(H352/E352&lt;10, H352/E352, "&gt;999%"))</f>
        <v>0.375</v>
      </c>
    </row>
    <row r="353" spans="1:10" x14ac:dyDescent="0.25">
      <c r="A353" s="158" t="s">
        <v>214</v>
      </c>
      <c r="B353" s="65">
        <v>1</v>
      </c>
      <c r="C353" s="66">
        <v>0</v>
      </c>
      <c r="D353" s="65">
        <v>1</v>
      </c>
      <c r="E353" s="66">
        <v>0</v>
      </c>
      <c r="F353" s="67"/>
      <c r="G353" s="65">
        <f t="shared" si="56"/>
        <v>1</v>
      </c>
      <c r="H353" s="66">
        <f t="shared" si="57"/>
        <v>1</v>
      </c>
      <c r="I353" s="20" t="str">
        <f t="shared" si="58"/>
        <v>-</v>
      </c>
      <c r="J353" s="21" t="str">
        <f t="shared" si="59"/>
        <v>-</v>
      </c>
    </row>
    <row r="354" spans="1:10" x14ac:dyDescent="0.25">
      <c r="A354" s="158" t="s">
        <v>222</v>
      </c>
      <c r="B354" s="65">
        <v>0</v>
      </c>
      <c r="C354" s="66">
        <v>0</v>
      </c>
      <c r="D354" s="65">
        <v>0</v>
      </c>
      <c r="E354" s="66">
        <v>2</v>
      </c>
      <c r="F354" s="67"/>
      <c r="G354" s="65">
        <f t="shared" si="56"/>
        <v>0</v>
      </c>
      <c r="H354" s="66">
        <f t="shared" si="57"/>
        <v>-2</v>
      </c>
      <c r="I354" s="20" t="str">
        <f t="shared" si="58"/>
        <v>-</v>
      </c>
      <c r="J354" s="21">
        <f t="shared" si="59"/>
        <v>-1</v>
      </c>
    </row>
    <row r="355" spans="1:10" x14ac:dyDescent="0.25">
      <c r="A355" s="158" t="s">
        <v>341</v>
      </c>
      <c r="B355" s="65">
        <v>0</v>
      </c>
      <c r="C355" s="66">
        <v>0</v>
      </c>
      <c r="D355" s="65">
        <v>1</v>
      </c>
      <c r="E355" s="66">
        <v>1</v>
      </c>
      <c r="F355" s="67"/>
      <c r="G355" s="65">
        <f t="shared" si="56"/>
        <v>0</v>
      </c>
      <c r="H355" s="66">
        <f t="shared" si="57"/>
        <v>0</v>
      </c>
      <c r="I355" s="20" t="str">
        <f t="shared" si="58"/>
        <v>-</v>
      </c>
      <c r="J355" s="21">
        <f t="shared" si="59"/>
        <v>0</v>
      </c>
    </row>
    <row r="356" spans="1:10" x14ac:dyDescent="0.25">
      <c r="A356" s="158" t="s">
        <v>381</v>
      </c>
      <c r="B356" s="65">
        <v>0</v>
      </c>
      <c r="C356" s="66">
        <v>0</v>
      </c>
      <c r="D356" s="65">
        <v>1</v>
      </c>
      <c r="E356" s="66">
        <v>1</v>
      </c>
      <c r="F356" s="67"/>
      <c r="G356" s="65">
        <f t="shared" si="56"/>
        <v>0</v>
      </c>
      <c r="H356" s="66">
        <f t="shared" si="57"/>
        <v>0</v>
      </c>
      <c r="I356" s="20" t="str">
        <f t="shared" si="58"/>
        <v>-</v>
      </c>
      <c r="J356" s="21">
        <f t="shared" si="59"/>
        <v>0</v>
      </c>
    </row>
    <row r="357" spans="1:10" x14ac:dyDescent="0.25">
      <c r="A357" s="158" t="s">
        <v>200</v>
      </c>
      <c r="B357" s="65">
        <v>1</v>
      </c>
      <c r="C357" s="66">
        <v>0</v>
      </c>
      <c r="D357" s="65">
        <v>4</v>
      </c>
      <c r="E357" s="66">
        <v>0</v>
      </c>
      <c r="F357" s="67"/>
      <c r="G357" s="65">
        <f t="shared" si="56"/>
        <v>1</v>
      </c>
      <c r="H357" s="66">
        <f t="shared" si="57"/>
        <v>4</v>
      </c>
      <c r="I357" s="20" t="str">
        <f t="shared" si="58"/>
        <v>-</v>
      </c>
      <c r="J357" s="21" t="str">
        <f t="shared" si="59"/>
        <v>-</v>
      </c>
    </row>
    <row r="358" spans="1:10" x14ac:dyDescent="0.25">
      <c r="A358" s="158" t="s">
        <v>223</v>
      </c>
      <c r="B358" s="65">
        <v>0</v>
      </c>
      <c r="C358" s="66">
        <v>0</v>
      </c>
      <c r="D358" s="65">
        <v>1</v>
      </c>
      <c r="E358" s="66">
        <v>0</v>
      </c>
      <c r="F358" s="67"/>
      <c r="G358" s="65">
        <f t="shared" si="56"/>
        <v>0</v>
      </c>
      <c r="H358" s="66">
        <f t="shared" si="57"/>
        <v>1</v>
      </c>
      <c r="I358" s="20" t="str">
        <f t="shared" si="58"/>
        <v>-</v>
      </c>
      <c r="J358" s="21" t="str">
        <f t="shared" si="59"/>
        <v>-</v>
      </c>
    </row>
    <row r="359" spans="1:10" x14ac:dyDescent="0.25">
      <c r="A359" s="158" t="s">
        <v>205</v>
      </c>
      <c r="B359" s="65">
        <v>1</v>
      </c>
      <c r="C359" s="66">
        <v>0</v>
      </c>
      <c r="D359" s="65">
        <v>9</v>
      </c>
      <c r="E359" s="66">
        <v>0</v>
      </c>
      <c r="F359" s="67"/>
      <c r="G359" s="65">
        <f t="shared" si="56"/>
        <v>1</v>
      </c>
      <c r="H359" s="66">
        <f t="shared" si="57"/>
        <v>9</v>
      </c>
      <c r="I359" s="20" t="str">
        <f t="shared" si="58"/>
        <v>-</v>
      </c>
      <c r="J359" s="21" t="str">
        <f t="shared" si="59"/>
        <v>-</v>
      </c>
    </row>
    <row r="360" spans="1:10" x14ac:dyDescent="0.25">
      <c r="A360" s="158" t="s">
        <v>185</v>
      </c>
      <c r="B360" s="65">
        <v>0</v>
      </c>
      <c r="C360" s="66">
        <v>1</v>
      </c>
      <c r="D360" s="65">
        <v>2</v>
      </c>
      <c r="E360" s="66">
        <v>3</v>
      </c>
      <c r="F360" s="67"/>
      <c r="G360" s="65">
        <f t="shared" si="56"/>
        <v>-1</v>
      </c>
      <c r="H360" s="66">
        <f t="shared" si="57"/>
        <v>-1</v>
      </c>
      <c r="I360" s="20">
        <f t="shared" si="58"/>
        <v>-1</v>
      </c>
      <c r="J360" s="21">
        <f t="shared" si="59"/>
        <v>-0.33333333333333331</v>
      </c>
    </row>
    <row r="361" spans="1:10" x14ac:dyDescent="0.25">
      <c r="A361" s="158" t="s">
        <v>243</v>
      </c>
      <c r="B361" s="65">
        <v>10</v>
      </c>
      <c r="C361" s="66">
        <v>1</v>
      </c>
      <c r="D361" s="65">
        <v>14</v>
      </c>
      <c r="E361" s="66">
        <v>7</v>
      </c>
      <c r="F361" s="67"/>
      <c r="G361" s="65">
        <f t="shared" si="56"/>
        <v>9</v>
      </c>
      <c r="H361" s="66">
        <f t="shared" si="57"/>
        <v>7</v>
      </c>
      <c r="I361" s="20">
        <f t="shared" si="58"/>
        <v>9</v>
      </c>
      <c r="J361" s="21">
        <f t="shared" si="59"/>
        <v>1</v>
      </c>
    </row>
    <row r="362" spans="1:10" x14ac:dyDescent="0.25">
      <c r="A362" s="158" t="s">
        <v>286</v>
      </c>
      <c r="B362" s="65">
        <v>1</v>
      </c>
      <c r="C362" s="66">
        <v>0</v>
      </c>
      <c r="D362" s="65">
        <v>5</v>
      </c>
      <c r="E362" s="66">
        <v>2</v>
      </c>
      <c r="F362" s="67"/>
      <c r="G362" s="65">
        <f t="shared" si="56"/>
        <v>1</v>
      </c>
      <c r="H362" s="66">
        <f t="shared" si="57"/>
        <v>3</v>
      </c>
      <c r="I362" s="20" t="str">
        <f t="shared" si="58"/>
        <v>-</v>
      </c>
      <c r="J362" s="21">
        <f t="shared" si="59"/>
        <v>1.5</v>
      </c>
    </row>
    <row r="363" spans="1:10" x14ac:dyDescent="0.25">
      <c r="A363" s="158" t="s">
        <v>315</v>
      </c>
      <c r="B363" s="65">
        <v>0</v>
      </c>
      <c r="C363" s="66">
        <v>1</v>
      </c>
      <c r="D363" s="65">
        <v>4</v>
      </c>
      <c r="E363" s="66">
        <v>1</v>
      </c>
      <c r="F363" s="67"/>
      <c r="G363" s="65">
        <f t="shared" si="56"/>
        <v>-1</v>
      </c>
      <c r="H363" s="66">
        <f t="shared" si="57"/>
        <v>3</v>
      </c>
      <c r="I363" s="20">
        <f t="shared" si="58"/>
        <v>-1</v>
      </c>
      <c r="J363" s="21">
        <f t="shared" si="59"/>
        <v>3</v>
      </c>
    </row>
    <row r="364" spans="1:10" x14ac:dyDescent="0.25">
      <c r="A364" s="158" t="s">
        <v>330</v>
      </c>
      <c r="B364" s="65">
        <v>0</v>
      </c>
      <c r="C364" s="66">
        <v>0</v>
      </c>
      <c r="D364" s="65">
        <v>0</v>
      </c>
      <c r="E364" s="66">
        <v>2</v>
      </c>
      <c r="F364" s="67"/>
      <c r="G364" s="65">
        <f t="shared" si="56"/>
        <v>0</v>
      </c>
      <c r="H364" s="66">
        <f t="shared" si="57"/>
        <v>-2</v>
      </c>
      <c r="I364" s="20" t="str">
        <f t="shared" si="58"/>
        <v>-</v>
      </c>
      <c r="J364" s="21">
        <f t="shared" si="59"/>
        <v>-1</v>
      </c>
    </row>
    <row r="365" spans="1:10" x14ac:dyDescent="0.25">
      <c r="A365" s="158" t="s">
        <v>349</v>
      </c>
      <c r="B365" s="65">
        <v>0</v>
      </c>
      <c r="C365" s="66">
        <v>0</v>
      </c>
      <c r="D365" s="65">
        <v>0</v>
      </c>
      <c r="E365" s="66">
        <v>1</v>
      </c>
      <c r="F365" s="67"/>
      <c r="G365" s="65">
        <f t="shared" si="56"/>
        <v>0</v>
      </c>
      <c r="H365" s="66">
        <f t="shared" si="57"/>
        <v>-1</v>
      </c>
      <c r="I365" s="20" t="str">
        <f t="shared" si="58"/>
        <v>-</v>
      </c>
      <c r="J365" s="21">
        <f t="shared" si="59"/>
        <v>-1</v>
      </c>
    </row>
    <row r="366" spans="1:10" x14ac:dyDescent="0.25">
      <c r="A366" s="158" t="s">
        <v>262</v>
      </c>
      <c r="B366" s="65">
        <v>1</v>
      </c>
      <c r="C366" s="66">
        <v>1</v>
      </c>
      <c r="D366" s="65">
        <v>12</v>
      </c>
      <c r="E366" s="66">
        <v>5</v>
      </c>
      <c r="F366" s="67"/>
      <c r="G366" s="65">
        <f t="shared" si="56"/>
        <v>0</v>
      </c>
      <c r="H366" s="66">
        <f t="shared" si="57"/>
        <v>7</v>
      </c>
      <c r="I366" s="20">
        <f t="shared" si="58"/>
        <v>0</v>
      </c>
      <c r="J366" s="21">
        <f t="shared" si="59"/>
        <v>1.4</v>
      </c>
    </row>
    <row r="367" spans="1:10" s="160" customFormat="1" ht="13" x14ac:dyDescent="0.3">
      <c r="A367" s="178" t="s">
        <v>499</v>
      </c>
      <c r="B367" s="71">
        <v>19</v>
      </c>
      <c r="C367" s="72">
        <v>5</v>
      </c>
      <c r="D367" s="71">
        <v>65</v>
      </c>
      <c r="E367" s="72">
        <v>33</v>
      </c>
      <c r="F367" s="73"/>
      <c r="G367" s="71">
        <f t="shared" si="56"/>
        <v>14</v>
      </c>
      <c r="H367" s="72">
        <f t="shared" si="57"/>
        <v>32</v>
      </c>
      <c r="I367" s="37">
        <f t="shared" si="58"/>
        <v>2.8</v>
      </c>
      <c r="J367" s="38">
        <f t="shared" si="59"/>
        <v>0.96969696969696972</v>
      </c>
    </row>
    <row r="368" spans="1:10" x14ac:dyDescent="0.25">
      <c r="A368" s="177"/>
      <c r="B368" s="143"/>
      <c r="C368" s="144"/>
      <c r="D368" s="143"/>
      <c r="E368" s="144"/>
      <c r="F368" s="145"/>
      <c r="G368" s="143"/>
      <c r="H368" s="144"/>
      <c r="I368" s="151"/>
      <c r="J368" s="152"/>
    </row>
    <row r="369" spans="1:10" s="139" customFormat="1" ht="13" x14ac:dyDescent="0.3">
      <c r="A369" s="159" t="s">
        <v>78</v>
      </c>
      <c r="B369" s="65"/>
      <c r="C369" s="66"/>
      <c r="D369" s="65"/>
      <c r="E369" s="66"/>
      <c r="F369" s="67"/>
      <c r="G369" s="65"/>
      <c r="H369" s="66"/>
      <c r="I369" s="20"/>
      <c r="J369" s="21"/>
    </row>
    <row r="370" spans="1:10" x14ac:dyDescent="0.25">
      <c r="A370" s="158" t="s">
        <v>331</v>
      </c>
      <c r="B370" s="65">
        <v>0</v>
      </c>
      <c r="C370" s="66">
        <v>0</v>
      </c>
      <c r="D370" s="65">
        <v>0</v>
      </c>
      <c r="E370" s="66">
        <v>1</v>
      </c>
      <c r="F370" s="67"/>
      <c r="G370" s="65">
        <f>B370-C370</f>
        <v>0</v>
      </c>
      <c r="H370" s="66">
        <f>D370-E370</f>
        <v>-1</v>
      </c>
      <c r="I370" s="20" t="str">
        <f>IF(C370=0, "-", IF(G370/C370&lt;10, G370/C370, "&gt;999%"))</f>
        <v>-</v>
      </c>
      <c r="J370" s="21">
        <f>IF(E370=0, "-", IF(H370/E370&lt;10, H370/E370, "&gt;999%"))</f>
        <v>-1</v>
      </c>
    </row>
    <row r="371" spans="1:10" s="160" customFormat="1" ht="13" x14ac:dyDescent="0.3">
      <c r="A371" s="178" t="s">
        <v>500</v>
      </c>
      <c r="B371" s="71">
        <v>0</v>
      </c>
      <c r="C371" s="72">
        <v>0</v>
      </c>
      <c r="D371" s="71">
        <v>0</v>
      </c>
      <c r="E371" s="72">
        <v>1</v>
      </c>
      <c r="F371" s="73"/>
      <c r="G371" s="71">
        <f>B371-C371</f>
        <v>0</v>
      </c>
      <c r="H371" s="72">
        <f>D371-E371</f>
        <v>-1</v>
      </c>
      <c r="I371" s="37" t="str">
        <f>IF(C371=0, "-", IF(G371/C371&lt;10, G371/C371, "&gt;999%"))</f>
        <v>-</v>
      </c>
      <c r="J371" s="38">
        <f>IF(E371=0, "-", IF(H371/E371&lt;10, H371/E371, "&gt;999%"))</f>
        <v>-1</v>
      </c>
    </row>
    <row r="372" spans="1:10" x14ac:dyDescent="0.25">
      <c r="A372" s="177"/>
      <c r="B372" s="143"/>
      <c r="C372" s="144"/>
      <c r="D372" s="143"/>
      <c r="E372" s="144"/>
      <c r="F372" s="145"/>
      <c r="G372" s="143"/>
      <c r="H372" s="144"/>
      <c r="I372" s="151"/>
      <c r="J372" s="152"/>
    </row>
    <row r="373" spans="1:10" s="139" customFormat="1" ht="13" x14ac:dyDescent="0.3">
      <c r="A373" s="159" t="s">
        <v>79</v>
      </c>
      <c r="B373" s="65"/>
      <c r="C373" s="66"/>
      <c r="D373" s="65"/>
      <c r="E373" s="66"/>
      <c r="F373" s="67"/>
      <c r="G373" s="65"/>
      <c r="H373" s="66"/>
      <c r="I373" s="20"/>
      <c r="J373" s="21"/>
    </row>
    <row r="374" spans="1:10" x14ac:dyDescent="0.25">
      <c r="A374" s="158" t="s">
        <v>396</v>
      </c>
      <c r="B374" s="65">
        <v>3</v>
      </c>
      <c r="C374" s="66">
        <v>3</v>
      </c>
      <c r="D374" s="65">
        <v>11</v>
      </c>
      <c r="E374" s="66">
        <v>4</v>
      </c>
      <c r="F374" s="67"/>
      <c r="G374" s="65">
        <f>B374-C374</f>
        <v>0</v>
      </c>
      <c r="H374" s="66">
        <f>D374-E374</f>
        <v>7</v>
      </c>
      <c r="I374" s="20">
        <f>IF(C374=0, "-", IF(G374/C374&lt;10, G374/C374, "&gt;999%"))</f>
        <v>0</v>
      </c>
      <c r="J374" s="21">
        <f>IF(E374=0, "-", IF(H374/E374&lt;10, H374/E374, "&gt;999%"))</f>
        <v>1.75</v>
      </c>
    </row>
    <row r="375" spans="1:10" s="160" customFormat="1" ht="13" x14ac:dyDescent="0.3">
      <c r="A375" s="165" t="s">
        <v>501</v>
      </c>
      <c r="B375" s="166">
        <v>3</v>
      </c>
      <c r="C375" s="167">
        <v>3</v>
      </c>
      <c r="D375" s="166">
        <v>11</v>
      </c>
      <c r="E375" s="167">
        <v>4</v>
      </c>
      <c r="F375" s="168"/>
      <c r="G375" s="166">
        <f>B375-C375</f>
        <v>0</v>
      </c>
      <c r="H375" s="167">
        <f>D375-E375</f>
        <v>7</v>
      </c>
      <c r="I375" s="169">
        <f>IF(C375=0, "-", IF(G375/C375&lt;10, G375/C375, "&gt;999%"))</f>
        <v>0</v>
      </c>
      <c r="J375" s="170">
        <f>IF(E375=0, "-", IF(H375/E375&lt;10, H375/E375, "&gt;999%"))</f>
        <v>1.75</v>
      </c>
    </row>
    <row r="376" spans="1:10" x14ac:dyDescent="0.25">
      <c r="A376" s="171"/>
      <c r="B376" s="172"/>
      <c r="C376" s="173"/>
      <c r="D376" s="172"/>
      <c r="E376" s="173"/>
      <c r="F376" s="174"/>
      <c r="G376" s="172"/>
      <c r="H376" s="173"/>
      <c r="I376" s="175"/>
      <c r="J376" s="176"/>
    </row>
    <row r="377" spans="1:10" ht="13" x14ac:dyDescent="0.3">
      <c r="A377" s="27" t="s">
        <v>16</v>
      </c>
      <c r="B377" s="71">
        <f>SUM(B7:B376)/2</f>
        <v>1085</v>
      </c>
      <c r="C377" s="77">
        <f>SUM(C7:C376)/2</f>
        <v>1115</v>
      </c>
      <c r="D377" s="71">
        <f>SUM(D7:D376)/2</f>
        <v>5107</v>
      </c>
      <c r="E377" s="77">
        <f>SUM(E7:E376)/2</f>
        <v>5197</v>
      </c>
      <c r="F377" s="73"/>
      <c r="G377" s="71">
        <f>B377-C377</f>
        <v>-30</v>
      </c>
      <c r="H377" s="72">
        <f>D377-E377</f>
        <v>-90</v>
      </c>
      <c r="I377" s="37">
        <f>IF(C377=0, 0, G377/C377)</f>
        <v>-2.6905829596412557E-2</v>
      </c>
      <c r="J377" s="38">
        <f>IF(E377=0, 0, H377/E377)</f>
        <v>-1.7317683278814701E-2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91" orientation="portrait" r:id="rId1"/>
  <headerFooter alignWithMargins="0">
    <oddFooter>&amp;L&amp;"Arial,Bold"&amp;9©Reproduction of VFACTS reports in whole or part, without prior permission is strictly forbidden
 &amp;C
&amp;"Arial,Bold"Page &amp;P&amp;R&amp;"Arial,Bold" 
&amp;D</oddFooter>
  </headerFooter>
  <rowBreaks count="6" manualBreakCount="6">
    <brk id="65" max="16383" man="1"/>
    <brk id="124" max="16383" man="1"/>
    <brk id="186" max="16383" man="1"/>
    <brk id="244" max="16383" man="1"/>
    <brk id="298" max="16383" man="1"/>
    <brk id="349"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4">
    <pageSetUpPr fitToPage="1"/>
  </sheetPr>
  <dimension ref="A1:J68"/>
  <sheetViews>
    <sheetView tabSelected="1" zoomScaleNormal="100" workbookViewId="0">
      <selection activeCell="M1" sqref="M1"/>
    </sheetView>
  </sheetViews>
  <sheetFormatPr defaultRowHeight="12.5" x14ac:dyDescent="0.25"/>
  <cols>
    <col min="1" max="1" width="21.08984375" bestFit="1" customWidth="1"/>
    <col min="6" max="6" width="1.7265625" customWidth="1"/>
  </cols>
  <sheetData>
    <row r="1" spans="1:10" s="52" customFormat="1" ht="20" x14ac:dyDescent="0.4">
      <c r="A1" s="4" t="s">
        <v>10</v>
      </c>
      <c r="B1" s="198" t="s">
        <v>11</v>
      </c>
      <c r="C1" s="199"/>
      <c r="D1" s="199"/>
      <c r="E1" s="199"/>
      <c r="F1" s="199"/>
      <c r="G1" s="199"/>
      <c r="H1" s="199"/>
      <c r="I1" s="199"/>
      <c r="J1" s="199"/>
    </row>
    <row r="2" spans="1:10" s="52" customFormat="1" ht="20" x14ac:dyDescent="0.4">
      <c r="A2" s="4" t="s">
        <v>90</v>
      </c>
      <c r="B2" s="202" t="s">
        <v>81</v>
      </c>
      <c r="C2" s="203"/>
      <c r="D2" s="203"/>
      <c r="E2" s="203"/>
      <c r="F2" s="203"/>
      <c r="G2" s="203"/>
      <c r="H2" s="203"/>
      <c r="I2" s="203"/>
      <c r="J2" s="203"/>
    </row>
    <row r="3" spans="1:10" ht="12.75" customHeight="1" x14ac:dyDescent="0.4">
      <c r="A3" s="4"/>
      <c r="B3" s="25"/>
      <c r="C3" s="26"/>
      <c r="D3" s="26"/>
      <c r="E3" s="26"/>
      <c r="F3" s="26"/>
      <c r="G3" s="26"/>
      <c r="H3" s="26"/>
      <c r="I3" s="26"/>
      <c r="J3" s="26"/>
    </row>
    <row r="4" spans="1:10" ht="13" x14ac:dyDescent="0.3">
      <c r="E4" s="201" t="s">
        <v>7</v>
      </c>
      <c r="F4" s="201"/>
      <c r="G4" s="201"/>
    </row>
    <row r="5" spans="1:10" ht="13" x14ac:dyDescent="0.3">
      <c r="A5" s="3"/>
      <c r="B5" s="196" t="s">
        <v>1</v>
      </c>
      <c r="C5" s="197"/>
      <c r="D5" s="196" t="s">
        <v>2</v>
      </c>
      <c r="E5" s="197"/>
      <c r="F5" s="59"/>
      <c r="G5" s="196" t="s">
        <v>3</v>
      </c>
      <c r="H5" s="200"/>
      <c r="I5" s="200"/>
      <c r="J5" s="197"/>
    </row>
    <row r="6" spans="1:10" ht="13" x14ac:dyDescent="0.3">
      <c r="A6" s="27"/>
      <c r="B6" s="57">
        <f>VALUE(RIGHT(B2, 4))</f>
        <v>2023</v>
      </c>
      <c r="C6" s="58">
        <f>B6-1</f>
        <v>2022</v>
      </c>
      <c r="D6" s="57">
        <f>B6</f>
        <v>2023</v>
      </c>
      <c r="E6" s="58">
        <f>C6</f>
        <v>2022</v>
      </c>
      <c r="F6" s="64"/>
      <c r="G6" s="57" t="s">
        <v>4</v>
      </c>
      <c r="H6" s="58" t="s">
        <v>2</v>
      </c>
      <c r="I6" s="57" t="s">
        <v>4</v>
      </c>
      <c r="J6" s="58" t="s">
        <v>2</v>
      </c>
    </row>
    <row r="7" spans="1:10" x14ac:dyDescent="0.25">
      <c r="A7" s="7" t="s">
        <v>91</v>
      </c>
      <c r="B7" s="65">
        <v>140</v>
      </c>
      <c r="C7" s="66">
        <v>168</v>
      </c>
      <c r="D7" s="65">
        <v>752</v>
      </c>
      <c r="E7" s="66">
        <v>815</v>
      </c>
      <c r="F7" s="67"/>
      <c r="G7" s="65">
        <f>B7-C7</f>
        <v>-28</v>
      </c>
      <c r="H7" s="66">
        <f>D7-E7</f>
        <v>-63</v>
      </c>
      <c r="I7" s="28">
        <f>IF(C7=0, "-", IF(G7/C7&lt;10, G7/C7*100, "&gt;999"))</f>
        <v>-16.666666666666664</v>
      </c>
      <c r="J7" s="29">
        <f>IF(E7=0, "-", IF(H7/E7&lt;10, H7/E7*100, "&gt;999"))</f>
        <v>-7.7300613496932513</v>
      </c>
    </row>
    <row r="8" spans="1:10" x14ac:dyDescent="0.25">
      <c r="A8" s="7" t="s">
        <v>100</v>
      </c>
      <c r="B8" s="65">
        <v>496</v>
      </c>
      <c r="C8" s="66">
        <v>537</v>
      </c>
      <c r="D8" s="65">
        <v>2378</v>
      </c>
      <c r="E8" s="66">
        <v>2433</v>
      </c>
      <c r="F8" s="67"/>
      <c r="G8" s="65">
        <f>B8-C8</f>
        <v>-41</v>
      </c>
      <c r="H8" s="66">
        <f>D8-E8</f>
        <v>-55</v>
      </c>
      <c r="I8" s="28">
        <f>IF(C8=0, "-", IF(G8/C8&lt;10, G8/C8*100, "&gt;999"))</f>
        <v>-7.6350093109869652</v>
      </c>
      <c r="J8" s="29">
        <f>IF(E8=0, "-", IF(H8/E8&lt;10, H8/E8*100, "&gt;999"))</f>
        <v>-2.2605836415947387</v>
      </c>
    </row>
    <row r="9" spans="1:10" x14ac:dyDescent="0.25">
      <c r="A9" s="7" t="s">
        <v>106</v>
      </c>
      <c r="B9" s="65">
        <v>398</v>
      </c>
      <c r="C9" s="66">
        <v>376</v>
      </c>
      <c r="D9" s="65">
        <v>1792</v>
      </c>
      <c r="E9" s="66">
        <v>1788</v>
      </c>
      <c r="F9" s="67"/>
      <c r="G9" s="65">
        <f>B9-C9</f>
        <v>22</v>
      </c>
      <c r="H9" s="66">
        <f>D9-E9</f>
        <v>4</v>
      </c>
      <c r="I9" s="28">
        <f>IF(C9=0, "-", IF(G9/C9&lt;10, G9/C9*100, "&gt;999"))</f>
        <v>5.8510638297872344</v>
      </c>
      <c r="J9" s="29">
        <f>IF(E9=0, "-", IF(H9/E9&lt;10, H9/E9*100, "&gt;999"))</f>
        <v>0.22371364653243847</v>
      </c>
    </row>
    <row r="10" spans="1:10" x14ac:dyDescent="0.25">
      <c r="A10" s="7" t="s">
        <v>107</v>
      </c>
      <c r="B10" s="65">
        <v>51</v>
      </c>
      <c r="C10" s="66">
        <v>34</v>
      </c>
      <c r="D10" s="65">
        <v>185</v>
      </c>
      <c r="E10" s="66">
        <v>161</v>
      </c>
      <c r="F10" s="67"/>
      <c r="G10" s="65">
        <f>B10-C10</f>
        <v>17</v>
      </c>
      <c r="H10" s="66">
        <f>D10-E10</f>
        <v>24</v>
      </c>
      <c r="I10" s="28">
        <f>IF(C10=0, "-", IF(G10/C10&lt;10, G10/C10*100, "&gt;999"))</f>
        <v>50</v>
      </c>
      <c r="J10" s="29">
        <f>IF(E10=0, "-", IF(H10/E10&lt;10, H10/E10*100, "&gt;999"))</f>
        <v>14.906832298136646</v>
      </c>
    </row>
    <row r="11" spans="1:10" s="43" customFormat="1" ht="13" x14ac:dyDescent="0.3">
      <c r="A11" s="27" t="s">
        <v>0</v>
      </c>
      <c r="B11" s="71">
        <f>SUM(B7:B10)</f>
        <v>1085</v>
      </c>
      <c r="C11" s="72">
        <f>SUM(C7:C10)</f>
        <v>1115</v>
      </c>
      <c r="D11" s="71">
        <f>SUM(D7:D10)</f>
        <v>5107</v>
      </c>
      <c r="E11" s="72">
        <f>SUM(E7:E10)</f>
        <v>5197</v>
      </c>
      <c r="F11" s="73"/>
      <c r="G11" s="71">
        <f>B11-C11</f>
        <v>-30</v>
      </c>
      <c r="H11" s="72">
        <f>D11-E11</f>
        <v>-90</v>
      </c>
      <c r="I11" s="44">
        <f>IF(C11=0, 0, G11/C11*100)</f>
        <v>-2.6905829596412558</v>
      </c>
      <c r="J11" s="45">
        <f>IF(E11=0, 0, H11/E11*100)</f>
        <v>-1.7317683278814702</v>
      </c>
    </row>
    <row r="13" spans="1:10" ht="13" x14ac:dyDescent="0.3">
      <c r="A13" s="3"/>
      <c r="B13" s="196" t="s">
        <v>1</v>
      </c>
      <c r="C13" s="197"/>
      <c r="D13" s="196" t="s">
        <v>2</v>
      </c>
      <c r="E13" s="197"/>
      <c r="F13" s="59"/>
      <c r="G13" s="196" t="s">
        <v>3</v>
      </c>
      <c r="H13" s="200"/>
      <c r="I13" s="200"/>
      <c r="J13" s="197"/>
    </row>
    <row r="14" spans="1:10" x14ac:dyDescent="0.25">
      <c r="A14" s="7" t="s">
        <v>92</v>
      </c>
      <c r="B14" s="65">
        <v>6</v>
      </c>
      <c r="C14" s="66">
        <v>8</v>
      </c>
      <c r="D14" s="65">
        <v>28</v>
      </c>
      <c r="E14" s="66">
        <v>25</v>
      </c>
      <c r="F14" s="67"/>
      <c r="G14" s="65">
        <f t="shared" ref="G14:G35" si="0">B14-C14</f>
        <v>-2</v>
      </c>
      <c r="H14" s="66">
        <f t="shared" ref="H14:H35" si="1">D14-E14</f>
        <v>3</v>
      </c>
      <c r="I14" s="28">
        <f t="shared" ref="I14:I34" si="2">IF(C14=0, "-", IF(G14/C14&lt;10, G14/C14*100, "&gt;999"))</f>
        <v>-25</v>
      </c>
      <c r="J14" s="29">
        <f t="shared" ref="J14:J34" si="3">IF(E14=0, "-", IF(H14/E14&lt;10, H14/E14*100, "&gt;999"))</f>
        <v>12</v>
      </c>
    </row>
    <row r="15" spans="1:10" x14ac:dyDescent="0.25">
      <c r="A15" s="7" t="s">
        <v>93</v>
      </c>
      <c r="B15" s="65">
        <v>27</v>
      </c>
      <c r="C15" s="66">
        <v>40</v>
      </c>
      <c r="D15" s="65">
        <v>218</v>
      </c>
      <c r="E15" s="66">
        <v>287</v>
      </c>
      <c r="F15" s="67"/>
      <c r="G15" s="65">
        <f t="shared" si="0"/>
        <v>-13</v>
      </c>
      <c r="H15" s="66">
        <f t="shared" si="1"/>
        <v>-69</v>
      </c>
      <c r="I15" s="28">
        <f t="shared" si="2"/>
        <v>-32.5</v>
      </c>
      <c r="J15" s="29">
        <f t="shared" si="3"/>
        <v>-24.041811846689896</v>
      </c>
    </row>
    <row r="16" spans="1:10" x14ac:dyDescent="0.25">
      <c r="A16" s="7" t="s">
        <v>94</v>
      </c>
      <c r="B16" s="65">
        <v>49</v>
      </c>
      <c r="C16" s="66">
        <v>74</v>
      </c>
      <c r="D16" s="65">
        <v>232</v>
      </c>
      <c r="E16" s="66">
        <v>338</v>
      </c>
      <c r="F16" s="67"/>
      <c r="G16" s="65">
        <f t="shared" si="0"/>
        <v>-25</v>
      </c>
      <c r="H16" s="66">
        <f t="shared" si="1"/>
        <v>-106</v>
      </c>
      <c r="I16" s="28">
        <f t="shared" si="2"/>
        <v>-33.783783783783782</v>
      </c>
      <c r="J16" s="29">
        <f t="shared" si="3"/>
        <v>-31.360946745562128</v>
      </c>
    </row>
    <row r="17" spans="1:10" x14ac:dyDescent="0.25">
      <c r="A17" s="7" t="s">
        <v>95</v>
      </c>
      <c r="B17" s="65">
        <v>20</v>
      </c>
      <c r="C17" s="66">
        <v>15</v>
      </c>
      <c r="D17" s="65">
        <v>125</v>
      </c>
      <c r="E17" s="66">
        <v>79</v>
      </c>
      <c r="F17" s="67"/>
      <c r="G17" s="65">
        <f t="shared" si="0"/>
        <v>5</v>
      </c>
      <c r="H17" s="66">
        <f t="shared" si="1"/>
        <v>46</v>
      </c>
      <c r="I17" s="28">
        <f t="shared" si="2"/>
        <v>33.333333333333329</v>
      </c>
      <c r="J17" s="29">
        <f t="shared" si="3"/>
        <v>58.22784810126582</v>
      </c>
    </row>
    <row r="18" spans="1:10" x14ac:dyDescent="0.25">
      <c r="A18" s="7" t="s">
        <v>96</v>
      </c>
      <c r="B18" s="65">
        <v>3</v>
      </c>
      <c r="C18" s="66">
        <v>3</v>
      </c>
      <c r="D18" s="65">
        <v>18</v>
      </c>
      <c r="E18" s="66">
        <v>16</v>
      </c>
      <c r="F18" s="67"/>
      <c r="G18" s="65">
        <f t="shared" si="0"/>
        <v>0</v>
      </c>
      <c r="H18" s="66">
        <f t="shared" si="1"/>
        <v>2</v>
      </c>
      <c r="I18" s="28">
        <f t="shared" si="2"/>
        <v>0</v>
      </c>
      <c r="J18" s="29">
        <f t="shared" si="3"/>
        <v>12.5</v>
      </c>
    </row>
    <row r="19" spans="1:10" x14ac:dyDescent="0.25">
      <c r="A19" s="7" t="s">
        <v>97</v>
      </c>
      <c r="B19" s="65">
        <v>0</v>
      </c>
      <c r="C19" s="66">
        <v>0</v>
      </c>
      <c r="D19" s="65">
        <v>0</v>
      </c>
      <c r="E19" s="66">
        <v>1</v>
      </c>
      <c r="F19" s="67"/>
      <c r="G19" s="65">
        <f t="shared" si="0"/>
        <v>0</v>
      </c>
      <c r="H19" s="66">
        <f t="shared" si="1"/>
        <v>-1</v>
      </c>
      <c r="I19" s="28" t="str">
        <f t="shared" si="2"/>
        <v>-</v>
      </c>
      <c r="J19" s="29">
        <f t="shared" si="3"/>
        <v>-100</v>
      </c>
    </row>
    <row r="20" spans="1:10" x14ac:dyDescent="0.25">
      <c r="A20" s="7" t="s">
        <v>98</v>
      </c>
      <c r="B20" s="65">
        <v>30</v>
      </c>
      <c r="C20" s="66">
        <v>26</v>
      </c>
      <c r="D20" s="65">
        <v>107</v>
      </c>
      <c r="E20" s="66">
        <v>57</v>
      </c>
      <c r="F20" s="67"/>
      <c r="G20" s="65">
        <f t="shared" si="0"/>
        <v>4</v>
      </c>
      <c r="H20" s="66">
        <f t="shared" si="1"/>
        <v>50</v>
      </c>
      <c r="I20" s="28">
        <f t="shared" si="2"/>
        <v>15.384615384615385</v>
      </c>
      <c r="J20" s="29">
        <f t="shared" si="3"/>
        <v>87.719298245614027</v>
      </c>
    </row>
    <row r="21" spans="1:10" x14ac:dyDescent="0.25">
      <c r="A21" s="7" t="s">
        <v>99</v>
      </c>
      <c r="B21" s="65">
        <v>5</v>
      </c>
      <c r="C21" s="66">
        <v>2</v>
      </c>
      <c r="D21" s="65">
        <v>24</v>
      </c>
      <c r="E21" s="66">
        <v>12</v>
      </c>
      <c r="F21" s="67"/>
      <c r="G21" s="65">
        <f t="shared" si="0"/>
        <v>3</v>
      </c>
      <c r="H21" s="66">
        <f t="shared" si="1"/>
        <v>12</v>
      </c>
      <c r="I21" s="28">
        <f t="shared" si="2"/>
        <v>150</v>
      </c>
      <c r="J21" s="29">
        <f t="shared" si="3"/>
        <v>100</v>
      </c>
    </row>
    <row r="22" spans="1:10" x14ac:dyDescent="0.25">
      <c r="A22" s="142" t="s">
        <v>101</v>
      </c>
      <c r="B22" s="143">
        <v>40</v>
      </c>
      <c r="C22" s="144">
        <v>63</v>
      </c>
      <c r="D22" s="143">
        <v>202</v>
      </c>
      <c r="E22" s="144">
        <v>253</v>
      </c>
      <c r="F22" s="145"/>
      <c r="G22" s="143">
        <f t="shared" si="0"/>
        <v>-23</v>
      </c>
      <c r="H22" s="144">
        <f t="shared" si="1"/>
        <v>-51</v>
      </c>
      <c r="I22" s="146">
        <f t="shared" si="2"/>
        <v>-36.507936507936506</v>
      </c>
      <c r="J22" s="147">
        <f t="shared" si="3"/>
        <v>-20.158102766798418</v>
      </c>
    </row>
    <row r="23" spans="1:10" x14ac:dyDescent="0.25">
      <c r="A23" s="7" t="s">
        <v>102</v>
      </c>
      <c r="B23" s="65">
        <v>117</v>
      </c>
      <c r="C23" s="66">
        <v>132</v>
      </c>
      <c r="D23" s="65">
        <v>538</v>
      </c>
      <c r="E23" s="66">
        <v>530</v>
      </c>
      <c r="F23" s="67"/>
      <c r="G23" s="65">
        <f t="shared" si="0"/>
        <v>-15</v>
      </c>
      <c r="H23" s="66">
        <f t="shared" si="1"/>
        <v>8</v>
      </c>
      <c r="I23" s="28">
        <f t="shared" si="2"/>
        <v>-11.363636363636363</v>
      </c>
      <c r="J23" s="29">
        <f t="shared" si="3"/>
        <v>1.5094339622641511</v>
      </c>
    </row>
    <row r="24" spans="1:10" x14ac:dyDescent="0.25">
      <c r="A24" s="7" t="s">
        <v>103</v>
      </c>
      <c r="B24" s="65">
        <v>138</v>
      </c>
      <c r="C24" s="66">
        <v>148</v>
      </c>
      <c r="D24" s="65">
        <v>766</v>
      </c>
      <c r="E24" s="66">
        <v>738</v>
      </c>
      <c r="F24" s="67"/>
      <c r="G24" s="65">
        <f t="shared" si="0"/>
        <v>-10</v>
      </c>
      <c r="H24" s="66">
        <f t="shared" si="1"/>
        <v>28</v>
      </c>
      <c r="I24" s="28">
        <f t="shared" si="2"/>
        <v>-6.756756756756757</v>
      </c>
      <c r="J24" s="29">
        <f t="shared" si="3"/>
        <v>3.7940379403794036</v>
      </c>
    </row>
    <row r="25" spans="1:10" x14ac:dyDescent="0.25">
      <c r="A25" s="7" t="s">
        <v>104</v>
      </c>
      <c r="B25" s="65">
        <v>164</v>
      </c>
      <c r="C25" s="66">
        <v>170</v>
      </c>
      <c r="D25" s="65">
        <v>724</v>
      </c>
      <c r="E25" s="66">
        <v>809</v>
      </c>
      <c r="F25" s="67"/>
      <c r="G25" s="65">
        <f t="shared" si="0"/>
        <v>-6</v>
      </c>
      <c r="H25" s="66">
        <f t="shared" si="1"/>
        <v>-85</v>
      </c>
      <c r="I25" s="28">
        <f t="shared" si="2"/>
        <v>-3.5294117647058822</v>
      </c>
      <c r="J25" s="29">
        <f t="shared" si="3"/>
        <v>-10.506798516687269</v>
      </c>
    </row>
    <row r="26" spans="1:10" x14ac:dyDescent="0.25">
      <c r="A26" s="7" t="s">
        <v>105</v>
      </c>
      <c r="B26" s="65">
        <v>37</v>
      </c>
      <c r="C26" s="66">
        <v>24</v>
      </c>
      <c r="D26" s="65">
        <v>148</v>
      </c>
      <c r="E26" s="66">
        <v>103</v>
      </c>
      <c r="F26" s="67"/>
      <c r="G26" s="65">
        <f t="shared" si="0"/>
        <v>13</v>
      </c>
      <c r="H26" s="66">
        <f t="shared" si="1"/>
        <v>45</v>
      </c>
      <c r="I26" s="28">
        <f t="shared" si="2"/>
        <v>54.166666666666664</v>
      </c>
      <c r="J26" s="29">
        <f t="shared" si="3"/>
        <v>43.689320388349515</v>
      </c>
    </row>
    <row r="27" spans="1:10" x14ac:dyDescent="0.25">
      <c r="A27" s="142" t="s">
        <v>108</v>
      </c>
      <c r="B27" s="143">
        <v>10</v>
      </c>
      <c r="C27" s="144">
        <v>20</v>
      </c>
      <c r="D27" s="143">
        <v>83</v>
      </c>
      <c r="E27" s="144">
        <v>97</v>
      </c>
      <c r="F27" s="145"/>
      <c r="G27" s="143">
        <f t="shared" si="0"/>
        <v>-10</v>
      </c>
      <c r="H27" s="144">
        <f t="shared" si="1"/>
        <v>-14</v>
      </c>
      <c r="I27" s="146">
        <f t="shared" si="2"/>
        <v>-50</v>
      </c>
      <c r="J27" s="147">
        <f t="shared" si="3"/>
        <v>-14.432989690721648</v>
      </c>
    </row>
    <row r="28" spans="1:10" x14ac:dyDescent="0.25">
      <c r="A28" s="7" t="s">
        <v>109</v>
      </c>
      <c r="B28" s="65">
        <v>1</v>
      </c>
      <c r="C28" s="66">
        <v>1</v>
      </c>
      <c r="D28" s="65">
        <v>12</v>
      </c>
      <c r="E28" s="66">
        <v>6</v>
      </c>
      <c r="F28" s="67"/>
      <c r="G28" s="65">
        <f t="shared" si="0"/>
        <v>0</v>
      </c>
      <c r="H28" s="66">
        <f t="shared" si="1"/>
        <v>6</v>
      </c>
      <c r="I28" s="28">
        <f t="shared" si="2"/>
        <v>0</v>
      </c>
      <c r="J28" s="29">
        <f t="shared" si="3"/>
        <v>100</v>
      </c>
    </row>
    <row r="29" spans="1:10" x14ac:dyDescent="0.25">
      <c r="A29" s="7" t="s">
        <v>110</v>
      </c>
      <c r="B29" s="65">
        <v>0</v>
      </c>
      <c r="C29" s="66">
        <v>0</v>
      </c>
      <c r="D29" s="65">
        <v>1</v>
      </c>
      <c r="E29" s="66">
        <v>1</v>
      </c>
      <c r="F29" s="67"/>
      <c r="G29" s="65">
        <f t="shared" si="0"/>
        <v>0</v>
      </c>
      <c r="H29" s="66">
        <f t="shared" si="1"/>
        <v>0</v>
      </c>
      <c r="I29" s="28" t="str">
        <f t="shared" si="2"/>
        <v>-</v>
      </c>
      <c r="J29" s="29">
        <f t="shared" si="3"/>
        <v>0</v>
      </c>
    </row>
    <row r="30" spans="1:10" x14ac:dyDescent="0.25">
      <c r="A30" s="7" t="s">
        <v>111</v>
      </c>
      <c r="B30" s="65">
        <v>12</v>
      </c>
      <c r="C30" s="66">
        <v>9</v>
      </c>
      <c r="D30" s="65">
        <v>40</v>
      </c>
      <c r="E30" s="66">
        <v>54</v>
      </c>
      <c r="F30" s="67"/>
      <c r="G30" s="65">
        <f t="shared" si="0"/>
        <v>3</v>
      </c>
      <c r="H30" s="66">
        <f t="shared" si="1"/>
        <v>-14</v>
      </c>
      <c r="I30" s="28">
        <f t="shared" si="2"/>
        <v>33.333333333333329</v>
      </c>
      <c r="J30" s="29">
        <f t="shared" si="3"/>
        <v>-25.925925925925924</v>
      </c>
    </row>
    <row r="31" spans="1:10" x14ac:dyDescent="0.25">
      <c r="A31" s="7" t="s">
        <v>112</v>
      </c>
      <c r="B31" s="65">
        <v>65</v>
      </c>
      <c r="C31" s="66">
        <v>85</v>
      </c>
      <c r="D31" s="65">
        <v>254</v>
      </c>
      <c r="E31" s="66">
        <v>332</v>
      </c>
      <c r="F31" s="67"/>
      <c r="G31" s="65">
        <f t="shared" si="0"/>
        <v>-20</v>
      </c>
      <c r="H31" s="66">
        <f t="shared" si="1"/>
        <v>-78</v>
      </c>
      <c r="I31" s="28">
        <f t="shared" si="2"/>
        <v>-23.52941176470588</v>
      </c>
      <c r="J31" s="29">
        <f t="shared" si="3"/>
        <v>-23.493975903614459</v>
      </c>
    </row>
    <row r="32" spans="1:10" x14ac:dyDescent="0.25">
      <c r="A32" s="7" t="s">
        <v>113</v>
      </c>
      <c r="B32" s="65">
        <v>299</v>
      </c>
      <c r="C32" s="66">
        <v>250</v>
      </c>
      <c r="D32" s="65">
        <v>1361</v>
      </c>
      <c r="E32" s="66">
        <v>1250</v>
      </c>
      <c r="F32" s="67"/>
      <c r="G32" s="65">
        <f t="shared" si="0"/>
        <v>49</v>
      </c>
      <c r="H32" s="66">
        <f t="shared" si="1"/>
        <v>111</v>
      </c>
      <c r="I32" s="28">
        <f t="shared" si="2"/>
        <v>19.600000000000001</v>
      </c>
      <c r="J32" s="29">
        <f t="shared" si="3"/>
        <v>8.8800000000000008</v>
      </c>
    </row>
    <row r="33" spans="1:10" x14ac:dyDescent="0.25">
      <c r="A33" s="7" t="s">
        <v>114</v>
      </c>
      <c r="B33" s="65">
        <v>11</v>
      </c>
      <c r="C33" s="66">
        <v>11</v>
      </c>
      <c r="D33" s="65">
        <v>41</v>
      </c>
      <c r="E33" s="66">
        <v>48</v>
      </c>
      <c r="F33" s="67"/>
      <c r="G33" s="65">
        <f t="shared" si="0"/>
        <v>0</v>
      </c>
      <c r="H33" s="66">
        <f t="shared" si="1"/>
        <v>-7</v>
      </c>
      <c r="I33" s="28">
        <f t="shared" si="2"/>
        <v>0</v>
      </c>
      <c r="J33" s="29">
        <f t="shared" si="3"/>
        <v>-14.583333333333334</v>
      </c>
    </row>
    <row r="34" spans="1:10" x14ac:dyDescent="0.25">
      <c r="A34" s="142" t="s">
        <v>107</v>
      </c>
      <c r="B34" s="143">
        <v>51</v>
      </c>
      <c r="C34" s="144">
        <v>34</v>
      </c>
      <c r="D34" s="143">
        <v>185</v>
      </c>
      <c r="E34" s="144">
        <v>161</v>
      </c>
      <c r="F34" s="145"/>
      <c r="G34" s="143">
        <f t="shared" si="0"/>
        <v>17</v>
      </c>
      <c r="H34" s="144">
        <f t="shared" si="1"/>
        <v>24</v>
      </c>
      <c r="I34" s="146">
        <f t="shared" si="2"/>
        <v>50</v>
      </c>
      <c r="J34" s="147">
        <f t="shared" si="3"/>
        <v>14.906832298136646</v>
      </c>
    </row>
    <row r="35" spans="1:10" s="43" customFormat="1" ht="13" x14ac:dyDescent="0.3">
      <c r="A35" s="27" t="s">
        <v>0</v>
      </c>
      <c r="B35" s="71">
        <f>SUM(B14:B34)</f>
        <v>1085</v>
      </c>
      <c r="C35" s="72">
        <f>SUM(C14:C34)</f>
        <v>1115</v>
      </c>
      <c r="D35" s="71">
        <f>SUM(D14:D34)</f>
        <v>5107</v>
      </c>
      <c r="E35" s="72">
        <f>SUM(E14:E34)</f>
        <v>5197</v>
      </c>
      <c r="F35" s="73"/>
      <c r="G35" s="71">
        <f t="shared" si="0"/>
        <v>-30</v>
      </c>
      <c r="H35" s="72">
        <f t="shared" si="1"/>
        <v>-90</v>
      </c>
      <c r="I35" s="44">
        <f>IF(C35=0, 0, G35/C35*100)</f>
        <v>-2.6905829596412558</v>
      </c>
      <c r="J35" s="45">
        <f>IF(E35=0, 0, H35/E35*100)</f>
        <v>-1.7317683278814702</v>
      </c>
    </row>
    <row r="37" spans="1:10" ht="13" x14ac:dyDescent="0.3">
      <c r="E37" s="201" t="s">
        <v>8</v>
      </c>
      <c r="F37" s="201"/>
      <c r="G37" s="201"/>
    </row>
    <row r="38" spans="1:10" ht="13" x14ac:dyDescent="0.3">
      <c r="A38" s="3"/>
      <c r="B38" s="196" t="s">
        <v>1</v>
      </c>
      <c r="C38" s="197"/>
      <c r="D38" s="196" t="s">
        <v>2</v>
      </c>
      <c r="E38" s="197"/>
      <c r="F38" s="59"/>
      <c r="G38" s="196" t="s">
        <v>9</v>
      </c>
      <c r="H38" s="197"/>
    </row>
    <row r="39" spans="1:10" ht="13" x14ac:dyDescent="0.3">
      <c r="A39" s="27"/>
      <c r="B39" s="57">
        <f>B6</f>
        <v>2023</v>
      </c>
      <c r="C39" s="58">
        <f>C6</f>
        <v>2022</v>
      </c>
      <c r="D39" s="57">
        <f>D6</f>
        <v>2023</v>
      </c>
      <c r="E39" s="58">
        <f>E6</f>
        <v>2022</v>
      </c>
      <c r="F39" s="64"/>
      <c r="G39" s="57" t="s">
        <v>4</v>
      </c>
      <c r="H39" s="58" t="s">
        <v>2</v>
      </c>
    </row>
    <row r="40" spans="1:10" x14ac:dyDescent="0.25">
      <c r="A40" s="7" t="s">
        <v>91</v>
      </c>
      <c r="B40" s="30">
        <f>$B$7/$B$11*100</f>
        <v>12.903225806451612</v>
      </c>
      <c r="C40" s="31">
        <f>$C$7/$C$11*100</f>
        <v>15.067264573991032</v>
      </c>
      <c r="D40" s="30">
        <f>$D$7/$D$11*100</f>
        <v>14.724887409438026</v>
      </c>
      <c r="E40" s="31">
        <f>$E$7/$E$11*100</f>
        <v>15.682124302482201</v>
      </c>
      <c r="F40" s="32"/>
      <c r="G40" s="30">
        <f>B40-C40</f>
        <v>-2.1640387675394201</v>
      </c>
      <c r="H40" s="31">
        <f>D40-E40</f>
        <v>-0.95723689304417547</v>
      </c>
    </row>
    <row r="41" spans="1:10" x14ac:dyDescent="0.25">
      <c r="A41" s="7" t="s">
        <v>100</v>
      </c>
      <c r="B41" s="30">
        <f>$B$8/$B$11*100</f>
        <v>45.714285714285715</v>
      </c>
      <c r="C41" s="31">
        <f>$C$8/$C$11*100</f>
        <v>48.16143497757848</v>
      </c>
      <c r="D41" s="30">
        <f>$D$8/$D$11*100</f>
        <v>46.563540238887803</v>
      </c>
      <c r="E41" s="31">
        <f>$E$8/$E$11*100</f>
        <v>46.815470463729078</v>
      </c>
      <c r="F41" s="32"/>
      <c r="G41" s="30">
        <f>B41-C41</f>
        <v>-2.4471492632927649</v>
      </c>
      <c r="H41" s="31">
        <f>D41-E41</f>
        <v>-0.25193022484127425</v>
      </c>
    </row>
    <row r="42" spans="1:10" x14ac:dyDescent="0.25">
      <c r="A42" s="7" t="s">
        <v>106</v>
      </c>
      <c r="B42" s="30">
        <f>$B$9/$B$11*100</f>
        <v>36.68202764976958</v>
      </c>
      <c r="C42" s="31">
        <f>$C$9/$C$11*100</f>
        <v>33.721973094170401</v>
      </c>
      <c r="D42" s="30">
        <f>$D$9/$D$11*100</f>
        <v>35.089093401214022</v>
      </c>
      <c r="E42" s="31">
        <f>$E$9/$E$11*100</f>
        <v>34.404464113911871</v>
      </c>
      <c r="F42" s="32"/>
      <c r="G42" s="30">
        <f>B42-C42</f>
        <v>2.9600545555991786</v>
      </c>
      <c r="H42" s="31">
        <f>D42-E42</f>
        <v>0.68462928730215111</v>
      </c>
    </row>
    <row r="43" spans="1:10" x14ac:dyDescent="0.25">
      <c r="A43" s="7" t="s">
        <v>107</v>
      </c>
      <c r="B43" s="30">
        <f>$B$10/$B$11*100</f>
        <v>4.7004608294930872</v>
      </c>
      <c r="C43" s="31">
        <f>$C$10/$C$11*100</f>
        <v>3.0493273542600896</v>
      </c>
      <c r="D43" s="30">
        <f>$D$10/$D$11*100</f>
        <v>3.6224789504601529</v>
      </c>
      <c r="E43" s="31">
        <f>$E$10/$E$11*100</f>
        <v>3.0979411198768521</v>
      </c>
      <c r="F43" s="32"/>
      <c r="G43" s="30">
        <f>B43-C43</f>
        <v>1.6511334752329976</v>
      </c>
      <c r="H43" s="31">
        <f>D43-E43</f>
        <v>0.52453783058330083</v>
      </c>
    </row>
    <row r="44" spans="1:10" s="43" customFormat="1" ht="13" x14ac:dyDescent="0.3">
      <c r="A44" s="27" t="s">
        <v>0</v>
      </c>
      <c r="B44" s="46">
        <f>SUM(B40:B43)</f>
        <v>99.999999999999986</v>
      </c>
      <c r="C44" s="47">
        <f>SUM(C40:C43)</f>
        <v>100</v>
      </c>
      <c r="D44" s="46">
        <f>SUM(D40:D43)</f>
        <v>100</v>
      </c>
      <c r="E44" s="47">
        <f>SUM(E40:E43)</f>
        <v>100</v>
      </c>
      <c r="F44" s="48"/>
      <c r="G44" s="46">
        <f>B44-C44</f>
        <v>0</v>
      </c>
      <c r="H44" s="47">
        <f>D44-E44</f>
        <v>0</v>
      </c>
    </row>
    <row r="46" spans="1:10" ht="13" x14ac:dyDescent="0.3">
      <c r="A46" s="3"/>
      <c r="B46" s="196" t="s">
        <v>1</v>
      </c>
      <c r="C46" s="197"/>
      <c r="D46" s="196" t="s">
        <v>2</v>
      </c>
      <c r="E46" s="197"/>
      <c r="F46" s="59"/>
      <c r="G46" s="196" t="s">
        <v>9</v>
      </c>
      <c r="H46" s="197"/>
    </row>
    <row r="47" spans="1:10" x14ac:dyDescent="0.25">
      <c r="A47" s="7" t="s">
        <v>92</v>
      </c>
      <c r="B47" s="30">
        <f>$B$14/$B$35*100</f>
        <v>0.55299539170506917</v>
      </c>
      <c r="C47" s="31">
        <f>$C$14/$C$35*100</f>
        <v>0.71748878923766812</v>
      </c>
      <c r="D47" s="30">
        <f>$D$14/$D$35*100</f>
        <v>0.5482670843939691</v>
      </c>
      <c r="E47" s="31">
        <f>$E$14/$E$35*100</f>
        <v>0.48104675774485278</v>
      </c>
      <c r="F47" s="32"/>
      <c r="G47" s="30">
        <f t="shared" ref="G47:G68" si="4">B47-C47</f>
        <v>-0.16449339753259895</v>
      </c>
      <c r="H47" s="31">
        <f t="shared" ref="H47:H68" si="5">D47-E47</f>
        <v>6.7220326649116313E-2</v>
      </c>
    </row>
    <row r="48" spans="1:10" x14ac:dyDescent="0.25">
      <c r="A48" s="7" t="s">
        <v>93</v>
      </c>
      <c r="B48" s="30">
        <f>$B$15/$B$35*100</f>
        <v>2.4884792626728109</v>
      </c>
      <c r="C48" s="31">
        <f>$C$15/$C$35*100</f>
        <v>3.5874439461883409</v>
      </c>
      <c r="D48" s="30">
        <f>$D$15/$D$35*100</f>
        <v>4.2686508713530449</v>
      </c>
      <c r="E48" s="31">
        <f>$E$15/$E$35*100</f>
        <v>5.5224167789109107</v>
      </c>
      <c r="F48" s="32"/>
      <c r="G48" s="30">
        <f t="shared" si="4"/>
        <v>-1.09896468351553</v>
      </c>
      <c r="H48" s="31">
        <f t="shared" si="5"/>
        <v>-1.2537659075578658</v>
      </c>
    </row>
    <row r="49" spans="1:8" x14ac:dyDescent="0.25">
      <c r="A49" s="7" t="s">
        <v>94</v>
      </c>
      <c r="B49" s="30">
        <f>$B$16/$B$35*100</f>
        <v>4.5161290322580641</v>
      </c>
      <c r="C49" s="31">
        <f>$C$16/$C$35*100</f>
        <v>6.636771300448431</v>
      </c>
      <c r="D49" s="30">
        <f>$D$16/$D$35*100</f>
        <v>4.542784413550029</v>
      </c>
      <c r="E49" s="31">
        <f>$E$16/$E$35*100</f>
        <v>6.5037521647104093</v>
      </c>
      <c r="F49" s="32"/>
      <c r="G49" s="30">
        <f t="shared" si="4"/>
        <v>-2.1206422681903669</v>
      </c>
      <c r="H49" s="31">
        <f t="shared" si="5"/>
        <v>-1.9609677511603802</v>
      </c>
    </row>
    <row r="50" spans="1:8" x14ac:dyDescent="0.25">
      <c r="A50" s="7" t="s">
        <v>95</v>
      </c>
      <c r="B50" s="30">
        <f>$B$17/$B$35*100</f>
        <v>1.8433179723502304</v>
      </c>
      <c r="C50" s="31">
        <f>$C$17/$C$35*100</f>
        <v>1.3452914798206279</v>
      </c>
      <c r="D50" s="30">
        <f>$D$17/$D$35*100</f>
        <v>2.4476209124730763</v>
      </c>
      <c r="E50" s="31">
        <f>$E$17/$E$35*100</f>
        <v>1.5201077544737349</v>
      </c>
      <c r="F50" s="32"/>
      <c r="G50" s="30">
        <f t="shared" si="4"/>
        <v>0.49802649252960252</v>
      </c>
      <c r="H50" s="31">
        <f t="shared" si="5"/>
        <v>0.92751315799934142</v>
      </c>
    </row>
    <row r="51" spans="1:8" x14ac:dyDescent="0.25">
      <c r="A51" s="7" t="s">
        <v>96</v>
      </c>
      <c r="B51" s="30">
        <f>$B$18/$B$35*100</f>
        <v>0.27649769585253459</v>
      </c>
      <c r="C51" s="31">
        <f>$C$18/$C$35*100</f>
        <v>0.26905829596412556</v>
      </c>
      <c r="D51" s="30">
        <f>$D$18/$D$35*100</f>
        <v>0.35245741139612297</v>
      </c>
      <c r="E51" s="31">
        <f>$E$18/$E$35*100</f>
        <v>0.30786992495670579</v>
      </c>
      <c r="F51" s="32"/>
      <c r="G51" s="30">
        <f t="shared" si="4"/>
        <v>7.4393998884090262E-3</v>
      </c>
      <c r="H51" s="31">
        <f t="shared" si="5"/>
        <v>4.4587486439417179E-2</v>
      </c>
    </row>
    <row r="52" spans="1:8" x14ac:dyDescent="0.25">
      <c r="A52" s="7" t="s">
        <v>97</v>
      </c>
      <c r="B52" s="30">
        <f>$B$19/$B$35*100</f>
        <v>0</v>
      </c>
      <c r="C52" s="31">
        <f>$C$19/$C$35*100</f>
        <v>0</v>
      </c>
      <c r="D52" s="30">
        <f>$D$19/$D$35*100</f>
        <v>0</v>
      </c>
      <c r="E52" s="31">
        <f>$E$19/$E$35*100</f>
        <v>1.9241870309794112E-2</v>
      </c>
      <c r="F52" s="32"/>
      <c r="G52" s="30">
        <f t="shared" si="4"/>
        <v>0</v>
      </c>
      <c r="H52" s="31">
        <f t="shared" si="5"/>
        <v>-1.9241870309794112E-2</v>
      </c>
    </row>
    <row r="53" spans="1:8" x14ac:dyDescent="0.25">
      <c r="A53" s="7" t="s">
        <v>98</v>
      </c>
      <c r="B53" s="30">
        <f>$B$20/$B$35*100</f>
        <v>2.7649769585253456</v>
      </c>
      <c r="C53" s="31">
        <f>$C$20/$C$35*100</f>
        <v>2.3318385650224216</v>
      </c>
      <c r="D53" s="30">
        <f>$D$20/$D$35*100</f>
        <v>2.0951635010769531</v>
      </c>
      <c r="E53" s="31">
        <f>$E$20/$E$35*100</f>
        <v>1.0967866076582644</v>
      </c>
      <c r="F53" s="32"/>
      <c r="G53" s="30">
        <f t="shared" si="4"/>
        <v>0.43313839350292405</v>
      </c>
      <c r="H53" s="31">
        <f t="shared" si="5"/>
        <v>0.99837689341868874</v>
      </c>
    </row>
    <row r="54" spans="1:8" x14ac:dyDescent="0.25">
      <c r="A54" s="7" t="s">
        <v>99</v>
      </c>
      <c r="B54" s="30">
        <f>$B$21/$B$35*100</f>
        <v>0.46082949308755761</v>
      </c>
      <c r="C54" s="31">
        <f>$C$21/$C$35*100</f>
        <v>0.17937219730941703</v>
      </c>
      <c r="D54" s="30">
        <f>$D$21/$D$35*100</f>
        <v>0.46994321519483062</v>
      </c>
      <c r="E54" s="31">
        <f>$E$21/$E$35*100</f>
        <v>0.23090244371752935</v>
      </c>
      <c r="F54" s="32"/>
      <c r="G54" s="30">
        <f t="shared" si="4"/>
        <v>0.2814572957781406</v>
      </c>
      <c r="H54" s="31">
        <f t="shared" si="5"/>
        <v>0.23904077147730127</v>
      </c>
    </row>
    <row r="55" spans="1:8" x14ac:dyDescent="0.25">
      <c r="A55" s="142" t="s">
        <v>101</v>
      </c>
      <c r="B55" s="148">
        <f>$B$22/$B$35*100</f>
        <v>3.6866359447004609</v>
      </c>
      <c r="C55" s="149">
        <f>$C$22/$C$35*100</f>
        <v>5.6502242152466371</v>
      </c>
      <c r="D55" s="148">
        <f>$D$22/$D$35*100</f>
        <v>3.955355394556491</v>
      </c>
      <c r="E55" s="149">
        <f>$E$22/$E$35*100</f>
        <v>4.8681931883779104</v>
      </c>
      <c r="F55" s="150"/>
      <c r="G55" s="148">
        <f t="shared" si="4"/>
        <v>-1.9635882705461762</v>
      </c>
      <c r="H55" s="149">
        <f t="shared" si="5"/>
        <v>-0.91283779382141939</v>
      </c>
    </row>
    <row r="56" spans="1:8" x14ac:dyDescent="0.25">
      <c r="A56" s="7" t="s">
        <v>102</v>
      </c>
      <c r="B56" s="30">
        <f>$B$23/$B$35*100</f>
        <v>10.783410138248847</v>
      </c>
      <c r="C56" s="31">
        <f>$C$23/$C$35*100</f>
        <v>11.838565022421525</v>
      </c>
      <c r="D56" s="30">
        <f>$D$23/$D$35*100</f>
        <v>10.53456040728412</v>
      </c>
      <c r="E56" s="31">
        <f>$E$23/$E$35*100</f>
        <v>10.19819126419088</v>
      </c>
      <c r="F56" s="32"/>
      <c r="G56" s="30">
        <f t="shared" si="4"/>
        <v>-1.0551548841726781</v>
      </c>
      <c r="H56" s="31">
        <f t="shared" si="5"/>
        <v>0.33636914309323984</v>
      </c>
    </row>
    <row r="57" spans="1:8" x14ac:dyDescent="0.25">
      <c r="A57" s="7" t="s">
        <v>103</v>
      </c>
      <c r="B57" s="30">
        <f>$B$24/$B$35*100</f>
        <v>12.718894009216589</v>
      </c>
      <c r="C57" s="31">
        <f>$C$24/$C$35*100</f>
        <v>13.273542600896862</v>
      </c>
      <c r="D57" s="30">
        <f>$D$24/$D$35*100</f>
        <v>14.999020951635011</v>
      </c>
      <c r="E57" s="31">
        <f>$E$24/$E$35*100</f>
        <v>14.200500288628055</v>
      </c>
      <c r="F57" s="32"/>
      <c r="G57" s="30">
        <f t="shared" si="4"/>
        <v>-0.55464859168027303</v>
      </c>
      <c r="H57" s="31">
        <f t="shared" si="5"/>
        <v>0.7985206630069559</v>
      </c>
    </row>
    <row r="58" spans="1:8" x14ac:dyDescent="0.25">
      <c r="A58" s="7" t="s">
        <v>104</v>
      </c>
      <c r="B58" s="30">
        <f>$B$25/$B$35*100</f>
        <v>15.115207373271888</v>
      </c>
      <c r="C58" s="31">
        <f>$C$25/$C$35*100</f>
        <v>15.246636771300448</v>
      </c>
      <c r="D58" s="30">
        <f>$D$25/$D$35*100</f>
        <v>14.176620325044057</v>
      </c>
      <c r="E58" s="31">
        <f>$E$25/$E$35*100</f>
        <v>15.566673080623437</v>
      </c>
      <c r="F58" s="32"/>
      <c r="G58" s="30">
        <f t="shared" si="4"/>
        <v>-0.13142939802856013</v>
      </c>
      <c r="H58" s="31">
        <f t="shared" si="5"/>
        <v>-1.3900527555793794</v>
      </c>
    </row>
    <row r="59" spans="1:8" x14ac:dyDescent="0.25">
      <c r="A59" s="7" t="s">
        <v>105</v>
      </c>
      <c r="B59" s="30">
        <f>$B$26/$B$35*100</f>
        <v>3.4101382488479262</v>
      </c>
      <c r="C59" s="31">
        <f>$C$26/$C$35*100</f>
        <v>2.1524663677130045</v>
      </c>
      <c r="D59" s="30">
        <f>$D$26/$D$35*100</f>
        <v>2.8979831603681219</v>
      </c>
      <c r="E59" s="31">
        <f>$E$26/$E$35*100</f>
        <v>1.9819126419087933</v>
      </c>
      <c r="F59" s="32"/>
      <c r="G59" s="30">
        <f t="shared" si="4"/>
        <v>1.2576718811349217</v>
      </c>
      <c r="H59" s="31">
        <f t="shared" si="5"/>
        <v>0.91607051845932852</v>
      </c>
    </row>
    <row r="60" spans="1:8" x14ac:dyDescent="0.25">
      <c r="A60" s="142" t="s">
        <v>108</v>
      </c>
      <c r="B60" s="148">
        <f>$B$27/$B$35*100</f>
        <v>0.92165898617511521</v>
      </c>
      <c r="C60" s="149">
        <f>$C$27/$C$35*100</f>
        <v>1.7937219730941705</v>
      </c>
      <c r="D60" s="148">
        <f>$D$27/$D$35*100</f>
        <v>1.6252202858821225</v>
      </c>
      <c r="E60" s="149">
        <f>$E$27/$E$35*100</f>
        <v>1.8664614200500289</v>
      </c>
      <c r="F60" s="150"/>
      <c r="G60" s="148">
        <f t="shared" si="4"/>
        <v>-0.87206298691905526</v>
      </c>
      <c r="H60" s="149">
        <f t="shared" si="5"/>
        <v>-0.24124113416790638</v>
      </c>
    </row>
    <row r="61" spans="1:8" x14ac:dyDescent="0.25">
      <c r="A61" s="7" t="s">
        <v>109</v>
      </c>
      <c r="B61" s="30">
        <f>$B$28/$B$35*100</f>
        <v>9.2165898617511524E-2</v>
      </c>
      <c r="C61" s="31">
        <f>$C$28/$C$35*100</f>
        <v>8.9686098654708515E-2</v>
      </c>
      <c r="D61" s="30">
        <f>$D$28/$D$35*100</f>
        <v>0.23497160759741531</v>
      </c>
      <c r="E61" s="31">
        <f>$E$28/$E$35*100</f>
        <v>0.11545122185876468</v>
      </c>
      <c r="F61" s="32"/>
      <c r="G61" s="30">
        <f t="shared" si="4"/>
        <v>2.4797999628030087E-3</v>
      </c>
      <c r="H61" s="31">
        <f t="shared" si="5"/>
        <v>0.11952038573865063</v>
      </c>
    </row>
    <row r="62" spans="1:8" x14ac:dyDescent="0.25">
      <c r="A62" s="7" t="s">
        <v>110</v>
      </c>
      <c r="B62" s="30">
        <f>$B$29/$B$35*100</f>
        <v>0</v>
      </c>
      <c r="C62" s="31">
        <f>$C$29/$C$35*100</f>
        <v>0</v>
      </c>
      <c r="D62" s="30">
        <f>$D$29/$D$35*100</f>
        <v>1.9580967299784608E-2</v>
      </c>
      <c r="E62" s="31">
        <f>$E$29/$E$35*100</f>
        <v>1.9241870309794112E-2</v>
      </c>
      <c r="F62" s="32"/>
      <c r="G62" s="30">
        <f t="shared" si="4"/>
        <v>0</v>
      </c>
      <c r="H62" s="31">
        <f t="shared" si="5"/>
        <v>3.3909698999049637E-4</v>
      </c>
    </row>
    <row r="63" spans="1:8" x14ac:dyDescent="0.25">
      <c r="A63" s="7" t="s">
        <v>111</v>
      </c>
      <c r="B63" s="30">
        <f>$B$30/$B$35*100</f>
        <v>1.1059907834101383</v>
      </c>
      <c r="C63" s="31">
        <f>$C$30/$C$35*100</f>
        <v>0.80717488789237668</v>
      </c>
      <c r="D63" s="30">
        <f>$D$30/$D$35*100</f>
        <v>0.78323869199138429</v>
      </c>
      <c r="E63" s="31">
        <f>$E$30/$E$35*100</f>
        <v>1.039060996728882</v>
      </c>
      <c r="F63" s="32"/>
      <c r="G63" s="30">
        <f t="shared" si="4"/>
        <v>0.29881589551776166</v>
      </c>
      <c r="H63" s="31">
        <f t="shared" si="5"/>
        <v>-0.25582230473749767</v>
      </c>
    </row>
    <row r="64" spans="1:8" x14ac:dyDescent="0.25">
      <c r="A64" s="7" t="s">
        <v>112</v>
      </c>
      <c r="B64" s="30">
        <f>$B$31/$B$35*100</f>
        <v>5.9907834101382482</v>
      </c>
      <c r="C64" s="31">
        <f>$C$31/$C$35*100</f>
        <v>7.623318385650224</v>
      </c>
      <c r="D64" s="30">
        <f>$D$31/$D$35*100</f>
        <v>4.9735656941452904</v>
      </c>
      <c r="E64" s="31">
        <f>$E$31/$E$35*100</f>
        <v>6.3883009428516448</v>
      </c>
      <c r="F64" s="32"/>
      <c r="G64" s="30">
        <f t="shared" si="4"/>
        <v>-1.6325349755119758</v>
      </c>
      <c r="H64" s="31">
        <f t="shared" si="5"/>
        <v>-1.4147352487063545</v>
      </c>
    </row>
    <row r="65" spans="1:8" x14ac:dyDescent="0.25">
      <c r="A65" s="7" t="s">
        <v>113</v>
      </c>
      <c r="B65" s="30">
        <f>$B$32/$B$35*100</f>
        <v>27.557603686635947</v>
      </c>
      <c r="C65" s="31">
        <f>$C$32/$C$35*100</f>
        <v>22.421524663677133</v>
      </c>
      <c r="D65" s="30">
        <f>$D$32/$D$35*100</f>
        <v>26.649696495006854</v>
      </c>
      <c r="E65" s="31">
        <f>$E$32/$E$35*100</f>
        <v>24.05233788724264</v>
      </c>
      <c r="F65" s="32"/>
      <c r="G65" s="30">
        <f t="shared" si="4"/>
        <v>5.136079022958814</v>
      </c>
      <c r="H65" s="31">
        <f t="shared" si="5"/>
        <v>2.5973586077642139</v>
      </c>
    </row>
    <row r="66" spans="1:8" x14ac:dyDescent="0.25">
      <c r="A66" s="7" t="s">
        <v>114</v>
      </c>
      <c r="B66" s="30">
        <f>$B$33/$B$35*100</f>
        <v>1.0138248847926268</v>
      </c>
      <c r="C66" s="31">
        <f>$C$33/$C$35*100</f>
        <v>0.98654708520179368</v>
      </c>
      <c r="D66" s="30">
        <f>$D$33/$D$35*100</f>
        <v>0.80281965929116894</v>
      </c>
      <c r="E66" s="31">
        <f>$E$33/$E$35*100</f>
        <v>0.92360977487011742</v>
      </c>
      <c r="F66" s="32"/>
      <c r="G66" s="30">
        <f t="shared" si="4"/>
        <v>2.7277799590833096E-2</v>
      </c>
      <c r="H66" s="31">
        <f t="shared" si="5"/>
        <v>-0.12079011557894848</v>
      </c>
    </row>
    <row r="67" spans="1:8" x14ac:dyDescent="0.25">
      <c r="A67" s="142" t="s">
        <v>107</v>
      </c>
      <c r="B67" s="148">
        <f>$B$34/$B$35*100</f>
        <v>4.7004608294930872</v>
      </c>
      <c r="C67" s="149">
        <f>$C$34/$C$35*100</f>
        <v>3.0493273542600896</v>
      </c>
      <c r="D67" s="148">
        <f>$D$34/$D$35*100</f>
        <v>3.6224789504601529</v>
      </c>
      <c r="E67" s="149">
        <f>$E$34/$E$35*100</f>
        <v>3.0979411198768521</v>
      </c>
      <c r="F67" s="150"/>
      <c r="G67" s="148">
        <f t="shared" si="4"/>
        <v>1.6511334752329976</v>
      </c>
      <c r="H67" s="149">
        <f t="shared" si="5"/>
        <v>0.52453783058330083</v>
      </c>
    </row>
    <row r="68" spans="1:8" s="43" customFormat="1" ht="13" x14ac:dyDescent="0.3">
      <c r="A68" s="27" t="s">
        <v>0</v>
      </c>
      <c r="B68" s="46">
        <f>SUM(B47:B67)</f>
        <v>99.999999999999986</v>
      </c>
      <c r="C68" s="47">
        <f>SUM(C47:C67)</f>
        <v>99.999999999999986</v>
      </c>
      <c r="D68" s="46">
        <f>SUM(D47:D67)</f>
        <v>100</v>
      </c>
      <c r="E68" s="47">
        <f>SUM(E47:E67)</f>
        <v>100</v>
      </c>
      <c r="F68" s="48"/>
      <c r="G68" s="46">
        <f t="shared" si="4"/>
        <v>0</v>
      </c>
      <c r="H68" s="47">
        <f t="shared" si="5"/>
        <v>0</v>
      </c>
    </row>
  </sheetData>
  <mergeCells count="16">
    <mergeCell ref="B46:C46"/>
    <mergeCell ref="D46:E46"/>
    <mergeCell ref="G46:H46"/>
    <mergeCell ref="B1:J1"/>
    <mergeCell ref="B5:C5"/>
    <mergeCell ref="D5:E5"/>
    <mergeCell ref="G5:J5"/>
    <mergeCell ref="E4:G4"/>
    <mergeCell ref="B2:J2"/>
    <mergeCell ref="G38:H38"/>
    <mergeCell ref="E37:G37"/>
    <mergeCell ref="B38:C38"/>
    <mergeCell ref="D38:E38"/>
    <mergeCell ref="B13:C13"/>
    <mergeCell ref="D13:E13"/>
    <mergeCell ref="G13:J13"/>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1">
    <pageSetUpPr fitToPage="1"/>
  </sheetPr>
  <dimension ref="A1:J56"/>
  <sheetViews>
    <sheetView tabSelected="1" zoomScaleNormal="100" workbookViewId="0">
      <selection activeCell="M1" sqref="M1"/>
    </sheetView>
  </sheetViews>
  <sheetFormatPr defaultRowHeight="12.5" x14ac:dyDescent="0.25"/>
  <cols>
    <col min="1" max="1" width="25.1796875" bestFit="1" customWidth="1"/>
    <col min="6" max="6" width="1.7265625" customWidth="1"/>
  </cols>
  <sheetData>
    <row r="1" spans="1:10" s="52" customFormat="1" ht="20" x14ac:dyDescent="0.4">
      <c r="A1" s="4" t="s">
        <v>10</v>
      </c>
      <c r="B1" s="198" t="s">
        <v>18</v>
      </c>
      <c r="C1" s="199"/>
      <c r="D1" s="199"/>
      <c r="E1" s="199"/>
      <c r="F1" s="199"/>
      <c r="G1" s="199"/>
      <c r="H1" s="199"/>
      <c r="I1" s="199"/>
      <c r="J1" s="199"/>
    </row>
    <row r="2" spans="1:10" s="52" customFormat="1" ht="20" x14ac:dyDescent="0.4">
      <c r="A2" s="4" t="s">
        <v>90</v>
      </c>
      <c r="B2" s="202" t="s">
        <v>81</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x14ac:dyDescent="0.25">
      <c r="A6" s="7" t="s">
        <v>31</v>
      </c>
      <c r="B6" s="65">
        <v>0</v>
      </c>
      <c r="C6" s="66">
        <v>0</v>
      </c>
      <c r="D6" s="65">
        <v>6</v>
      </c>
      <c r="E6" s="66">
        <v>1</v>
      </c>
      <c r="F6" s="67"/>
      <c r="G6" s="65">
        <f t="shared" ref="G6:G37" si="0">B6-C6</f>
        <v>0</v>
      </c>
      <c r="H6" s="66">
        <f t="shared" ref="H6:H37" si="1">D6-E6</f>
        <v>5</v>
      </c>
      <c r="I6" s="20" t="str">
        <f t="shared" ref="I6:I37" si="2">IF(C6=0, "-", IF(G6/C6&lt;10, G6/C6, "&gt;999%"))</f>
        <v>-</v>
      </c>
      <c r="J6" s="21">
        <f t="shared" ref="J6:J37" si="3">IF(E6=0, "-", IF(H6/E6&lt;10, H6/E6, "&gt;999%"))</f>
        <v>5</v>
      </c>
    </row>
    <row r="7" spans="1:10" x14ac:dyDescent="0.25">
      <c r="A7" s="7" t="s">
        <v>32</v>
      </c>
      <c r="B7" s="65">
        <v>3</v>
      </c>
      <c r="C7" s="66">
        <v>5</v>
      </c>
      <c r="D7" s="65">
        <v>16</v>
      </c>
      <c r="E7" s="66">
        <v>24</v>
      </c>
      <c r="F7" s="67"/>
      <c r="G7" s="65">
        <f t="shared" si="0"/>
        <v>-2</v>
      </c>
      <c r="H7" s="66">
        <f t="shared" si="1"/>
        <v>-8</v>
      </c>
      <c r="I7" s="20">
        <f t="shared" si="2"/>
        <v>-0.4</v>
      </c>
      <c r="J7" s="21">
        <f t="shared" si="3"/>
        <v>-0.33333333333333331</v>
      </c>
    </row>
    <row r="8" spans="1:10" x14ac:dyDescent="0.25">
      <c r="A8" s="7" t="s">
        <v>33</v>
      </c>
      <c r="B8" s="65">
        <v>2</v>
      </c>
      <c r="C8" s="66">
        <v>0</v>
      </c>
      <c r="D8" s="65">
        <v>10</v>
      </c>
      <c r="E8" s="66">
        <v>0</v>
      </c>
      <c r="F8" s="67"/>
      <c r="G8" s="65">
        <f t="shared" si="0"/>
        <v>2</v>
      </c>
      <c r="H8" s="66">
        <f t="shared" si="1"/>
        <v>10</v>
      </c>
      <c r="I8" s="20" t="str">
        <f t="shared" si="2"/>
        <v>-</v>
      </c>
      <c r="J8" s="21" t="str">
        <f t="shared" si="3"/>
        <v>-</v>
      </c>
    </row>
    <row r="9" spans="1:10" x14ac:dyDescent="0.25">
      <c r="A9" s="7" t="s">
        <v>34</v>
      </c>
      <c r="B9" s="65">
        <v>0</v>
      </c>
      <c r="C9" s="66">
        <v>0</v>
      </c>
      <c r="D9" s="65">
        <v>4</v>
      </c>
      <c r="E9" s="66">
        <v>0</v>
      </c>
      <c r="F9" s="67"/>
      <c r="G9" s="65">
        <f t="shared" si="0"/>
        <v>0</v>
      </c>
      <c r="H9" s="66">
        <f t="shared" si="1"/>
        <v>4</v>
      </c>
      <c r="I9" s="20" t="str">
        <f t="shared" si="2"/>
        <v>-</v>
      </c>
      <c r="J9" s="21" t="str">
        <f t="shared" si="3"/>
        <v>-</v>
      </c>
    </row>
    <row r="10" spans="1:10" x14ac:dyDescent="0.25">
      <c r="A10" s="7" t="s">
        <v>35</v>
      </c>
      <c r="B10" s="65">
        <v>4</v>
      </c>
      <c r="C10" s="66">
        <v>3</v>
      </c>
      <c r="D10" s="65">
        <v>13</v>
      </c>
      <c r="E10" s="66">
        <v>11</v>
      </c>
      <c r="F10" s="67"/>
      <c r="G10" s="65">
        <f t="shared" si="0"/>
        <v>1</v>
      </c>
      <c r="H10" s="66">
        <f t="shared" si="1"/>
        <v>2</v>
      </c>
      <c r="I10" s="20">
        <f t="shared" si="2"/>
        <v>0.33333333333333331</v>
      </c>
      <c r="J10" s="21">
        <f t="shared" si="3"/>
        <v>0.18181818181818182</v>
      </c>
    </row>
    <row r="11" spans="1:10" x14ac:dyDescent="0.25">
      <c r="A11" s="7" t="s">
        <v>36</v>
      </c>
      <c r="B11" s="65">
        <v>1</v>
      </c>
      <c r="C11" s="66">
        <v>0</v>
      </c>
      <c r="D11" s="65">
        <v>3</v>
      </c>
      <c r="E11" s="66">
        <v>0</v>
      </c>
      <c r="F11" s="67"/>
      <c r="G11" s="65">
        <f t="shared" si="0"/>
        <v>1</v>
      </c>
      <c r="H11" s="66">
        <f t="shared" si="1"/>
        <v>3</v>
      </c>
      <c r="I11" s="20" t="str">
        <f t="shared" si="2"/>
        <v>-</v>
      </c>
      <c r="J11" s="21" t="str">
        <f t="shared" si="3"/>
        <v>-</v>
      </c>
    </row>
    <row r="12" spans="1:10" x14ac:dyDescent="0.25">
      <c r="A12" s="7" t="s">
        <v>37</v>
      </c>
      <c r="B12" s="65">
        <v>46</v>
      </c>
      <c r="C12" s="66">
        <v>19</v>
      </c>
      <c r="D12" s="65">
        <v>339</v>
      </c>
      <c r="E12" s="66">
        <v>171</v>
      </c>
      <c r="F12" s="67"/>
      <c r="G12" s="65">
        <f t="shared" si="0"/>
        <v>27</v>
      </c>
      <c r="H12" s="66">
        <f t="shared" si="1"/>
        <v>168</v>
      </c>
      <c r="I12" s="20">
        <f t="shared" si="2"/>
        <v>1.4210526315789473</v>
      </c>
      <c r="J12" s="21">
        <f t="shared" si="3"/>
        <v>0.98245614035087714</v>
      </c>
    </row>
    <row r="13" spans="1:10" x14ac:dyDescent="0.25">
      <c r="A13" s="7" t="s">
        <v>39</v>
      </c>
      <c r="B13" s="65">
        <v>0</v>
      </c>
      <c r="C13" s="66">
        <v>1</v>
      </c>
      <c r="D13" s="65">
        <v>1</v>
      </c>
      <c r="E13" s="66">
        <v>1</v>
      </c>
      <c r="F13" s="67"/>
      <c r="G13" s="65">
        <f t="shared" si="0"/>
        <v>-1</v>
      </c>
      <c r="H13" s="66">
        <f t="shared" si="1"/>
        <v>0</v>
      </c>
      <c r="I13" s="20">
        <f t="shared" si="2"/>
        <v>-1</v>
      </c>
      <c r="J13" s="21">
        <f t="shared" si="3"/>
        <v>0</v>
      </c>
    </row>
    <row r="14" spans="1:10" x14ac:dyDescent="0.25">
      <c r="A14" s="7" t="s">
        <v>40</v>
      </c>
      <c r="B14" s="65">
        <v>29</v>
      </c>
      <c r="C14" s="66">
        <v>19</v>
      </c>
      <c r="D14" s="65">
        <v>169</v>
      </c>
      <c r="E14" s="66">
        <v>86</v>
      </c>
      <c r="F14" s="67"/>
      <c r="G14" s="65">
        <f t="shared" si="0"/>
        <v>10</v>
      </c>
      <c r="H14" s="66">
        <f t="shared" si="1"/>
        <v>83</v>
      </c>
      <c r="I14" s="20">
        <f t="shared" si="2"/>
        <v>0.52631578947368418</v>
      </c>
      <c r="J14" s="21">
        <f t="shared" si="3"/>
        <v>0.96511627906976749</v>
      </c>
    </row>
    <row r="15" spans="1:10" x14ac:dyDescent="0.25">
      <c r="A15" s="7" t="s">
        <v>42</v>
      </c>
      <c r="B15" s="65">
        <v>5</v>
      </c>
      <c r="C15" s="66">
        <v>6</v>
      </c>
      <c r="D15" s="65">
        <v>38</v>
      </c>
      <c r="E15" s="66">
        <v>46</v>
      </c>
      <c r="F15" s="67"/>
      <c r="G15" s="65">
        <f t="shared" si="0"/>
        <v>-1</v>
      </c>
      <c r="H15" s="66">
        <f t="shared" si="1"/>
        <v>-8</v>
      </c>
      <c r="I15" s="20">
        <f t="shared" si="2"/>
        <v>-0.16666666666666666</v>
      </c>
      <c r="J15" s="21">
        <f t="shared" si="3"/>
        <v>-0.17391304347826086</v>
      </c>
    </row>
    <row r="16" spans="1:10" x14ac:dyDescent="0.25">
      <c r="A16" s="7" t="s">
        <v>43</v>
      </c>
      <c r="B16" s="65">
        <v>52</v>
      </c>
      <c r="C16" s="66">
        <v>49</v>
      </c>
      <c r="D16" s="65">
        <v>217</v>
      </c>
      <c r="E16" s="66">
        <v>210</v>
      </c>
      <c r="F16" s="67"/>
      <c r="G16" s="65">
        <f t="shared" si="0"/>
        <v>3</v>
      </c>
      <c r="H16" s="66">
        <f t="shared" si="1"/>
        <v>7</v>
      </c>
      <c r="I16" s="20">
        <f t="shared" si="2"/>
        <v>6.1224489795918366E-2</v>
      </c>
      <c r="J16" s="21">
        <f t="shared" si="3"/>
        <v>3.3333333333333333E-2</v>
      </c>
    </row>
    <row r="17" spans="1:10" x14ac:dyDescent="0.25">
      <c r="A17" s="7" t="s">
        <v>46</v>
      </c>
      <c r="B17" s="65">
        <v>77</v>
      </c>
      <c r="C17" s="66">
        <v>62</v>
      </c>
      <c r="D17" s="65">
        <v>294</v>
      </c>
      <c r="E17" s="66">
        <v>183</v>
      </c>
      <c r="F17" s="67"/>
      <c r="G17" s="65">
        <f t="shared" si="0"/>
        <v>15</v>
      </c>
      <c r="H17" s="66">
        <f t="shared" si="1"/>
        <v>111</v>
      </c>
      <c r="I17" s="20">
        <f t="shared" si="2"/>
        <v>0.24193548387096775</v>
      </c>
      <c r="J17" s="21">
        <f t="shared" si="3"/>
        <v>0.60655737704918034</v>
      </c>
    </row>
    <row r="18" spans="1:10" x14ac:dyDescent="0.25">
      <c r="A18" s="7" t="s">
        <v>48</v>
      </c>
      <c r="B18" s="65">
        <v>0</v>
      </c>
      <c r="C18" s="66">
        <v>0</v>
      </c>
      <c r="D18" s="65">
        <v>0</v>
      </c>
      <c r="E18" s="66">
        <v>1</v>
      </c>
      <c r="F18" s="67"/>
      <c r="G18" s="65">
        <f t="shared" si="0"/>
        <v>0</v>
      </c>
      <c r="H18" s="66">
        <f t="shared" si="1"/>
        <v>-1</v>
      </c>
      <c r="I18" s="20" t="str">
        <f t="shared" si="2"/>
        <v>-</v>
      </c>
      <c r="J18" s="21">
        <f t="shared" si="3"/>
        <v>-1</v>
      </c>
    </row>
    <row r="19" spans="1:10" x14ac:dyDescent="0.25">
      <c r="A19" s="7" t="s">
        <v>49</v>
      </c>
      <c r="B19" s="65">
        <v>3</v>
      </c>
      <c r="C19" s="66">
        <v>8</v>
      </c>
      <c r="D19" s="65">
        <v>9</v>
      </c>
      <c r="E19" s="66">
        <v>22</v>
      </c>
      <c r="F19" s="67"/>
      <c r="G19" s="65">
        <f t="shared" si="0"/>
        <v>-5</v>
      </c>
      <c r="H19" s="66">
        <f t="shared" si="1"/>
        <v>-13</v>
      </c>
      <c r="I19" s="20">
        <f t="shared" si="2"/>
        <v>-0.625</v>
      </c>
      <c r="J19" s="21">
        <f t="shared" si="3"/>
        <v>-0.59090909090909094</v>
      </c>
    </row>
    <row r="20" spans="1:10" x14ac:dyDescent="0.25">
      <c r="A20" s="7" t="s">
        <v>51</v>
      </c>
      <c r="B20" s="65">
        <v>55</v>
      </c>
      <c r="C20" s="66">
        <v>75</v>
      </c>
      <c r="D20" s="65">
        <v>325</v>
      </c>
      <c r="E20" s="66">
        <v>280</v>
      </c>
      <c r="F20" s="67"/>
      <c r="G20" s="65">
        <f t="shared" si="0"/>
        <v>-20</v>
      </c>
      <c r="H20" s="66">
        <f t="shared" si="1"/>
        <v>45</v>
      </c>
      <c r="I20" s="20">
        <f t="shared" si="2"/>
        <v>-0.26666666666666666</v>
      </c>
      <c r="J20" s="21">
        <f t="shared" si="3"/>
        <v>0.16071428571428573</v>
      </c>
    </row>
    <row r="21" spans="1:10" x14ac:dyDescent="0.25">
      <c r="A21" s="7" t="s">
        <v>52</v>
      </c>
      <c r="B21" s="65">
        <v>3</v>
      </c>
      <c r="C21" s="66">
        <v>0</v>
      </c>
      <c r="D21" s="65">
        <v>5</v>
      </c>
      <c r="E21" s="66">
        <v>3</v>
      </c>
      <c r="F21" s="67"/>
      <c r="G21" s="65">
        <f t="shared" si="0"/>
        <v>3</v>
      </c>
      <c r="H21" s="66">
        <f t="shared" si="1"/>
        <v>2</v>
      </c>
      <c r="I21" s="20" t="str">
        <f t="shared" si="2"/>
        <v>-</v>
      </c>
      <c r="J21" s="21">
        <f t="shared" si="3"/>
        <v>0.66666666666666663</v>
      </c>
    </row>
    <row r="22" spans="1:10" x14ac:dyDescent="0.25">
      <c r="A22" s="7" t="s">
        <v>53</v>
      </c>
      <c r="B22" s="65">
        <v>26</v>
      </c>
      <c r="C22" s="66">
        <v>9</v>
      </c>
      <c r="D22" s="65">
        <v>91</v>
      </c>
      <c r="E22" s="66">
        <v>40</v>
      </c>
      <c r="F22" s="67"/>
      <c r="G22" s="65">
        <f t="shared" si="0"/>
        <v>17</v>
      </c>
      <c r="H22" s="66">
        <f t="shared" si="1"/>
        <v>51</v>
      </c>
      <c r="I22" s="20">
        <f t="shared" si="2"/>
        <v>1.8888888888888888</v>
      </c>
      <c r="J22" s="21">
        <f t="shared" si="3"/>
        <v>1.2749999999999999</v>
      </c>
    </row>
    <row r="23" spans="1:10" x14ac:dyDescent="0.25">
      <c r="A23" s="7" t="s">
        <v>54</v>
      </c>
      <c r="B23" s="65">
        <v>13</v>
      </c>
      <c r="C23" s="66">
        <v>8</v>
      </c>
      <c r="D23" s="65">
        <v>41</v>
      </c>
      <c r="E23" s="66">
        <v>33</v>
      </c>
      <c r="F23" s="67"/>
      <c r="G23" s="65">
        <f t="shared" si="0"/>
        <v>5</v>
      </c>
      <c r="H23" s="66">
        <f t="shared" si="1"/>
        <v>8</v>
      </c>
      <c r="I23" s="20">
        <f t="shared" si="2"/>
        <v>0.625</v>
      </c>
      <c r="J23" s="21">
        <f t="shared" si="3"/>
        <v>0.24242424242424243</v>
      </c>
    </row>
    <row r="24" spans="1:10" x14ac:dyDescent="0.25">
      <c r="A24" s="7" t="s">
        <v>57</v>
      </c>
      <c r="B24" s="65">
        <v>0</v>
      </c>
      <c r="C24" s="66">
        <v>0</v>
      </c>
      <c r="D24" s="65">
        <v>0</v>
      </c>
      <c r="E24" s="66">
        <v>1</v>
      </c>
      <c r="F24" s="67"/>
      <c r="G24" s="65">
        <f t="shared" si="0"/>
        <v>0</v>
      </c>
      <c r="H24" s="66">
        <f t="shared" si="1"/>
        <v>-1</v>
      </c>
      <c r="I24" s="20" t="str">
        <f t="shared" si="2"/>
        <v>-</v>
      </c>
      <c r="J24" s="21">
        <f t="shared" si="3"/>
        <v>-1</v>
      </c>
    </row>
    <row r="25" spans="1:10" x14ac:dyDescent="0.25">
      <c r="A25" s="7" t="s">
        <v>58</v>
      </c>
      <c r="B25" s="65">
        <v>79</v>
      </c>
      <c r="C25" s="66">
        <v>62</v>
      </c>
      <c r="D25" s="65">
        <v>365</v>
      </c>
      <c r="E25" s="66">
        <v>339</v>
      </c>
      <c r="F25" s="67"/>
      <c r="G25" s="65">
        <f t="shared" si="0"/>
        <v>17</v>
      </c>
      <c r="H25" s="66">
        <f t="shared" si="1"/>
        <v>26</v>
      </c>
      <c r="I25" s="20">
        <f t="shared" si="2"/>
        <v>0.27419354838709675</v>
      </c>
      <c r="J25" s="21">
        <f t="shared" si="3"/>
        <v>7.6696165191740412E-2</v>
      </c>
    </row>
    <row r="26" spans="1:10" x14ac:dyDescent="0.25">
      <c r="A26" s="7" t="s">
        <v>59</v>
      </c>
      <c r="B26" s="65">
        <v>11</v>
      </c>
      <c r="C26" s="66">
        <v>7</v>
      </c>
      <c r="D26" s="65">
        <v>25</v>
      </c>
      <c r="E26" s="66">
        <v>18</v>
      </c>
      <c r="F26" s="67"/>
      <c r="G26" s="65">
        <f t="shared" si="0"/>
        <v>4</v>
      </c>
      <c r="H26" s="66">
        <f t="shared" si="1"/>
        <v>7</v>
      </c>
      <c r="I26" s="20">
        <f t="shared" si="2"/>
        <v>0.5714285714285714</v>
      </c>
      <c r="J26" s="21">
        <f t="shared" si="3"/>
        <v>0.3888888888888889</v>
      </c>
    </row>
    <row r="27" spans="1:10" x14ac:dyDescent="0.25">
      <c r="A27" s="7" t="s">
        <v>61</v>
      </c>
      <c r="B27" s="65">
        <v>0</v>
      </c>
      <c r="C27" s="66">
        <v>2</v>
      </c>
      <c r="D27" s="65">
        <v>8</v>
      </c>
      <c r="E27" s="66">
        <v>2</v>
      </c>
      <c r="F27" s="67"/>
      <c r="G27" s="65">
        <f t="shared" si="0"/>
        <v>-2</v>
      </c>
      <c r="H27" s="66">
        <f t="shared" si="1"/>
        <v>6</v>
      </c>
      <c r="I27" s="20">
        <f t="shared" si="2"/>
        <v>-1</v>
      </c>
      <c r="J27" s="21">
        <f t="shared" si="3"/>
        <v>3</v>
      </c>
    </row>
    <row r="28" spans="1:10" x14ac:dyDescent="0.25">
      <c r="A28" s="7" t="s">
        <v>62</v>
      </c>
      <c r="B28" s="65">
        <v>41</v>
      </c>
      <c r="C28" s="66">
        <v>74</v>
      </c>
      <c r="D28" s="65">
        <v>271</v>
      </c>
      <c r="E28" s="66">
        <v>316</v>
      </c>
      <c r="F28" s="67"/>
      <c r="G28" s="65">
        <f t="shared" si="0"/>
        <v>-33</v>
      </c>
      <c r="H28" s="66">
        <f t="shared" si="1"/>
        <v>-45</v>
      </c>
      <c r="I28" s="20">
        <f t="shared" si="2"/>
        <v>-0.44594594594594594</v>
      </c>
      <c r="J28" s="21">
        <f t="shared" si="3"/>
        <v>-0.14240506329113925</v>
      </c>
    </row>
    <row r="29" spans="1:10" x14ac:dyDescent="0.25">
      <c r="A29" s="7" t="s">
        <v>63</v>
      </c>
      <c r="B29" s="65">
        <v>0</v>
      </c>
      <c r="C29" s="66">
        <v>0</v>
      </c>
      <c r="D29" s="65">
        <v>0</v>
      </c>
      <c r="E29" s="66">
        <v>6</v>
      </c>
      <c r="F29" s="67"/>
      <c r="G29" s="65">
        <f t="shared" si="0"/>
        <v>0</v>
      </c>
      <c r="H29" s="66">
        <f t="shared" si="1"/>
        <v>-6</v>
      </c>
      <c r="I29" s="20" t="str">
        <f t="shared" si="2"/>
        <v>-</v>
      </c>
      <c r="J29" s="21">
        <f t="shared" si="3"/>
        <v>-1</v>
      </c>
    </row>
    <row r="30" spans="1:10" x14ac:dyDescent="0.25">
      <c r="A30" s="7" t="s">
        <v>64</v>
      </c>
      <c r="B30" s="65">
        <v>50</v>
      </c>
      <c r="C30" s="66">
        <v>55</v>
      </c>
      <c r="D30" s="65">
        <v>258</v>
      </c>
      <c r="E30" s="66">
        <v>429</v>
      </c>
      <c r="F30" s="67"/>
      <c r="G30" s="65">
        <f t="shared" si="0"/>
        <v>-5</v>
      </c>
      <c r="H30" s="66">
        <f t="shared" si="1"/>
        <v>-171</v>
      </c>
      <c r="I30" s="20">
        <f t="shared" si="2"/>
        <v>-9.0909090909090912E-2</v>
      </c>
      <c r="J30" s="21">
        <f t="shared" si="3"/>
        <v>-0.39860139860139859</v>
      </c>
    </row>
    <row r="31" spans="1:10" x14ac:dyDescent="0.25">
      <c r="A31" s="7" t="s">
        <v>65</v>
      </c>
      <c r="B31" s="65">
        <v>25</v>
      </c>
      <c r="C31" s="66">
        <v>23</v>
      </c>
      <c r="D31" s="65">
        <v>150</v>
      </c>
      <c r="E31" s="66">
        <v>147</v>
      </c>
      <c r="F31" s="67"/>
      <c r="G31" s="65">
        <f t="shared" si="0"/>
        <v>2</v>
      </c>
      <c r="H31" s="66">
        <f t="shared" si="1"/>
        <v>3</v>
      </c>
      <c r="I31" s="20">
        <f t="shared" si="2"/>
        <v>8.6956521739130432E-2</v>
      </c>
      <c r="J31" s="21">
        <f t="shared" si="3"/>
        <v>2.0408163265306121E-2</v>
      </c>
    </row>
    <row r="32" spans="1:10" x14ac:dyDescent="0.25">
      <c r="A32" s="7" t="s">
        <v>66</v>
      </c>
      <c r="B32" s="65">
        <v>0</v>
      </c>
      <c r="C32" s="66">
        <v>1</v>
      </c>
      <c r="D32" s="65">
        <v>0</v>
      </c>
      <c r="E32" s="66">
        <v>1</v>
      </c>
      <c r="F32" s="67"/>
      <c r="G32" s="65">
        <f t="shared" si="0"/>
        <v>-1</v>
      </c>
      <c r="H32" s="66">
        <f t="shared" si="1"/>
        <v>-1</v>
      </c>
      <c r="I32" s="20">
        <f t="shared" si="2"/>
        <v>-1</v>
      </c>
      <c r="J32" s="21">
        <f t="shared" si="3"/>
        <v>-1</v>
      </c>
    </row>
    <row r="33" spans="1:10" x14ac:dyDescent="0.25">
      <c r="A33" s="7" t="s">
        <v>67</v>
      </c>
      <c r="B33" s="65">
        <v>1</v>
      </c>
      <c r="C33" s="66">
        <v>1</v>
      </c>
      <c r="D33" s="65">
        <v>6</v>
      </c>
      <c r="E33" s="66">
        <v>3</v>
      </c>
      <c r="F33" s="67"/>
      <c r="G33" s="65">
        <f t="shared" si="0"/>
        <v>0</v>
      </c>
      <c r="H33" s="66">
        <f t="shared" si="1"/>
        <v>3</v>
      </c>
      <c r="I33" s="20">
        <f t="shared" si="2"/>
        <v>0</v>
      </c>
      <c r="J33" s="21">
        <f t="shared" si="3"/>
        <v>1</v>
      </c>
    </row>
    <row r="34" spans="1:10" x14ac:dyDescent="0.25">
      <c r="A34" s="7" t="s">
        <v>68</v>
      </c>
      <c r="B34" s="65">
        <v>8</v>
      </c>
      <c r="C34" s="66">
        <v>8</v>
      </c>
      <c r="D34" s="65">
        <v>31</v>
      </c>
      <c r="E34" s="66">
        <v>37</v>
      </c>
      <c r="F34" s="67"/>
      <c r="G34" s="65">
        <f t="shared" si="0"/>
        <v>0</v>
      </c>
      <c r="H34" s="66">
        <f t="shared" si="1"/>
        <v>-6</v>
      </c>
      <c r="I34" s="20">
        <f t="shared" si="2"/>
        <v>0</v>
      </c>
      <c r="J34" s="21">
        <f t="shared" si="3"/>
        <v>-0.16216216216216217</v>
      </c>
    </row>
    <row r="35" spans="1:10" x14ac:dyDescent="0.25">
      <c r="A35" s="7" t="s">
        <v>70</v>
      </c>
      <c r="B35" s="65">
        <v>1</v>
      </c>
      <c r="C35" s="66">
        <v>0</v>
      </c>
      <c r="D35" s="65">
        <v>2</v>
      </c>
      <c r="E35" s="66">
        <v>3</v>
      </c>
      <c r="F35" s="67"/>
      <c r="G35" s="65">
        <f t="shared" si="0"/>
        <v>1</v>
      </c>
      <c r="H35" s="66">
        <f t="shared" si="1"/>
        <v>-1</v>
      </c>
      <c r="I35" s="20" t="str">
        <f t="shared" si="2"/>
        <v>-</v>
      </c>
      <c r="J35" s="21">
        <f t="shared" si="3"/>
        <v>-0.33333333333333331</v>
      </c>
    </row>
    <row r="36" spans="1:10" x14ac:dyDescent="0.25">
      <c r="A36" s="7" t="s">
        <v>71</v>
      </c>
      <c r="B36" s="65">
        <v>2</v>
      </c>
      <c r="C36" s="66">
        <v>1</v>
      </c>
      <c r="D36" s="65">
        <v>16</v>
      </c>
      <c r="E36" s="66">
        <v>9</v>
      </c>
      <c r="F36" s="67"/>
      <c r="G36" s="65">
        <f t="shared" si="0"/>
        <v>1</v>
      </c>
      <c r="H36" s="66">
        <f t="shared" si="1"/>
        <v>7</v>
      </c>
      <c r="I36" s="20">
        <f t="shared" si="2"/>
        <v>1</v>
      </c>
      <c r="J36" s="21">
        <f t="shared" si="3"/>
        <v>0.77777777777777779</v>
      </c>
    </row>
    <row r="37" spans="1:10" x14ac:dyDescent="0.25">
      <c r="A37" s="7" t="s">
        <v>72</v>
      </c>
      <c r="B37" s="65">
        <v>21</v>
      </c>
      <c r="C37" s="66">
        <v>31</v>
      </c>
      <c r="D37" s="65">
        <v>138</v>
      </c>
      <c r="E37" s="66">
        <v>106</v>
      </c>
      <c r="F37" s="67"/>
      <c r="G37" s="65">
        <f t="shared" si="0"/>
        <v>-10</v>
      </c>
      <c r="H37" s="66">
        <f t="shared" si="1"/>
        <v>32</v>
      </c>
      <c r="I37" s="20">
        <f t="shared" si="2"/>
        <v>-0.32258064516129031</v>
      </c>
      <c r="J37" s="21">
        <f t="shared" si="3"/>
        <v>0.30188679245283018</v>
      </c>
    </row>
    <row r="38" spans="1:10" x14ac:dyDescent="0.25">
      <c r="A38" s="7" t="s">
        <v>73</v>
      </c>
      <c r="B38" s="65">
        <v>29</v>
      </c>
      <c r="C38" s="66">
        <v>38</v>
      </c>
      <c r="D38" s="65">
        <v>126</v>
      </c>
      <c r="E38" s="66">
        <v>192</v>
      </c>
      <c r="F38" s="67"/>
      <c r="G38" s="65">
        <f t="shared" ref="G38:G54" si="4">B38-C38</f>
        <v>-9</v>
      </c>
      <c r="H38" s="66">
        <f t="shared" ref="H38:H54" si="5">D38-E38</f>
        <v>-66</v>
      </c>
      <c r="I38" s="20">
        <f t="shared" ref="I38:I54" si="6">IF(C38=0, "-", IF(G38/C38&lt;10, G38/C38, "&gt;999%"))</f>
        <v>-0.23684210526315788</v>
      </c>
      <c r="J38" s="21">
        <f t="shared" ref="J38:J54" si="7">IF(E38=0, "-", IF(H38/E38&lt;10, H38/E38, "&gt;999%"))</f>
        <v>-0.34375</v>
      </c>
    </row>
    <row r="39" spans="1:10" x14ac:dyDescent="0.25">
      <c r="A39" s="7" t="s">
        <v>74</v>
      </c>
      <c r="B39" s="65">
        <v>5</v>
      </c>
      <c r="C39" s="66">
        <v>0</v>
      </c>
      <c r="D39" s="65">
        <v>53</v>
      </c>
      <c r="E39" s="66">
        <v>5</v>
      </c>
      <c r="F39" s="67"/>
      <c r="G39" s="65">
        <f t="shared" si="4"/>
        <v>5</v>
      </c>
      <c r="H39" s="66">
        <f t="shared" si="5"/>
        <v>48</v>
      </c>
      <c r="I39" s="20" t="str">
        <f t="shared" si="6"/>
        <v>-</v>
      </c>
      <c r="J39" s="21">
        <f t="shared" si="7"/>
        <v>9.6</v>
      </c>
    </row>
    <row r="40" spans="1:10" x14ac:dyDescent="0.25">
      <c r="A40" s="7" t="s">
        <v>75</v>
      </c>
      <c r="B40" s="65">
        <v>425</v>
      </c>
      <c r="C40" s="66">
        <v>511</v>
      </c>
      <c r="D40" s="65">
        <v>1843</v>
      </c>
      <c r="E40" s="66">
        <v>2285</v>
      </c>
      <c r="F40" s="67"/>
      <c r="G40" s="65">
        <f t="shared" si="4"/>
        <v>-86</v>
      </c>
      <c r="H40" s="66">
        <f t="shared" si="5"/>
        <v>-442</v>
      </c>
      <c r="I40" s="20">
        <f t="shared" si="6"/>
        <v>-0.16829745596868884</v>
      </c>
      <c r="J40" s="21">
        <f t="shared" si="7"/>
        <v>-0.19343544857768052</v>
      </c>
    </row>
    <row r="41" spans="1:10" x14ac:dyDescent="0.25">
      <c r="A41" s="7" t="s">
        <v>77</v>
      </c>
      <c r="B41" s="65">
        <v>19</v>
      </c>
      <c r="C41" s="66">
        <v>5</v>
      </c>
      <c r="D41" s="65">
        <v>65</v>
      </c>
      <c r="E41" s="66">
        <v>33</v>
      </c>
      <c r="F41" s="67"/>
      <c r="G41" s="65">
        <f t="shared" si="4"/>
        <v>14</v>
      </c>
      <c r="H41" s="66">
        <f t="shared" si="5"/>
        <v>32</v>
      </c>
      <c r="I41" s="20">
        <f t="shared" si="6"/>
        <v>2.8</v>
      </c>
      <c r="J41" s="21">
        <f t="shared" si="7"/>
        <v>0.96969696969696972</v>
      </c>
    </row>
    <row r="42" spans="1:10" x14ac:dyDescent="0.25">
      <c r="A42" s="7" t="s">
        <v>78</v>
      </c>
      <c r="B42" s="65">
        <v>0</v>
      </c>
      <c r="C42" s="66">
        <v>0</v>
      </c>
      <c r="D42" s="65">
        <v>0</v>
      </c>
      <c r="E42" s="66">
        <v>1</v>
      </c>
      <c r="F42" s="67"/>
      <c r="G42" s="65">
        <f t="shared" si="4"/>
        <v>0</v>
      </c>
      <c r="H42" s="66">
        <f t="shared" si="5"/>
        <v>-1</v>
      </c>
      <c r="I42" s="20" t="str">
        <f t="shared" si="6"/>
        <v>-</v>
      </c>
      <c r="J42" s="21">
        <f t="shared" si="7"/>
        <v>-1</v>
      </c>
    </row>
    <row r="43" spans="1:10" x14ac:dyDescent="0.25">
      <c r="A43" s="142" t="s">
        <v>38</v>
      </c>
      <c r="B43" s="143">
        <v>12</v>
      </c>
      <c r="C43" s="144">
        <v>3</v>
      </c>
      <c r="D43" s="143">
        <v>23</v>
      </c>
      <c r="E43" s="144">
        <v>19</v>
      </c>
      <c r="F43" s="145"/>
      <c r="G43" s="143">
        <f t="shared" si="4"/>
        <v>9</v>
      </c>
      <c r="H43" s="144">
        <f t="shared" si="5"/>
        <v>4</v>
      </c>
      <c r="I43" s="151">
        <f t="shared" si="6"/>
        <v>3</v>
      </c>
      <c r="J43" s="152">
        <f t="shared" si="7"/>
        <v>0.21052631578947367</v>
      </c>
    </row>
    <row r="44" spans="1:10" x14ac:dyDescent="0.25">
      <c r="A44" s="7" t="s">
        <v>41</v>
      </c>
      <c r="B44" s="65">
        <v>10</v>
      </c>
      <c r="C44" s="66">
        <v>7</v>
      </c>
      <c r="D44" s="65">
        <v>25</v>
      </c>
      <c r="E44" s="66">
        <v>34</v>
      </c>
      <c r="F44" s="67"/>
      <c r="G44" s="65">
        <f t="shared" si="4"/>
        <v>3</v>
      </c>
      <c r="H44" s="66">
        <f t="shared" si="5"/>
        <v>-9</v>
      </c>
      <c r="I44" s="20">
        <f t="shared" si="6"/>
        <v>0.42857142857142855</v>
      </c>
      <c r="J44" s="21">
        <f t="shared" si="7"/>
        <v>-0.26470588235294118</v>
      </c>
    </row>
    <row r="45" spans="1:10" x14ac:dyDescent="0.25">
      <c r="A45" s="7" t="s">
        <v>44</v>
      </c>
      <c r="B45" s="65">
        <v>0</v>
      </c>
      <c r="C45" s="66">
        <v>0</v>
      </c>
      <c r="D45" s="65">
        <v>1</v>
      </c>
      <c r="E45" s="66">
        <v>0</v>
      </c>
      <c r="F45" s="67"/>
      <c r="G45" s="65">
        <f t="shared" si="4"/>
        <v>0</v>
      </c>
      <c r="H45" s="66">
        <f t="shared" si="5"/>
        <v>1</v>
      </c>
      <c r="I45" s="20" t="str">
        <f t="shared" si="6"/>
        <v>-</v>
      </c>
      <c r="J45" s="21" t="str">
        <f t="shared" si="7"/>
        <v>-</v>
      </c>
    </row>
    <row r="46" spans="1:10" x14ac:dyDescent="0.25">
      <c r="A46" s="7" t="s">
        <v>45</v>
      </c>
      <c r="B46" s="65">
        <v>19</v>
      </c>
      <c r="C46" s="66">
        <v>16</v>
      </c>
      <c r="D46" s="65">
        <v>84</v>
      </c>
      <c r="E46" s="66">
        <v>62</v>
      </c>
      <c r="F46" s="67"/>
      <c r="G46" s="65">
        <f t="shared" si="4"/>
        <v>3</v>
      </c>
      <c r="H46" s="66">
        <f t="shared" si="5"/>
        <v>22</v>
      </c>
      <c r="I46" s="20">
        <f t="shared" si="6"/>
        <v>0.1875</v>
      </c>
      <c r="J46" s="21">
        <f t="shared" si="7"/>
        <v>0.35483870967741937</v>
      </c>
    </row>
    <row r="47" spans="1:10" x14ac:dyDescent="0.25">
      <c r="A47" s="7" t="s">
        <v>47</v>
      </c>
      <c r="B47" s="65">
        <v>0</v>
      </c>
      <c r="C47" s="66">
        <v>0</v>
      </c>
      <c r="D47" s="65">
        <v>0</v>
      </c>
      <c r="E47" s="66">
        <v>3</v>
      </c>
      <c r="F47" s="67"/>
      <c r="G47" s="65">
        <f t="shared" si="4"/>
        <v>0</v>
      </c>
      <c r="H47" s="66">
        <f t="shared" si="5"/>
        <v>-3</v>
      </c>
      <c r="I47" s="20" t="str">
        <f t="shared" si="6"/>
        <v>-</v>
      </c>
      <c r="J47" s="21">
        <f t="shared" si="7"/>
        <v>-1</v>
      </c>
    </row>
    <row r="48" spans="1:10" x14ac:dyDescent="0.25">
      <c r="A48" s="7" t="s">
        <v>50</v>
      </c>
      <c r="B48" s="65">
        <v>4</v>
      </c>
      <c r="C48" s="66">
        <v>3</v>
      </c>
      <c r="D48" s="65">
        <v>14</v>
      </c>
      <c r="E48" s="66">
        <v>13</v>
      </c>
      <c r="F48" s="67"/>
      <c r="G48" s="65">
        <f t="shared" si="4"/>
        <v>1</v>
      </c>
      <c r="H48" s="66">
        <f t="shared" si="5"/>
        <v>1</v>
      </c>
      <c r="I48" s="20">
        <f t="shared" si="6"/>
        <v>0.33333333333333331</v>
      </c>
      <c r="J48" s="21">
        <f t="shared" si="7"/>
        <v>7.6923076923076927E-2</v>
      </c>
    </row>
    <row r="49" spans="1:10" x14ac:dyDescent="0.25">
      <c r="A49" s="7" t="s">
        <v>55</v>
      </c>
      <c r="B49" s="65">
        <v>1</v>
      </c>
      <c r="C49" s="66">
        <v>0</v>
      </c>
      <c r="D49" s="65">
        <v>6</v>
      </c>
      <c r="E49" s="66">
        <v>12</v>
      </c>
      <c r="F49" s="67"/>
      <c r="G49" s="65">
        <f t="shared" si="4"/>
        <v>1</v>
      </c>
      <c r="H49" s="66">
        <f t="shared" si="5"/>
        <v>-6</v>
      </c>
      <c r="I49" s="20" t="str">
        <f t="shared" si="6"/>
        <v>-</v>
      </c>
      <c r="J49" s="21">
        <f t="shared" si="7"/>
        <v>-0.5</v>
      </c>
    </row>
    <row r="50" spans="1:10" x14ac:dyDescent="0.25">
      <c r="A50" s="7" t="s">
        <v>56</v>
      </c>
      <c r="B50" s="65">
        <v>0</v>
      </c>
      <c r="C50" s="66">
        <v>0</v>
      </c>
      <c r="D50" s="65">
        <v>0</v>
      </c>
      <c r="E50" s="66">
        <v>2</v>
      </c>
      <c r="F50" s="67"/>
      <c r="G50" s="65">
        <f t="shared" si="4"/>
        <v>0</v>
      </c>
      <c r="H50" s="66">
        <f t="shared" si="5"/>
        <v>-2</v>
      </c>
      <c r="I50" s="20" t="str">
        <f t="shared" si="6"/>
        <v>-</v>
      </c>
      <c r="J50" s="21">
        <f t="shared" si="7"/>
        <v>-1</v>
      </c>
    </row>
    <row r="51" spans="1:10" x14ac:dyDescent="0.25">
      <c r="A51" s="7" t="s">
        <v>60</v>
      </c>
      <c r="B51" s="65">
        <v>0</v>
      </c>
      <c r="C51" s="66">
        <v>0</v>
      </c>
      <c r="D51" s="65">
        <v>2</v>
      </c>
      <c r="E51" s="66">
        <v>0</v>
      </c>
      <c r="F51" s="67"/>
      <c r="G51" s="65">
        <f t="shared" si="4"/>
        <v>0</v>
      </c>
      <c r="H51" s="66">
        <f t="shared" si="5"/>
        <v>2</v>
      </c>
      <c r="I51" s="20" t="str">
        <f t="shared" si="6"/>
        <v>-</v>
      </c>
      <c r="J51" s="21" t="str">
        <f t="shared" si="7"/>
        <v>-</v>
      </c>
    </row>
    <row r="52" spans="1:10" x14ac:dyDescent="0.25">
      <c r="A52" s="7" t="s">
        <v>69</v>
      </c>
      <c r="B52" s="65">
        <v>0</v>
      </c>
      <c r="C52" s="66">
        <v>0</v>
      </c>
      <c r="D52" s="65">
        <v>1</v>
      </c>
      <c r="E52" s="66">
        <v>0</v>
      </c>
      <c r="F52" s="67"/>
      <c r="G52" s="65">
        <f t="shared" si="4"/>
        <v>0</v>
      </c>
      <c r="H52" s="66">
        <f t="shared" si="5"/>
        <v>1</v>
      </c>
      <c r="I52" s="20" t="str">
        <f t="shared" si="6"/>
        <v>-</v>
      </c>
      <c r="J52" s="21" t="str">
        <f t="shared" si="7"/>
        <v>-</v>
      </c>
    </row>
    <row r="53" spans="1:10" x14ac:dyDescent="0.25">
      <c r="A53" s="7" t="s">
        <v>76</v>
      </c>
      <c r="B53" s="65">
        <v>0</v>
      </c>
      <c r="C53" s="66">
        <v>0</v>
      </c>
      <c r="D53" s="65">
        <v>2</v>
      </c>
      <c r="E53" s="66">
        <v>3</v>
      </c>
      <c r="F53" s="67"/>
      <c r="G53" s="65">
        <f t="shared" si="4"/>
        <v>0</v>
      </c>
      <c r="H53" s="66">
        <f t="shared" si="5"/>
        <v>-1</v>
      </c>
      <c r="I53" s="20" t="str">
        <f t="shared" si="6"/>
        <v>-</v>
      </c>
      <c r="J53" s="21">
        <f t="shared" si="7"/>
        <v>-0.33333333333333331</v>
      </c>
    </row>
    <row r="54" spans="1:10" x14ac:dyDescent="0.25">
      <c r="A54" s="7" t="s">
        <v>79</v>
      </c>
      <c r="B54" s="65">
        <v>3</v>
      </c>
      <c r="C54" s="66">
        <v>3</v>
      </c>
      <c r="D54" s="65">
        <v>11</v>
      </c>
      <c r="E54" s="66">
        <v>4</v>
      </c>
      <c r="F54" s="67"/>
      <c r="G54" s="65">
        <f t="shared" si="4"/>
        <v>0</v>
      </c>
      <c r="H54" s="66">
        <f t="shared" si="5"/>
        <v>7</v>
      </c>
      <c r="I54" s="20">
        <f t="shared" si="6"/>
        <v>0</v>
      </c>
      <c r="J54" s="21">
        <f t="shared" si="7"/>
        <v>1.75</v>
      </c>
    </row>
    <row r="55" spans="1:10" x14ac:dyDescent="0.25">
      <c r="A55" s="1"/>
      <c r="B55" s="68"/>
      <c r="C55" s="69"/>
      <c r="D55" s="68"/>
      <c r="E55" s="69"/>
      <c r="F55" s="70"/>
      <c r="G55" s="68"/>
      <c r="H55" s="69"/>
      <c r="I55" s="5"/>
      <c r="J55" s="6"/>
    </row>
    <row r="56" spans="1:10" s="43" customFormat="1" ht="13" x14ac:dyDescent="0.3">
      <c r="A56" s="27" t="s">
        <v>5</v>
      </c>
      <c r="B56" s="71">
        <f>SUM(B6:B55)</f>
        <v>1085</v>
      </c>
      <c r="C56" s="72">
        <f>SUM(C6:C55)</f>
        <v>1115</v>
      </c>
      <c r="D56" s="71">
        <f>SUM(D6:D55)</f>
        <v>5107</v>
      </c>
      <c r="E56" s="72">
        <f>SUM(E6:E55)</f>
        <v>5197</v>
      </c>
      <c r="F56" s="73"/>
      <c r="G56" s="71">
        <f>SUM(G6:G55)</f>
        <v>-30</v>
      </c>
      <c r="H56" s="72">
        <f>SUM(H6:H55)</f>
        <v>-90</v>
      </c>
      <c r="I56" s="37">
        <f>IF(C56=0, 0, G56/C56)</f>
        <v>-2.6905829596412557E-2</v>
      </c>
      <c r="J56" s="38">
        <f>IF(E56=0, 0, H56/E56)</f>
        <v>-1.7317683278814701E-2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9">
    <pageSetUpPr fitToPage="1"/>
  </sheetPr>
  <dimension ref="A1:H56"/>
  <sheetViews>
    <sheetView tabSelected="1" zoomScaleNormal="100" workbookViewId="0">
      <selection activeCell="M1" sqref="M1"/>
    </sheetView>
  </sheetViews>
  <sheetFormatPr defaultRowHeight="12.5" x14ac:dyDescent="0.25"/>
  <cols>
    <col min="1" max="1" width="25.1796875" bestFit="1" customWidth="1"/>
    <col min="2" max="5" width="10.1796875" customWidth="1"/>
    <col min="6" max="6" width="1.7265625" customWidth="1"/>
    <col min="7" max="8" width="10.1796875" customWidth="1"/>
  </cols>
  <sheetData>
    <row r="1" spans="1:8" s="52" customFormat="1" ht="20" x14ac:dyDescent="0.4">
      <c r="A1" s="4" t="s">
        <v>10</v>
      </c>
      <c r="B1" s="198" t="s">
        <v>22</v>
      </c>
      <c r="C1" s="199"/>
      <c r="D1" s="199"/>
      <c r="E1" s="199"/>
      <c r="F1" s="199"/>
      <c r="G1" s="199"/>
      <c r="H1" s="199"/>
    </row>
    <row r="2" spans="1:8" s="52" customFormat="1" ht="20" x14ac:dyDescent="0.4">
      <c r="A2" s="4" t="s">
        <v>90</v>
      </c>
      <c r="B2" s="202" t="s">
        <v>81</v>
      </c>
      <c r="C2" s="203"/>
      <c r="D2" s="203"/>
      <c r="E2" s="203"/>
      <c r="F2" s="203"/>
      <c r="G2" s="203"/>
      <c r="H2" s="203"/>
    </row>
    <row r="4" spans="1:8" ht="13" x14ac:dyDescent="0.3">
      <c r="A4" s="60"/>
      <c r="B4" s="196" t="s">
        <v>1</v>
      </c>
      <c r="C4" s="197"/>
      <c r="D4" s="196" t="s">
        <v>2</v>
      </c>
      <c r="E4" s="197"/>
      <c r="F4" s="59"/>
      <c r="G4" s="196" t="s">
        <v>6</v>
      </c>
      <c r="H4" s="197"/>
    </row>
    <row r="5" spans="1:8" ht="13" x14ac:dyDescent="0.3">
      <c r="A5" s="27" t="s">
        <v>0</v>
      </c>
      <c r="B5" s="57">
        <f>VALUE(RIGHT(B2, 4))</f>
        <v>2023</v>
      </c>
      <c r="C5" s="58">
        <f>B5-1</f>
        <v>2022</v>
      </c>
      <c r="D5" s="57">
        <f>B5</f>
        <v>2023</v>
      </c>
      <c r="E5" s="58">
        <f>C5</f>
        <v>2022</v>
      </c>
      <c r="F5" s="64"/>
      <c r="G5" s="57" t="s">
        <v>4</v>
      </c>
      <c r="H5" s="58" t="s">
        <v>2</v>
      </c>
    </row>
    <row r="6" spans="1:8" x14ac:dyDescent="0.25">
      <c r="A6" s="7" t="s">
        <v>31</v>
      </c>
      <c r="B6" s="16">
        <v>0</v>
      </c>
      <c r="C6" s="17">
        <v>0</v>
      </c>
      <c r="D6" s="16">
        <v>0.117485803798708</v>
      </c>
      <c r="E6" s="17">
        <v>1.9241870309794101E-2</v>
      </c>
      <c r="F6" s="12"/>
      <c r="G6" s="10">
        <f t="shared" ref="G6:G37" si="0">B6-C6</f>
        <v>0</v>
      </c>
      <c r="H6" s="11">
        <f t="shared" ref="H6:H37" si="1">D6-E6</f>
        <v>9.8243933488913901E-2</v>
      </c>
    </row>
    <row r="7" spans="1:8" x14ac:dyDescent="0.25">
      <c r="A7" s="7" t="s">
        <v>32</v>
      </c>
      <c r="B7" s="16">
        <v>0.27649769585253497</v>
      </c>
      <c r="C7" s="17">
        <v>0.44843049327354301</v>
      </c>
      <c r="D7" s="16">
        <v>0.31329547679655401</v>
      </c>
      <c r="E7" s="17">
        <v>0.46180488743505899</v>
      </c>
      <c r="F7" s="12"/>
      <c r="G7" s="10">
        <f t="shared" si="0"/>
        <v>-0.17193279742100803</v>
      </c>
      <c r="H7" s="11">
        <f t="shared" si="1"/>
        <v>-0.14850941063850498</v>
      </c>
    </row>
    <row r="8" spans="1:8" x14ac:dyDescent="0.25">
      <c r="A8" s="7" t="s">
        <v>33</v>
      </c>
      <c r="B8" s="16">
        <v>0.18433179723502299</v>
      </c>
      <c r="C8" s="17">
        <v>0</v>
      </c>
      <c r="D8" s="16">
        <v>0.19580967299784599</v>
      </c>
      <c r="E8" s="17">
        <v>0</v>
      </c>
      <c r="F8" s="12"/>
      <c r="G8" s="10">
        <f t="shared" si="0"/>
        <v>0.18433179723502299</v>
      </c>
      <c r="H8" s="11">
        <f t="shared" si="1"/>
        <v>0.19580967299784599</v>
      </c>
    </row>
    <row r="9" spans="1:8" x14ac:dyDescent="0.25">
      <c r="A9" s="7" t="s">
        <v>34</v>
      </c>
      <c r="B9" s="16">
        <v>0</v>
      </c>
      <c r="C9" s="17">
        <v>0</v>
      </c>
      <c r="D9" s="16">
        <v>7.8323869199138405E-2</v>
      </c>
      <c r="E9" s="17">
        <v>0</v>
      </c>
      <c r="F9" s="12"/>
      <c r="G9" s="10">
        <f t="shared" si="0"/>
        <v>0</v>
      </c>
      <c r="H9" s="11">
        <f t="shared" si="1"/>
        <v>7.8323869199138405E-2</v>
      </c>
    </row>
    <row r="10" spans="1:8" x14ac:dyDescent="0.25">
      <c r="A10" s="7" t="s">
        <v>35</v>
      </c>
      <c r="B10" s="16">
        <v>0.36866359447004599</v>
      </c>
      <c r="C10" s="17">
        <v>0.269058295964126</v>
      </c>
      <c r="D10" s="16">
        <v>0.25455257489720001</v>
      </c>
      <c r="E10" s="17">
        <v>0.21166057340773498</v>
      </c>
      <c r="F10" s="12"/>
      <c r="G10" s="10">
        <f t="shared" si="0"/>
        <v>9.9605298505919981E-2</v>
      </c>
      <c r="H10" s="11">
        <f t="shared" si="1"/>
        <v>4.2892001489465037E-2</v>
      </c>
    </row>
    <row r="11" spans="1:8" x14ac:dyDescent="0.25">
      <c r="A11" s="7" t="s">
        <v>36</v>
      </c>
      <c r="B11" s="16">
        <v>9.2165898617511496E-2</v>
      </c>
      <c r="C11" s="17">
        <v>0</v>
      </c>
      <c r="D11" s="16">
        <v>5.8742901899353793E-2</v>
      </c>
      <c r="E11" s="17">
        <v>0</v>
      </c>
      <c r="F11" s="12"/>
      <c r="G11" s="10">
        <f t="shared" si="0"/>
        <v>9.2165898617511496E-2</v>
      </c>
      <c r="H11" s="11">
        <f t="shared" si="1"/>
        <v>5.8742901899353793E-2</v>
      </c>
    </row>
    <row r="12" spans="1:8" x14ac:dyDescent="0.25">
      <c r="A12" s="7" t="s">
        <v>37</v>
      </c>
      <c r="B12" s="16">
        <v>4.2396313364055294</v>
      </c>
      <c r="C12" s="17">
        <v>1.7040358744394599</v>
      </c>
      <c r="D12" s="16">
        <v>6.6379479146269791</v>
      </c>
      <c r="E12" s="17">
        <v>3.2903598229747901</v>
      </c>
      <c r="F12" s="12"/>
      <c r="G12" s="10">
        <f t="shared" si="0"/>
        <v>2.5355954619660697</v>
      </c>
      <c r="H12" s="11">
        <f t="shared" si="1"/>
        <v>3.347588091652189</v>
      </c>
    </row>
    <row r="13" spans="1:8" x14ac:dyDescent="0.25">
      <c r="A13" s="7" t="s">
        <v>39</v>
      </c>
      <c r="B13" s="16">
        <v>0</v>
      </c>
      <c r="C13" s="17">
        <v>8.9686098654708502E-2</v>
      </c>
      <c r="D13" s="16">
        <v>1.9580967299784601E-2</v>
      </c>
      <c r="E13" s="17">
        <v>1.9241870309794101E-2</v>
      </c>
      <c r="F13" s="12"/>
      <c r="G13" s="10">
        <f t="shared" si="0"/>
        <v>-8.9686098654708502E-2</v>
      </c>
      <c r="H13" s="11">
        <f t="shared" si="1"/>
        <v>3.3909698999049984E-4</v>
      </c>
    </row>
    <row r="14" spans="1:8" x14ac:dyDescent="0.25">
      <c r="A14" s="7" t="s">
        <v>40</v>
      </c>
      <c r="B14" s="16">
        <v>2.6728110599078301</v>
      </c>
      <c r="C14" s="17">
        <v>1.7040358744394599</v>
      </c>
      <c r="D14" s="16">
        <v>3.3091834736636003</v>
      </c>
      <c r="E14" s="17">
        <v>1.6548008466422899</v>
      </c>
      <c r="F14" s="12"/>
      <c r="G14" s="10">
        <f t="shared" si="0"/>
        <v>0.96877518546837016</v>
      </c>
      <c r="H14" s="11">
        <f t="shared" si="1"/>
        <v>1.6543826270213104</v>
      </c>
    </row>
    <row r="15" spans="1:8" x14ac:dyDescent="0.25">
      <c r="A15" s="7" t="s">
        <v>42</v>
      </c>
      <c r="B15" s="16">
        <v>0.46082949308755805</v>
      </c>
      <c r="C15" s="17">
        <v>0.53811659192825101</v>
      </c>
      <c r="D15" s="16">
        <v>0.744076757391815</v>
      </c>
      <c r="E15" s="17">
        <v>0.88512603425052894</v>
      </c>
      <c r="F15" s="12"/>
      <c r="G15" s="10">
        <f t="shared" si="0"/>
        <v>-7.7287098840692958E-2</v>
      </c>
      <c r="H15" s="11">
        <f t="shared" si="1"/>
        <v>-0.14104927685871393</v>
      </c>
    </row>
    <row r="16" spans="1:8" x14ac:dyDescent="0.25">
      <c r="A16" s="7" t="s">
        <v>43</v>
      </c>
      <c r="B16" s="16">
        <v>4.7926267281106005</v>
      </c>
      <c r="C16" s="17">
        <v>4.3946188340807195</v>
      </c>
      <c r="D16" s="16">
        <v>4.2490699040532594</v>
      </c>
      <c r="E16" s="17">
        <v>4.0407927650567599</v>
      </c>
      <c r="F16" s="12"/>
      <c r="G16" s="10">
        <f t="shared" si="0"/>
        <v>0.39800789402988102</v>
      </c>
      <c r="H16" s="11">
        <f t="shared" si="1"/>
        <v>0.20827713899649947</v>
      </c>
    </row>
    <row r="17" spans="1:8" x14ac:dyDescent="0.25">
      <c r="A17" s="7" t="s">
        <v>46</v>
      </c>
      <c r="B17" s="16">
        <v>7.0967741935483897</v>
      </c>
      <c r="C17" s="17">
        <v>5.5605381165919301</v>
      </c>
      <c r="D17" s="16">
        <v>5.75680438613667</v>
      </c>
      <c r="E17" s="17">
        <v>3.5212622666923203</v>
      </c>
      <c r="F17" s="12"/>
      <c r="G17" s="10">
        <f t="shared" si="0"/>
        <v>1.5362360769564596</v>
      </c>
      <c r="H17" s="11">
        <f t="shared" si="1"/>
        <v>2.2355421194443497</v>
      </c>
    </row>
    <row r="18" spans="1:8" x14ac:dyDescent="0.25">
      <c r="A18" s="7" t="s">
        <v>48</v>
      </c>
      <c r="B18" s="16">
        <v>0</v>
      </c>
      <c r="C18" s="17">
        <v>0</v>
      </c>
      <c r="D18" s="16">
        <v>0</v>
      </c>
      <c r="E18" s="17">
        <v>1.9241870309794101E-2</v>
      </c>
      <c r="F18" s="12"/>
      <c r="G18" s="10">
        <f t="shared" si="0"/>
        <v>0</v>
      </c>
      <c r="H18" s="11">
        <f t="shared" si="1"/>
        <v>-1.9241870309794101E-2</v>
      </c>
    </row>
    <row r="19" spans="1:8" x14ac:dyDescent="0.25">
      <c r="A19" s="7" t="s">
        <v>49</v>
      </c>
      <c r="B19" s="16">
        <v>0.27649769585253497</v>
      </c>
      <c r="C19" s="17">
        <v>0.71748878923766801</v>
      </c>
      <c r="D19" s="16">
        <v>0.17622870569806101</v>
      </c>
      <c r="E19" s="17">
        <v>0.42332114681546995</v>
      </c>
      <c r="F19" s="12"/>
      <c r="G19" s="10">
        <f t="shared" si="0"/>
        <v>-0.44099109338513304</v>
      </c>
      <c r="H19" s="11">
        <f t="shared" si="1"/>
        <v>-0.24709244111740894</v>
      </c>
    </row>
    <row r="20" spans="1:8" x14ac:dyDescent="0.25">
      <c r="A20" s="7" t="s">
        <v>51</v>
      </c>
      <c r="B20" s="16">
        <v>5.0691244239631299</v>
      </c>
      <c r="C20" s="17">
        <v>6.7264573991031407</v>
      </c>
      <c r="D20" s="16">
        <v>6.3638143724300003</v>
      </c>
      <c r="E20" s="17">
        <v>5.3877236867423504</v>
      </c>
      <c r="F20" s="12"/>
      <c r="G20" s="10">
        <f t="shared" si="0"/>
        <v>-1.6573329751400108</v>
      </c>
      <c r="H20" s="11">
        <f t="shared" si="1"/>
        <v>0.97609068568764989</v>
      </c>
    </row>
    <row r="21" spans="1:8" x14ac:dyDescent="0.25">
      <c r="A21" s="7" t="s">
        <v>52</v>
      </c>
      <c r="B21" s="16">
        <v>0.27649769585253497</v>
      </c>
      <c r="C21" s="17">
        <v>0</v>
      </c>
      <c r="D21" s="16">
        <v>9.7904836498922995E-2</v>
      </c>
      <c r="E21" s="17">
        <v>5.7725610929382297E-2</v>
      </c>
      <c r="F21" s="12"/>
      <c r="G21" s="10">
        <f t="shared" si="0"/>
        <v>0.27649769585253497</v>
      </c>
      <c r="H21" s="11">
        <f t="shared" si="1"/>
        <v>4.0179225569540698E-2</v>
      </c>
    </row>
    <row r="22" spans="1:8" x14ac:dyDescent="0.25">
      <c r="A22" s="7" t="s">
        <v>53</v>
      </c>
      <c r="B22" s="16">
        <v>2.3963133640553003</v>
      </c>
      <c r="C22" s="17">
        <v>0.80717488789237701</v>
      </c>
      <c r="D22" s="16">
        <v>1.7818680242803999</v>
      </c>
      <c r="E22" s="17">
        <v>0.76967481239176505</v>
      </c>
      <c r="F22" s="12"/>
      <c r="G22" s="10">
        <f t="shared" si="0"/>
        <v>1.5891384761629233</v>
      </c>
      <c r="H22" s="11">
        <f t="shared" si="1"/>
        <v>1.012193211888635</v>
      </c>
    </row>
    <row r="23" spans="1:8" x14ac:dyDescent="0.25">
      <c r="A23" s="7" t="s">
        <v>54</v>
      </c>
      <c r="B23" s="16">
        <v>1.1981566820276501</v>
      </c>
      <c r="C23" s="17">
        <v>0.71748878923766801</v>
      </c>
      <c r="D23" s="16">
        <v>0.80281965929116894</v>
      </c>
      <c r="E23" s="17">
        <v>0.63498172022320598</v>
      </c>
      <c r="F23" s="12"/>
      <c r="G23" s="10">
        <f t="shared" si="0"/>
        <v>0.48066789278998212</v>
      </c>
      <c r="H23" s="11">
        <f t="shared" si="1"/>
        <v>0.16783793906796296</v>
      </c>
    </row>
    <row r="24" spans="1:8" x14ac:dyDescent="0.25">
      <c r="A24" s="7" t="s">
        <v>57</v>
      </c>
      <c r="B24" s="16">
        <v>0</v>
      </c>
      <c r="C24" s="17">
        <v>0</v>
      </c>
      <c r="D24" s="16">
        <v>0</v>
      </c>
      <c r="E24" s="17">
        <v>1.9241870309794101E-2</v>
      </c>
      <c r="F24" s="12"/>
      <c r="G24" s="10">
        <f t="shared" si="0"/>
        <v>0</v>
      </c>
      <c r="H24" s="11">
        <f t="shared" si="1"/>
        <v>-1.9241870309794101E-2</v>
      </c>
    </row>
    <row r="25" spans="1:8" x14ac:dyDescent="0.25">
      <c r="A25" s="7" t="s">
        <v>58</v>
      </c>
      <c r="B25" s="16">
        <v>7.2811059907834093</v>
      </c>
      <c r="C25" s="17">
        <v>5.5605381165919301</v>
      </c>
      <c r="D25" s="16">
        <v>7.1470530644213799</v>
      </c>
      <c r="E25" s="17">
        <v>6.5229940350202007</v>
      </c>
      <c r="F25" s="12"/>
      <c r="G25" s="10">
        <f t="shared" si="0"/>
        <v>1.7205678741914792</v>
      </c>
      <c r="H25" s="11">
        <f t="shared" si="1"/>
        <v>0.62405902940117919</v>
      </c>
    </row>
    <row r="26" spans="1:8" x14ac:dyDescent="0.25">
      <c r="A26" s="7" t="s">
        <v>59</v>
      </c>
      <c r="B26" s="16">
        <v>1.0138248847926299</v>
      </c>
      <c r="C26" s="17">
        <v>0.62780269058296001</v>
      </c>
      <c r="D26" s="16">
        <v>0.48952418249461505</v>
      </c>
      <c r="E26" s="17">
        <v>0.34635366557629399</v>
      </c>
      <c r="F26" s="12"/>
      <c r="G26" s="10">
        <f t="shared" si="0"/>
        <v>0.38602219420966988</v>
      </c>
      <c r="H26" s="11">
        <f t="shared" si="1"/>
        <v>0.14317051691832106</v>
      </c>
    </row>
    <row r="27" spans="1:8" x14ac:dyDescent="0.25">
      <c r="A27" s="7" t="s">
        <v>61</v>
      </c>
      <c r="B27" s="16">
        <v>0</v>
      </c>
      <c r="C27" s="17">
        <v>0.179372197309417</v>
      </c>
      <c r="D27" s="16">
        <v>0.156647738398277</v>
      </c>
      <c r="E27" s="17">
        <v>3.8483740619588203E-2</v>
      </c>
      <c r="F27" s="12"/>
      <c r="G27" s="10">
        <f t="shared" si="0"/>
        <v>-0.179372197309417</v>
      </c>
      <c r="H27" s="11">
        <f t="shared" si="1"/>
        <v>0.1181639977786888</v>
      </c>
    </row>
    <row r="28" spans="1:8" x14ac:dyDescent="0.25">
      <c r="A28" s="7" t="s">
        <v>62</v>
      </c>
      <c r="B28" s="16">
        <v>3.7788018433179702</v>
      </c>
      <c r="C28" s="17">
        <v>6.6367713004484301</v>
      </c>
      <c r="D28" s="16">
        <v>5.3064421382416302</v>
      </c>
      <c r="E28" s="17">
        <v>6.0804310178949397</v>
      </c>
      <c r="F28" s="12"/>
      <c r="G28" s="10">
        <f t="shared" si="0"/>
        <v>-2.8579694571304599</v>
      </c>
      <c r="H28" s="11">
        <f t="shared" si="1"/>
        <v>-0.77398887965330943</v>
      </c>
    </row>
    <row r="29" spans="1:8" x14ac:dyDescent="0.25">
      <c r="A29" s="7" t="s">
        <v>63</v>
      </c>
      <c r="B29" s="16">
        <v>0</v>
      </c>
      <c r="C29" s="17">
        <v>0</v>
      </c>
      <c r="D29" s="16">
        <v>0</v>
      </c>
      <c r="E29" s="17">
        <v>0.11545122185876501</v>
      </c>
      <c r="F29" s="12"/>
      <c r="G29" s="10">
        <f t="shared" si="0"/>
        <v>0</v>
      </c>
      <c r="H29" s="11">
        <f t="shared" si="1"/>
        <v>-0.11545122185876501</v>
      </c>
    </row>
    <row r="30" spans="1:8" x14ac:dyDescent="0.25">
      <c r="A30" s="7" t="s">
        <v>64</v>
      </c>
      <c r="B30" s="16">
        <v>4.6082949308755801</v>
      </c>
      <c r="C30" s="17">
        <v>4.9327354260089695</v>
      </c>
      <c r="D30" s="16">
        <v>5.0518895633444298</v>
      </c>
      <c r="E30" s="17">
        <v>8.2547623629016709</v>
      </c>
      <c r="F30" s="12"/>
      <c r="G30" s="10">
        <f t="shared" si="0"/>
        <v>-0.32444049513338946</v>
      </c>
      <c r="H30" s="11">
        <f t="shared" si="1"/>
        <v>-3.202872799557241</v>
      </c>
    </row>
    <row r="31" spans="1:8" x14ac:dyDescent="0.25">
      <c r="A31" s="7" t="s">
        <v>65</v>
      </c>
      <c r="B31" s="16">
        <v>2.30414746543779</v>
      </c>
      <c r="C31" s="17">
        <v>2.0627802690583001</v>
      </c>
      <c r="D31" s="16">
        <v>2.9371450949676898</v>
      </c>
      <c r="E31" s="17">
        <v>2.8285549355397297</v>
      </c>
      <c r="F31" s="12"/>
      <c r="G31" s="10">
        <f t="shared" si="0"/>
        <v>0.24136719637948989</v>
      </c>
      <c r="H31" s="11">
        <f t="shared" si="1"/>
        <v>0.10859015942796013</v>
      </c>
    </row>
    <row r="32" spans="1:8" x14ac:dyDescent="0.25">
      <c r="A32" s="7" t="s">
        <v>66</v>
      </c>
      <c r="B32" s="16">
        <v>0</v>
      </c>
      <c r="C32" s="17">
        <v>8.9686098654708502E-2</v>
      </c>
      <c r="D32" s="16">
        <v>0</v>
      </c>
      <c r="E32" s="17">
        <v>1.9241870309794101E-2</v>
      </c>
      <c r="F32" s="12"/>
      <c r="G32" s="10">
        <f t="shared" si="0"/>
        <v>-8.9686098654708502E-2</v>
      </c>
      <c r="H32" s="11">
        <f t="shared" si="1"/>
        <v>-1.9241870309794101E-2</v>
      </c>
    </row>
    <row r="33" spans="1:8" x14ac:dyDescent="0.25">
      <c r="A33" s="7" t="s">
        <v>67</v>
      </c>
      <c r="B33" s="16">
        <v>9.2165898617511496E-2</v>
      </c>
      <c r="C33" s="17">
        <v>8.9686098654708502E-2</v>
      </c>
      <c r="D33" s="16">
        <v>0.117485803798708</v>
      </c>
      <c r="E33" s="17">
        <v>5.7725610929382297E-2</v>
      </c>
      <c r="F33" s="12"/>
      <c r="G33" s="10">
        <f t="shared" si="0"/>
        <v>2.4797999628029949E-3</v>
      </c>
      <c r="H33" s="11">
        <f t="shared" si="1"/>
        <v>5.9760192869325705E-2</v>
      </c>
    </row>
    <row r="34" spans="1:8" x14ac:dyDescent="0.25">
      <c r="A34" s="7" t="s">
        <v>68</v>
      </c>
      <c r="B34" s="16">
        <v>0.73732718894009197</v>
      </c>
      <c r="C34" s="17">
        <v>0.71748878923766801</v>
      </c>
      <c r="D34" s="16">
        <v>0.60700998629332303</v>
      </c>
      <c r="E34" s="17">
        <v>0.71194920146238205</v>
      </c>
      <c r="F34" s="12"/>
      <c r="G34" s="10">
        <f t="shared" si="0"/>
        <v>1.9838399702423959E-2</v>
      </c>
      <c r="H34" s="11">
        <f t="shared" si="1"/>
        <v>-0.10493921516905902</v>
      </c>
    </row>
    <row r="35" spans="1:8" x14ac:dyDescent="0.25">
      <c r="A35" s="7" t="s">
        <v>70</v>
      </c>
      <c r="B35" s="16">
        <v>9.2165898617511496E-2</v>
      </c>
      <c r="C35" s="17">
        <v>0</v>
      </c>
      <c r="D35" s="16">
        <v>3.9161934599569202E-2</v>
      </c>
      <c r="E35" s="17">
        <v>5.7725610929382297E-2</v>
      </c>
      <c r="F35" s="12"/>
      <c r="G35" s="10">
        <f t="shared" si="0"/>
        <v>9.2165898617511496E-2</v>
      </c>
      <c r="H35" s="11">
        <f t="shared" si="1"/>
        <v>-1.8563676329813095E-2</v>
      </c>
    </row>
    <row r="36" spans="1:8" x14ac:dyDescent="0.25">
      <c r="A36" s="7" t="s">
        <v>71</v>
      </c>
      <c r="B36" s="16">
        <v>0.18433179723502299</v>
      </c>
      <c r="C36" s="17">
        <v>8.9686098654708502E-2</v>
      </c>
      <c r="D36" s="16">
        <v>0.31329547679655401</v>
      </c>
      <c r="E36" s="17">
        <v>0.17317683278814699</v>
      </c>
      <c r="F36" s="12"/>
      <c r="G36" s="10">
        <f t="shared" si="0"/>
        <v>9.4645698580314491E-2</v>
      </c>
      <c r="H36" s="11">
        <f t="shared" si="1"/>
        <v>0.14011864400840701</v>
      </c>
    </row>
    <row r="37" spans="1:8" x14ac:dyDescent="0.25">
      <c r="A37" s="7" t="s">
        <v>72</v>
      </c>
      <c r="B37" s="16">
        <v>1.93548387096774</v>
      </c>
      <c r="C37" s="17">
        <v>2.7802690582959597</v>
      </c>
      <c r="D37" s="16">
        <v>2.7021734873702798</v>
      </c>
      <c r="E37" s="17">
        <v>2.0396382528381802</v>
      </c>
      <c r="F37" s="12"/>
      <c r="G37" s="10">
        <f t="shared" si="0"/>
        <v>-0.84478518732821972</v>
      </c>
      <c r="H37" s="11">
        <f t="shared" si="1"/>
        <v>0.66253523453209962</v>
      </c>
    </row>
    <row r="38" spans="1:8" x14ac:dyDescent="0.25">
      <c r="A38" s="7" t="s">
        <v>73</v>
      </c>
      <c r="B38" s="16">
        <v>2.6728110599078301</v>
      </c>
      <c r="C38" s="17">
        <v>3.4080717488789198</v>
      </c>
      <c r="D38" s="16">
        <v>2.4672018797728601</v>
      </c>
      <c r="E38" s="17">
        <v>3.6944390994804697</v>
      </c>
      <c r="F38" s="12"/>
      <c r="G38" s="10">
        <f t="shared" ref="G38:G54" si="2">B38-C38</f>
        <v>-0.73526068897108976</v>
      </c>
      <c r="H38" s="11">
        <f t="shared" ref="H38:H54" si="3">D38-E38</f>
        <v>-1.2272372197076096</v>
      </c>
    </row>
    <row r="39" spans="1:8" x14ac:dyDescent="0.25">
      <c r="A39" s="7" t="s">
        <v>74</v>
      </c>
      <c r="B39" s="16">
        <v>0.46082949308755805</v>
      </c>
      <c r="C39" s="17">
        <v>0</v>
      </c>
      <c r="D39" s="16">
        <v>1.03779126688858</v>
      </c>
      <c r="E39" s="17">
        <v>9.620935154897059E-2</v>
      </c>
      <c r="F39" s="12"/>
      <c r="G39" s="10">
        <f t="shared" si="2"/>
        <v>0.46082949308755805</v>
      </c>
      <c r="H39" s="11">
        <f t="shared" si="3"/>
        <v>0.94158191533960944</v>
      </c>
    </row>
    <row r="40" spans="1:8" x14ac:dyDescent="0.25">
      <c r="A40" s="7" t="s">
        <v>75</v>
      </c>
      <c r="B40" s="16">
        <v>39.170506912442399</v>
      </c>
      <c r="C40" s="17">
        <v>45.8295964125561</v>
      </c>
      <c r="D40" s="16">
        <v>36.087722733503</v>
      </c>
      <c r="E40" s="17">
        <v>43.967673657879502</v>
      </c>
      <c r="F40" s="12"/>
      <c r="G40" s="10">
        <f t="shared" si="2"/>
        <v>-6.6590895001137014</v>
      </c>
      <c r="H40" s="11">
        <f t="shared" si="3"/>
        <v>-7.8799509243765016</v>
      </c>
    </row>
    <row r="41" spans="1:8" x14ac:dyDescent="0.25">
      <c r="A41" s="7" t="s">
        <v>77</v>
      </c>
      <c r="B41" s="16">
        <v>1.7511520737327197</v>
      </c>
      <c r="C41" s="17">
        <v>0.44843049327354301</v>
      </c>
      <c r="D41" s="16">
        <v>1.272762874486</v>
      </c>
      <c r="E41" s="17">
        <v>0.63498172022320598</v>
      </c>
      <c r="F41" s="12"/>
      <c r="G41" s="10">
        <f t="shared" si="2"/>
        <v>1.3027215804591767</v>
      </c>
      <c r="H41" s="11">
        <f t="shared" si="3"/>
        <v>0.63778115426279403</v>
      </c>
    </row>
    <row r="42" spans="1:8" x14ac:dyDescent="0.25">
      <c r="A42" s="7" t="s">
        <v>78</v>
      </c>
      <c r="B42" s="16">
        <v>0</v>
      </c>
      <c r="C42" s="17">
        <v>0</v>
      </c>
      <c r="D42" s="16">
        <v>0</v>
      </c>
      <c r="E42" s="17">
        <v>1.9241870309794101E-2</v>
      </c>
      <c r="F42" s="12"/>
      <c r="G42" s="10">
        <f t="shared" si="2"/>
        <v>0</v>
      </c>
      <c r="H42" s="11">
        <f t="shared" si="3"/>
        <v>-1.9241870309794101E-2</v>
      </c>
    </row>
    <row r="43" spans="1:8" x14ac:dyDescent="0.25">
      <c r="A43" s="142" t="s">
        <v>38</v>
      </c>
      <c r="B43" s="153">
        <v>1.1059907834101399</v>
      </c>
      <c r="C43" s="154">
        <v>0.269058295964126</v>
      </c>
      <c r="D43" s="153">
        <v>0.45036224789504598</v>
      </c>
      <c r="E43" s="154">
        <v>0.36559553588608801</v>
      </c>
      <c r="F43" s="155"/>
      <c r="G43" s="156">
        <f t="shared" si="2"/>
        <v>0.8369324874460139</v>
      </c>
      <c r="H43" s="157">
        <f t="shared" si="3"/>
        <v>8.4766712008957967E-2</v>
      </c>
    </row>
    <row r="44" spans="1:8" x14ac:dyDescent="0.25">
      <c r="A44" s="7" t="s">
        <v>41</v>
      </c>
      <c r="B44" s="16">
        <v>0.92165898617511499</v>
      </c>
      <c r="C44" s="17">
        <v>0.62780269058296001</v>
      </c>
      <c r="D44" s="16">
        <v>0.48952418249461505</v>
      </c>
      <c r="E44" s="17">
        <v>0.65422359053299994</v>
      </c>
      <c r="F44" s="12"/>
      <c r="G44" s="10">
        <f t="shared" si="2"/>
        <v>0.29385629559215498</v>
      </c>
      <c r="H44" s="11">
        <f t="shared" si="3"/>
        <v>-0.1646994080383849</v>
      </c>
    </row>
    <row r="45" spans="1:8" x14ac:dyDescent="0.25">
      <c r="A45" s="7" t="s">
        <v>44</v>
      </c>
      <c r="B45" s="16">
        <v>0</v>
      </c>
      <c r="C45" s="17">
        <v>0</v>
      </c>
      <c r="D45" s="16">
        <v>1.9580967299784601E-2</v>
      </c>
      <c r="E45" s="17">
        <v>0</v>
      </c>
      <c r="F45" s="12"/>
      <c r="G45" s="10">
        <f t="shared" si="2"/>
        <v>0</v>
      </c>
      <c r="H45" s="11">
        <f t="shared" si="3"/>
        <v>1.9580967299784601E-2</v>
      </c>
    </row>
    <row r="46" spans="1:8" x14ac:dyDescent="0.25">
      <c r="A46" s="7" t="s">
        <v>45</v>
      </c>
      <c r="B46" s="16">
        <v>1.7511520737327197</v>
      </c>
      <c r="C46" s="17">
        <v>1.43497757847534</v>
      </c>
      <c r="D46" s="16">
        <v>1.6448012531819101</v>
      </c>
      <c r="E46" s="17">
        <v>1.1929959592072299</v>
      </c>
      <c r="F46" s="12"/>
      <c r="G46" s="10">
        <f t="shared" si="2"/>
        <v>0.31617449525737973</v>
      </c>
      <c r="H46" s="11">
        <f t="shared" si="3"/>
        <v>0.45180529397468017</v>
      </c>
    </row>
    <row r="47" spans="1:8" x14ac:dyDescent="0.25">
      <c r="A47" s="7" t="s">
        <v>47</v>
      </c>
      <c r="B47" s="16">
        <v>0</v>
      </c>
      <c r="C47" s="17">
        <v>0</v>
      </c>
      <c r="D47" s="16">
        <v>0</v>
      </c>
      <c r="E47" s="17">
        <v>5.7725610929382297E-2</v>
      </c>
      <c r="F47" s="12"/>
      <c r="G47" s="10">
        <f t="shared" si="2"/>
        <v>0</v>
      </c>
      <c r="H47" s="11">
        <f t="shared" si="3"/>
        <v>-5.7725610929382297E-2</v>
      </c>
    </row>
    <row r="48" spans="1:8" x14ac:dyDescent="0.25">
      <c r="A48" s="7" t="s">
        <v>50</v>
      </c>
      <c r="B48" s="16">
        <v>0.36866359447004599</v>
      </c>
      <c r="C48" s="17">
        <v>0.269058295964126</v>
      </c>
      <c r="D48" s="16">
        <v>0.27413354219698499</v>
      </c>
      <c r="E48" s="17">
        <v>0.25014431402732301</v>
      </c>
      <c r="F48" s="12"/>
      <c r="G48" s="10">
        <f t="shared" si="2"/>
        <v>9.9605298505919981E-2</v>
      </c>
      <c r="H48" s="11">
        <f t="shared" si="3"/>
        <v>2.398922816966198E-2</v>
      </c>
    </row>
    <row r="49" spans="1:8" x14ac:dyDescent="0.25">
      <c r="A49" s="7" t="s">
        <v>55</v>
      </c>
      <c r="B49" s="16">
        <v>9.2165898617511496E-2</v>
      </c>
      <c r="C49" s="17">
        <v>0</v>
      </c>
      <c r="D49" s="16">
        <v>0.117485803798708</v>
      </c>
      <c r="E49" s="17">
        <v>0.23090244371752902</v>
      </c>
      <c r="F49" s="12"/>
      <c r="G49" s="10">
        <f t="shared" si="2"/>
        <v>9.2165898617511496E-2</v>
      </c>
      <c r="H49" s="11">
        <f t="shared" si="3"/>
        <v>-0.11341663991882102</v>
      </c>
    </row>
    <row r="50" spans="1:8" x14ac:dyDescent="0.25">
      <c r="A50" s="7" t="s">
        <v>56</v>
      </c>
      <c r="B50" s="16">
        <v>0</v>
      </c>
      <c r="C50" s="17">
        <v>0</v>
      </c>
      <c r="D50" s="16">
        <v>0</v>
      </c>
      <c r="E50" s="17">
        <v>3.8483740619588203E-2</v>
      </c>
      <c r="F50" s="12"/>
      <c r="G50" s="10">
        <f t="shared" si="2"/>
        <v>0</v>
      </c>
      <c r="H50" s="11">
        <f t="shared" si="3"/>
        <v>-3.8483740619588203E-2</v>
      </c>
    </row>
    <row r="51" spans="1:8" x14ac:dyDescent="0.25">
      <c r="A51" s="7" t="s">
        <v>60</v>
      </c>
      <c r="B51" s="16">
        <v>0</v>
      </c>
      <c r="C51" s="17">
        <v>0</v>
      </c>
      <c r="D51" s="16">
        <v>3.9161934599569202E-2</v>
      </c>
      <c r="E51" s="17">
        <v>0</v>
      </c>
      <c r="F51" s="12"/>
      <c r="G51" s="10">
        <f t="shared" si="2"/>
        <v>0</v>
      </c>
      <c r="H51" s="11">
        <f t="shared" si="3"/>
        <v>3.9161934599569202E-2</v>
      </c>
    </row>
    <row r="52" spans="1:8" x14ac:dyDescent="0.25">
      <c r="A52" s="7" t="s">
        <v>69</v>
      </c>
      <c r="B52" s="16">
        <v>0</v>
      </c>
      <c r="C52" s="17">
        <v>0</v>
      </c>
      <c r="D52" s="16">
        <v>1.9580967299784601E-2</v>
      </c>
      <c r="E52" s="17">
        <v>0</v>
      </c>
      <c r="F52" s="12"/>
      <c r="G52" s="10">
        <f t="shared" si="2"/>
        <v>0</v>
      </c>
      <c r="H52" s="11">
        <f t="shared" si="3"/>
        <v>1.9580967299784601E-2</v>
      </c>
    </row>
    <row r="53" spans="1:8" x14ac:dyDescent="0.25">
      <c r="A53" s="7" t="s">
        <v>76</v>
      </c>
      <c r="B53" s="16">
        <v>0</v>
      </c>
      <c r="C53" s="17">
        <v>0</v>
      </c>
      <c r="D53" s="16">
        <v>3.9161934599569202E-2</v>
      </c>
      <c r="E53" s="17">
        <v>5.7725610929382297E-2</v>
      </c>
      <c r="F53" s="12"/>
      <c r="G53" s="10">
        <f t="shared" si="2"/>
        <v>0</v>
      </c>
      <c r="H53" s="11">
        <f t="shared" si="3"/>
        <v>-1.8563676329813095E-2</v>
      </c>
    </row>
    <row r="54" spans="1:8" x14ac:dyDescent="0.25">
      <c r="A54" s="7" t="s">
        <v>79</v>
      </c>
      <c r="B54" s="16">
        <v>0.27649769585253497</v>
      </c>
      <c r="C54" s="17">
        <v>0.269058295964126</v>
      </c>
      <c r="D54" s="16">
        <v>0.215390640297631</v>
      </c>
      <c r="E54" s="17">
        <v>7.6967481239176405E-2</v>
      </c>
      <c r="F54" s="12"/>
      <c r="G54" s="10">
        <f t="shared" si="2"/>
        <v>7.4393998884089707E-3</v>
      </c>
      <c r="H54" s="11">
        <f t="shared" si="3"/>
        <v>0.13842315905845459</v>
      </c>
    </row>
    <row r="55" spans="1:8" x14ac:dyDescent="0.25">
      <c r="A55" s="1"/>
      <c r="B55" s="18"/>
      <c r="C55" s="19"/>
      <c r="D55" s="18"/>
      <c r="E55" s="19"/>
      <c r="F55" s="15"/>
      <c r="G55" s="13"/>
      <c r="H55" s="14"/>
    </row>
    <row r="56" spans="1:8" s="43" customFormat="1" ht="13" x14ac:dyDescent="0.3">
      <c r="A56" s="27" t="s">
        <v>5</v>
      </c>
      <c r="B56" s="44">
        <f>SUM(B6:B55)</f>
        <v>100.00000000000001</v>
      </c>
      <c r="C56" s="45">
        <f>SUM(C6:C55)</f>
        <v>100.00000000000006</v>
      </c>
      <c r="D56" s="44">
        <f>SUM(D6:D55)</f>
        <v>99.999999999999957</v>
      </c>
      <c r="E56" s="45">
        <f>SUM(E6:E55)</f>
        <v>99.999999999999915</v>
      </c>
      <c r="F56" s="49"/>
      <c r="G56" s="50">
        <f>SUM(G6:G55)</f>
        <v>-4.7364889788070741E-14</v>
      </c>
      <c r="H56" s="51">
        <f>SUM(H6:H55)</f>
        <v>2.9531932455029164E-14</v>
      </c>
    </row>
  </sheetData>
  <mergeCells count="5">
    <mergeCell ref="B1:H1"/>
    <mergeCell ref="B4:C4"/>
    <mergeCell ref="D4:E4"/>
    <mergeCell ref="G4:H4"/>
    <mergeCell ref="B2:H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J33"/>
  <sheetViews>
    <sheetView tabSelected="1" zoomScaleNormal="100" workbookViewId="0">
      <selection activeCell="M1" sqref="M1"/>
    </sheetView>
  </sheetViews>
  <sheetFormatPr defaultRowHeight="12.5" x14ac:dyDescent="0.25"/>
  <cols>
    <col min="1" max="1" width="17.54296875" bestFit="1" customWidth="1"/>
    <col min="2" max="5" width="8.26953125" customWidth="1"/>
    <col min="6" max="6" width="1.7265625" customWidth="1"/>
    <col min="7" max="10" width="8.26953125" customWidth="1"/>
  </cols>
  <sheetData>
    <row r="1" spans="1:10" s="52" customFormat="1" ht="20" x14ac:dyDescent="0.4">
      <c r="A1" s="4" t="s">
        <v>10</v>
      </c>
      <c r="B1" s="198" t="s">
        <v>19</v>
      </c>
      <c r="C1" s="199"/>
      <c r="D1" s="199"/>
      <c r="E1" s="199"/>
      <c r="F1" s="199"/>
      <c r="G1" s="199"/>
      <c r="H1" s="199"/>
      <c r="I1" s="199"/>
      <c r="J1" s="199"/>
    </row>
    <row r="2" spans="1:10" s="52" customFormat="1" ht="20" x14ac:dyDescent="0.4">
      <c r="A2" s="4" t="s">
        <v>90</v>
      </c>
      <c r="B2" s="202" t="s">
        <v>81</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s="160" customFormat="1" ht="13" x14ac:dyDescent="0.3">
      <c r="A7" s="159" t="s">
        <v>91</v>
      </c>
      <c r="B7" s="78">
        <f>SUM($B8:$B11)</f>
        <v>140</v>
      </c>
      <c r="C7" s="79">
        <f>SUM($C8:$C11)</f>
        <v>168</v>
      </c>
      <c r="D7" s="78">
        <f>SUM($D8:$D11)</f>
        <v>752</v>
      </c>
      <c r="E7" s="79">
        <f>SUM($E8:$E11)</f>
        <v>815</v>
      </c>
      <c r="F7" s="80"/>
      <c r="G7" s="78">
        <f>B7-C7</f>
        <v>-28</v>
      </c>
      <c r="H7" s="79">
        <f>D7-E7</f>
        <v>-63</v>
      </c>
      <c r="I7" s="54">
        <f>IF(C7=0, "-", IF(G7/C7&lt;10, G7/C7, "&gt;999%"))</f>
        <v>-0.16666666666666666</v>
      </c>
      <c r="J7" s="55">
        <f>IF(E7=0, "-", IF(H7/E7&lt;10, H7/E7, "&gt;999%"))</f>
        <v>-7.7300613496932513E-2</v>
      </c>
    </row>
    <row r="8" spans="1:10" x14ac:dyDescent="0.25">
      <c r="A8" s="158" t="s">
        <v>139</v>
      </c>
      <c r="B8" s="65">
        <v>58</v>
      </c>
      <c r="C8" s="66">
        <v>67</v>
      </c>
      <c r="D8" s="65">
        <v>369</v>
      </c>
      <c r="E8" s="66">
        <v>395</v>
      </c>
      <c r="F8" s="67"/>
      <c r="G8" s="65">
        <f>B8-C8</f>
        <v>-9</v>
      </c>
      <c r="H8" s="66">
        <f>D8-E8</f>
        <v>-26</v>
      </c>
      <c r="I8" s="8">
        <f>IF(C8=0, "-", IF(G8/C8&lt;10, G8/C8, "&gt;999%"))</f>
        <v>-0.13432835820895522</v>
      </c>
      <c r="J8" s="9">
        <f>IF(E8=0, "-", IF(H8/E8&lt;10, H8/E8, "&gt;999%"))</f>
        <v>-6.5822784810126586E-2</v>
      </c>
    </row>
    <row r="9" spans="1:10" x14ac:dyDescent="0.25">
      <c r="A9" s="158" t="s">
        <v>140</v>
      </c>
      <c r="B9" s="65">
        <v>23</v>
      </c>
      <c r="C9" s="66">
        <v>45</v>
      </c>
      <c r="D9" s="65">
        <v>152</v>
      </c>
      <c r="E9" s="66">
        <v>154</v>
      </c>
      <c r="F9" s="67"/>
      <c r="G9" s="65">
        <f>B9-C9</f>
        <v>-22</v>
      </c>
      <c r="H9" s="66">
        <f>D9-E9</f>
        <v>-2</v>
      </c>
      <c r="I9" s="8">
        <f>IF(C9=0, "-", IF(G9/C9&lt;10, G9/C9, "&gt;999%"))</f>
        <v>-0.48888888888888887</v>
      </c>
      <c r="J9" s="9">
        <f>IF(E9=0, "-", IF(H9/E9&lt;10, H9/E9, "&gt;999%"))</f>
        <v>-1.2987012987012988E-2</v>
      </c>
    </row>
    <row r="10" spans="1:10" x14ac:dyDescent="0.25">
      <c r="A10" s="158" t="s">
        <v>141</v>
      </c>
      <c r="B10" s="65">
        <v>5</v>
      </c>
      <c r="C10" s="66">
        <v>12</v>
      </c>
      <c r="D10" s="65">
        <v>49</v>
      </c>
      <c r="E10" s="66">
        <v>49</v>
      </c>
      <c r="F10" s="67"/>
      <c r="G10" s="65">
        <f>B10-C10</f>
        <v>-7</v>
      </c>
      <c r="H10" s="66">
        <f>D10-E10</f>
        <v>0</v>
      </c>
      <c r="I10" s="8">
        <f>IF(C10=0, "-", IF(G10/C10&lt;10, G10/C10, "&gt;999%"))</f>
        <v>-0.58333333333333337</v>
      </c>
      <c r="J10" s="9">
        <f>IF(E10=0, "-", IF(H10/E10&lt;10, H10/E10, "&gt;999%"))</f>
        <v>0</v>
      </c>
    </row>
    <row r="11" spans="1:10" x14ac:dyDescent="0.25">
      <c r="A11" s="158" t="s">
        <v>142</v>
      </c>
      <c r="B11" s="65">
        <v>54</v>
      </c>
      <c r="C11" s="66">
        <v>44</v>
      </c>
      <c r="D11" s="65">
        <v>182</v>
      </c>
      <c r="E11" s="66">
        <v>217</v>
      </c>
      <c r="F11" s="67"/>
      <c r="G11" s="65">
        <f>B11-C11</f>
        <v>10</v>
      </c>
      <c r="H11" s="66">
        <f>D11-E11</f>
        <v>-35</v>
      </c>
      <c r="I11" s="8">
        <f>IF(C11=0, "-", IF(G11/C11&lt;10, G11/C11, "&gt;999%"))</f>
        <v>0.22727272727272727</v>
      </c>
      <c r="J11" s="9">
        <f>IF(E11=0, "-", IF(H11/E11&lt;10, H11/E11, "&gt;999%"))</f>
        <v>-0.16129032258064516</v>
      </c>
    </row>
    <row r="12" spans="1:10" x14ac:dyDescent="0.25">
      <c r="A12" s="7"/>
      <c r="B12" s="65"/>
      <c r="C12" s="66"/>
      <c r="D12" s="65"/>
      <c r="E12" s="66"/>
      <c r="F12" s="67"/>
      <c r="G12" s="65"/>
      <c r="H12" s="66"/>
      <c r="I12" s="8"/>
      <c r="J12" s="9"/>
    </row>
    <row r="13" spans="1:10" s="160" customFormat="1" ht="13" x14ac:dyDescent="0.3">
      <c r="A13" s="159" t="s">
        <v>100</v>
      </c>
      <c r="B13" s="78">
        <f>SUM($B14:$B17)</f>
        <v>496</v>
      </c>
      <c r="C13" s="79">
        <f>SUM($C14:$C17)</f>
        <v>537</v>
      </c>
      <c r="D13" s="78">
        <f>SUM($D14:$D17)</f>
        <v>2378</v>
      </c>
      <c r="E13" s="79">
        <f>SUM($E14:$E17)</f>
        <v>2433</v>
      </c>
      <c r="F13" s="80"/>
      <c r="G13" s="78">
        <f>B13-C13</f>
        <v>-41</v>
      </c>
      <c r="H13" s="79">
        <f>D13-E13</f>
        <v>-55</v>
      </c>
      <c r="I13" s="54">
        <f>IF(C13=0, "-", IF(G13/C13&lt;10, G13/C13, "&gt;999%"))</f>
        <v>-7.6350093109869649E-2</v>
      </c>
      <c r="J13" s="55">
        <f>IF(E13=0, "-", IF(H13/E13&lt;10, H13/E13, "&gt;999%"))</f>
        <v>-2.2605836415947388E-2</v>
      </c>
    </row>
    <row r="14" spans="1:10" x14ac:dyDescent="0.25">
      <c r="A14" s="158" t="s">
        <v>139</v>
      </c>
      <c r="B14" s="65">
        <v>224</v>
      </c>
      <c r="C14" s="66">
        <v>243</v>
      </c>
      <c r="D14" s="65">
        <v>1180</v>
      </c>
      <c r="E14" s="66">
        <v>1247</v>
      </c>
      <c r="F14" s="67"/>
      <c r="G14" s="65">
        <f>B14-C14</f>
        <v>-19</v>
      </c>
      <c r="H14" s="66">
        <f>D14-E14</f>
        <v>-67</v>
      </c>
      <c r="I14" s="8">
        <f>IF(C14=0, "-", IF(G14/C14&lt;10, G14/C14, "&gt;999%"))</f>
        <v>-7.8189300411522639E-2</v>
      </c>
      <c r="J14" s="9">
        <f>IF(E14=0, "-", IF(H14/E14&lt;10, H14/E14, "&gt;999%"))</f>
        <v>-5.3728949478748997E-2</v>
      </c>
    </row>
    <row r="15" spans="1:10" x14ac:dyDescent="0.25">
      <c r="A15" s="158" t="s">
        <v>140</v>
      </c>
      <c r="B15" s="65">
        <v>153</v>
      </c>
      <c r="C15" s="66">
        <v>114</v>
      </c>
      <c r="D15" s="65">
        <v>633</v>
      </c>
      <c r="E15" s="66">
        <v>558</v>
      </c>
      <c r="F15" s="67"/>
      <c r="G15" s="65">
        <f>B15-C15</f>
        <v>39</v>
      </c>
      <c r="H15" s="66">
        <f>D15-E15</f>
        <v>75</v>
      </c>
      <c r="I15" s="8">
        <f>IF(C15=0, "-", IF(G15/C15&lt;10, G15/C15, "&gt;999%"))</f>
        <v>0.34210526315789475</v>
      </c>
      <c r="J15" s="9">
        <f>IF(E15=0, "-", IF(H15/E15&lt;10, H15/E15, "&gt;999%"))</f>
        <v>0.13440860215053763</v>
      </c>
    </row>
    <row r="16" spans="1:10" x14ac:dyDescent="0.25">
      <c r="A16" s="158" t="s">
        <v>141</v>
      </c>
      <c r="B16" s="65">
        <v>23</v>
      </c>
      <c r="C16" s="66">
        <v>25</v>
      </c>
      <c r="D16" s="65">
        <v>150</v>
      </c>
      <c r="E16" s="66">
        <v>144</v>
      </c>
      <c r="F16" s="67"/>
      <c r="G16" s="65">
        <f>B16-C16</f>
        <v>-2</v>
      </c>
      <c r="H16" s="66">
        <f>D16-E16</f>
        <v>6</v>
      </c>
      <c r="I16" s="8">
        <f>IF(C16=0, "-", IF(G16/C16&lt;10, G16/C16, "&gt;999%"))</f>
        <v>-0.08</v>
      </c>
      <c r="J16" s="9">
        <f>IF(E16=0, "-", IF(H16/E16&lt;10, H16/E16, "&gt;999%"))</f>
        <v>4.1666666666666664E-2</v>
      </c>
    </row>
    <row r="17" spans="1:10" x14ac:dyDescent="0.25">
      <c r="A17" s="158" t="s">
        <v>142</v>
      </c>
      <c r="B17" s="65">
        <v>96</v>
      </c>
      <c r="C17" s="66">
        <v>155</v>
      </c>
      <c r="D17" s="65">
        <v>415</v>
      </c>
      <c r="E17" s="66">
        <v>484</v>
      </c>
      <c r="F17" s="67"/>
      <c r="G17" s="65">
        <f>B17-C17</f>
        <v>-59</v>
      </c>
      <c r="H17" s="66">
        <f>D17-E17</f>
        <v>-69</v>
      </c>
      <c r="I17" s="8">
        <f>IF(C17=0, "-", IF(G17/C17&lt;10, G17/C17, "&gt;999%"))</f>
        <v>-0.38064516129032255</v>
      </c>
      <c r="J17" s="9">
        <f>IF(E17=0, "-", IF(H17/E17&lt;10, H17/E17, "&gt;999%"))</f>
        <v>-0.14256198347107438</v>
      </c>
    </row>
    <row r="18" spans="1:10" ht="13" x14ac:dyDescent="0.3">
      <c r="A18" s="22"/>
      <c r="B18" s="74"/>
      <c r="C18" s="75"/>
      <c r="D18" s="74"/>
      <c r="E18" s="75"/>
      <c r="F18" s="76"/>
      <c r="G18" s="74"/>
      <c r="H18" s="75"/>
      <c r="I18" s="23"/>
      <c r="J18" s="24"/>
    </row>
    <row r="19" spans="1:10" s="160" customFormat="1" ht="13" x14ac:dyDescent="0.3">
      <c r="A19" s="159" t="s">
        <v>106</v>
      </c>
      <c r="B19" s="78">
        <f>SUM($B20:$B23)</f>
        <v>398</v>
      </c>
      <c r="C19" s="79">
        <f>SUM($C20:$C23)</f>
        <v>376</v>
      </c>
      <c r="D19" s="78">
        <f>SUM($D20:$D23)</f>
        <v>1792</v>
      </c>
      <c r="E19" s="79">
        <f>SUM($E20:$E23)</f>
        <v>1788</v>
      </c>
      <c r="F19" s="80"/>
      <c r="G19" s="78">
        <f>B19-C19</f>
        <v>22</v>
      </c>
      <c r="H19" s="79">
        <f>D19-E19</f>
        <v>4</v>
      </c>
      <c r="I19" s="54">
        <f>IF(C19=0, "-", IF(G19/C19&lt;10, G19/C19, "&gt;999%"))</f>
        <v>5.8510638297872342E-2</v>
      </c>
      <c r="J19" s="55">
        <f>IF(E19=0, "-", IF(H19/E19&lt;10, H19/E19, "&gt;999%"))</f>
        <v>2.2371364653243847E-3</v>
      </c>
    </row>
    <row r="20" spans="1:10" x14ac:dyDescent="0.25">
      <c r="A20" s="158" t="s">
        <v>139</v>
      </c>
      <c r="B20" s="65">
        <v>90</v>
      </c>
      <c r="C20" s="66">
        <v>108</v>
      </c>
      <c r="D20" s="65">
        <v>426</v>
      </c>
      <c r="E20" s="66">
        <v>551</v>
      </c>
      <c r="F20" s="67"/>
      <c r="G20" s="65">
        <f>B20-C20</f>
        <v>-18</v>
      </c>
      <c r="H20" s="66">
        <f>D20-E20</f>
        <v>-125</v>
      </c>
      <c r="I20" s="8">
        <f>IF(C20=0, "-", IF(G20/C20&lt;10, G20/C20, "&gt;999%"))</f>
        <v>-0.16666666666666666</v>
      </c>
      <c r="J20" s="9">
        <f>IF(E20=0, "-", IF(H20/E20&lt;10, H20/E20, "&gt;999%"))</f>
        <v>-0.22686025408348456</v>
      </c>
    </row>
    <row r="21" spans="1:10" x14ac:dyDescent="0.25">
      <c r="A21" s="158" t="s">
        <v>140</v>
      </c>
      <c r="B21" s="65">
        <v>227</v>
      </c>
      <c r="C21" s="66">
        <v>181</v>
      </c>
      <c r="D21" s="65">
        <v>931</v>
      </c>
      <c r="E21" s="66">
        <v>893</v>
      </c>
      <c r="F21" s="67"/>
      <c r="G21" s="65">
        <f>B21-C21</f>
        <v>46</v>
      </c>
      <c r="H21" s="66">
        <f>D21-E21</f>
        <v>38</v>
      </c>
      <c r="I21" s="8">
        <f>IF(C21=0, "-", IF(G21/C21&lt;10, G21/C21, "&gt;999%"))</f>
        <v>0.2541436464088398</v>
      </c>
      <c r="J21" s="9">
        <f>IF(E21=0, "-", IF(H21/E21&lt;10, H21/E21, "&gt;999%"))</f>
        <v>4.2553191489361701E-2</v>
      </c>
    </row>
    <row r="22" spans="1:10" x14ac:dyDescent="0.25">
      <c r="A22" s="158" t="s">
        <v>141</v>
      </c>
      <c r="B22" s="65">
        <v>54</v>
      </c>
      <c r="C22" s="66">
        <v>50</v>
      </c>
      <c r="D22" s="65">
        <v>240</v>
      </c>
      <c r="E22" s="66">
        <v>183</v>
      </c>
      <c r="F22" s="67"/>
      <c r="G22" s="65">
        <f>B22-C22</f>
        <v>4</v>
      </c>
      <c r="H22" s="66">
        <f>D22-E22</f>
        <v>57</v>
      </c>
      <c r="I22" s="8">
        <f>IF(C22=0, "-", IF(G22/C22&lt;10, G22/C22, "&gt;999%"))</f>
        <v>0.08</v>
      </c>
      <c r="J22" s="9">
        <f>IF(E22=0, "-", IF(H22/E22&lt;10, H22/E22, "&gt;999%"))</f>
        <v>0.31147540983606559</v>
      </c>
    </row>
    <row r="23" spans="1:10" x14ac:dyDescent="0.25">
      <c r="A23" s="158" t="s">
        <v>142</v>
      </c>
      <c r="B23" s="65">
        <v>27</v>
      </c>
      <c r="C23" s="66">
        <v>37</v>
      </c>
      <c r="D23" s="65">
        <v>195</v>
      </c>
      <c r="E23" s="66">
        <v>161</v>
      </c>
      <c r="F23" s="67"/>
      <c r="G23" s="65">
        <f>B23-C23</f>
        <v>-10</v>
      </c>
      <c r="H23" s="66">
        <f>D23-E23</f>
        <v>34</v>
      </c>
      <c r="I23" s="8">
        <f>IF(C23=0, "-", IF(G23/C23&lt;10, G23/C23, "&gt;999%"))</f>
        <v>-0.27027027027027029</v>
      </c>
      <c r="J23" s="9">
        <f>IF(E23=0, "-", IF(H23/E23&lt;10, H23/E23, "&gt;999%"))</f>
        <v>0.21118012422360249</v>
      </c>
    </row>
    <row r="24" spans="1:10" x14ac:dyDescent="0.25">
      <c r="A24" s="7"/>
      <c r="B24" s="65"/>
      <c r="C24" s="66"/>
      <c r="D24" s="65"/>
      <c r="E24" s="66"/>
      <c r="F24" s="67"/>
      <c r="G24" s="65"/>
      <c r="H24" s="66"/>
      <c r="I24" s="8"/>
      <c r="J24" s="9"/>
    </row>
    <row r="25" spans="1:10" s="43" customFormat="1" ht="13" x14ac:dyDescent="0.3">
      <c r="A25" s="53" t="s">
        <v>29</v>
      </c>
      <c r="B25" s="78">
        <f>SUM($B26:$B29)</f>
        <v>1034</v>
      </c>
      <c r="C25" s="79">
        <f>SUM($C26:$C29)</f>
        <v>1081</v>
      </c>
      <c r="D25" s="78">
        <f>SUM($D26:$D29)</f>
        <v>4922</v>
      </c>
      <c r="E25" s="79">
        <f>SUM($E26:$E29)</f>
        <v>5036</v>
      </c>
      <c r="F25" s="80"/>
      <c r="G25" s="78">
        <f>B25-C25</f>
        <v>-47</v>
      </c>
      <c r="H25" s="79">
        <f>D25-E25</f>
        <v>-114</v>
      </c>
      <c r="I25" s="54">
        <f>IF(C25=0, "-", IF(G25/C25&lt;10, G25/C25, "&gt;999%"))</f>
        <v>-4.3478260869565216E-2</v>
      </c>
      <c r="J25" s="55">
        <f>IF(E25=0, "-", IF(H25/E25&lt;10, H25/E25, "&gt;999%"))</f>
        <v>-2.2637013502779985E-2</v>
      </c>
    </row>
    <row r="26" spans="1:10" x14ac:dyDescent="0.25">
      <c r="A26" s="158" t="s">
        <v>139</v>
      </c>
      <c r="B26" s="65">
        <v>372</v>
      </c>
      <c r="C26" s="66">
        <v>418</v>
      </c>
      <c r="D26" s="65">
        <v>1975</v>
      </c>
      <c r="E26" s="66">
        <v>2193</v>
      </c>
      <c r="F26" s="67"/>
      <c r="G26" s="65">
        <f>B26-C26</f>
        <v>-46</v>
      </c>
      <c r="H26" s="66">
        <f>D26-E26</f>
        <v>-218</v>
      </c>
      <c r="I26" s="8">
        <f>IF(C26=0, "-", IF(G26/C26&lt;10, G26/C26, "&gt;999%"))</f>
        <v>-0.11004784688995216</v>
      </c>
      <c r="J26" s="9">
        <f>IF(E26=0, "-", IF(H26/E26&lt;10, H26/E26, "&gt;999%"))</f>
        <v>-9.940720474236206E-2</v>
      </c>
    </row>
    <row r="27" spans="1:10" x14ac:dyDescent="0.25">
      <c r="A27" s="158" t="s">
        <v>140</v>
      </c>
      <c r="B27" s="65">
        <v>403</v>
      </c>
      <c r="C27" s="66">
        <v>340</v>
      </c>
      <c r="D27" s="65">
        <v>1716</v>
      </c>
      <c r="E27" s="66">
        <v>1605</v>
      </c>
      <c r="F27" s="67"/>
      <c r="G27" s="65">
        <f>B27-C27</f>
        <v>63</v>
      </c>
      <c r="H27" s="66">
        <f>D27-E27</f>
        <v>111</v>
      </c>
      <c r="I27" s="8">
        <f>IF(C27=0, "-", IF(G27/C27&lt;10, G27/C27, "&gt;999%"))</f>
        <v>0.18529411764705883</v>
      </c>
      <c r="J27" s="9">
        <f>IF(E27=0, "-", IF(H27/E27&lt;10, H27/E27, "&gt;999%"))</f>
        <v>6.9158878504672894E-2</v>
      </c>
    </row>
    <row r="28" spans="1:10" x14ac:dyDescent="0.25">
      <c r="A28" s="158" t="s">
        <v>141</v>
      </c>
      <c r="B28" s="65">
        <v>82</v>
      </c>
      <c r="C28" s="66">
        <v>87</v>
      </c>
      <c r="D28" s="65">
        <v>439</v>
      </c>
      <c r="E28" s="66">
        <v>376</v>
      </c>
      <c r="F28" s="67"/>
      <c r="G28" s="65">
        <f>B28-C28</f>
        <v>-5</v>
      </c>
      <c r="H28" s="66">
        <f>D28-E28</f>
        <v>63</v>
      </c>
      <c r="I28" s="8">
        <f>IF(C28=0, "-", IF(G28/C28&lt;10, G28/C28, "&gt;999%"))</f>
        <v>-5.7471264367816091E-2</v>
      </c>
      <c r="J28" s="9">
        <f>IF(E28=0, "-", IF(H28/E28&lt;10, H28/E28, "&gt;999%"))</f>
        <v>0.16755319148936171</v>
      </c>
    </row>
    <row r="29" spans="1:10" x14ac:dyDescent="0.25">
      <c r="A29" s="158" t="s">
        <v>142</v>
      </c>
      <c r="B29" s="65">
        <v>177</v>
      </c>
      <c r="C29" s="66">
        <v>236</v>
      </c>
      <c r="D29" s="65">
        <v>792</v>
      </c>
      <c r="E29" s="66">
        <v>862</v>
      </c>
      <c r="F29" s="67"/>
      <c r="G29" s="65">
        <f>B29-C29</f>
        <v>-59</v>
      </c>
      <c r="H29" s="66">
        <f>D29-E29</f>
        <v>-70</v>
      </c>
      <c r="I29" s="8">
        <f>IF(C29=0, "-", IF(G29/C29&lt;10, G29/C29, "&gt;999%"))</f>
        <v>-0.25</v>
      </c>
      <c r="J29" s="9">
        <f>IF(E29=0, "-", IF(H29/E29&lt;10, H29/E29, "&gt;999%"))</f>
        <v>-8.1206496519721574E-2</v>
      </c>
    </row>
    <row r="30" spans="1:10" x14ac:dyDescent="0.25">
      <c r="A30" s="7"/>
      <c r="B30" s="65"/>
      <c r="C30" s="66"/>
      <c r="D30" s="65"/>
      <c r="E30" s="66"/>
      <c r="F30" s="67"/>
      <c r="G30" s="65"/>
      <c r="H30" s="66"/>
      <c r="I30" s="8"/>
      <c r="J30" s="9"/>
    </row>
    <row r="31" spans="1:10" s="43" customFormat="1" ht="13" x14ac:dyDescent="0.3">
      <c r="A31" s="22" t="s">
        <v>107</v>
      </c>
      <c r="B31" s="78">
        <v>51</v>
      </c>
      <c r="C31" s="79">
        <v>34</v>
      </c>
      <c r="D31" s="78">
        <v>185</v>
      </c>
      <c r="E31" s="79">
        <v>161</v>
      </c>
      <c r="F31" s="80"/>
      <c r="G31" s="78">
        <f>B31-C31</f>
        <v>17</v>
      </c>
      <c r="H31" s="79">
        <f>D31-E31</f>
        <v>24</v>
      </c>
      <c r="I31" s="54">
        <f>IF(C31=0, "-", IF(G31/C31&lt;10, G31/C31, "&gt;999%"))</f>
        <v>0.5</v>
      </c>
      <c r="J31" s="55">
        <f>IF(E31=0, "-", IF(H31/E31&lt;10, H31/E31, "&gt;999%"))</f>
        <v>0.14906832298136646</v>
      </c>
    </row>
    <row r="32" spans="1:10" x14ac:dyDescent="0.25">
      <c r="A32" s="1"/>
      <c r="B32" s="68"/>
      <c r="C32" s="69"/>
      <c r="D32" s="68"/>
      <c r="E32" s="69"/>
      <c r="F32" s="70"/>
      <c r="G32" s="68"/>
      <c r="H32" s="69"/>
      <c r="I32" s="5"/>
      <c r="J32" s="6"/>
    </row>
    <row r="33" spans="1:10" s="43" customFormat="1" ht="13" x14ac:dyDescent="0.3">
      <c r="A33" s="27" t="s">
        <v>5</v>
      </c>
      <c r="B33" s="71">
        <f>SUM(B26:B32)</f>
        <v>1085</v>
      </c>
      <c r="C33" s="77">
        <f>SUM(C26:C32)</f>
        <v>1115</v>
      </c>
      <c r="D33" s="71">
        <f>SUM(D26:D32)</f>
        <v>5107</v>
      </c>
      <c r="E33" s="77">
        <f>SUM(E26:E32)</f>
        <v>5197</v>
      </c>
      <c r="F33" s="73"/>
      <c r="G33" s="71">
        <f>B33-C33</f>
        <v>-30</v>
      </c>
      <c r="H33" s="72">
        <f>D33-E33</f>
        <v>-90</v>
      </c>
      <c r="I33" s="37">
        <f>IF(C33=0, 0, G33/C33)</f>
        <v>-2.6905829596412557E-2</v>
      </c>
      <c r="J33" s="38">
        <f>IF(E33=0, 0, H33/E33)</f>
        <v>-1.7317683278814701E-2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J37"/>
  <sheetViews>
    <sheetView tabSelected="1" zoomScaleNormal="100" workbookViewId="0">
      <selection activeCell="M1" sqref="M1"/>
    </sheetView>
  </sheetViews>
  <sheetFormatPr defaultRowHeight="12.5" x14ac:dyDescent="0.25"/>
  <cols>
    <col min="1" max="1" width="31.90625" bestFit="1" customWidth="1"/>
    <col min="2" max="5" width="10.1796875" customWidth="1"/>
    <col min="6" max="6" width="1.7265625" customWidth="1"/>
    <col min="7" max="10" width="10.1796875" customWidth="1"/>
  </cols>
  <sheetData>
    <row r="1" spans="1:10" s="52" customFormat="1" ht="20" x14ac:dyDescent="0.4">
      <c r="A1" s="4" t="s">
        <v>10</v>
      </c>
      <c r="B1" s="198" t="s">
        <v>30</v>
      </c>
      <c r="C1" s="199"/>
      <c r="D1" s="199"/>
      <c r="E1" s="199"/>
      <c r="F1" s="199"/>
      <c r="G1" s="199"/>
      <c r="H1" s="199"/>
      <c r="I1" s="199"/>
      <c r="J1" s="199"/>
    </row>
    <row r="2" spans="1:10" s="52" customFormat="1" ht="20" x14ac:dyDescent="0.4">
      <c r="A2" s="4" t="s">
        <v>90</v>
      </c>
      <c r="B2" s="202" t="s">
        <v>81</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t="s">
        <v>0</v>
      </c>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s="139" customFormat="1" ht="13" x14ac:dyDescent="0.3">
      <c r="A7" s="159" t="s">
        <v>91</v>
      </c>
      <c r="B7" s="65"/>
      <c r="C7" s="66"/>
      <c r="D7" s="65"/>
      <c r="E7" s="66"/>
      <c r="F7" s="67"/>
      <c r="G7" s="65"/>
      <c r="H7" s="66"/>
      <c r="I7" s="20"/>
      <c r="J7" s="21"/>
    </row>
    <row r="8" spans="1:10" x14ac:dyDescent="0.25">
      <c r="A8" s="158" t="s">
        <v>143</v>
      </c>
      <c r="B8" s="65">
        <v>28</v>
      </c>
      <c r="C8" s="66">
        <v>26</v>
      </c>
      <c r="D8" s="65">
        <v>86</v>
      </c>
      <c r="E8" s="66">
        <v>53</v>
      </c>
      <c r="F8" s="67"/>
      <c r="G8" s="65">
        <f>B8-C8</f>
        <v>2</v>
      </c>
      <c r="H8" s="66">
        <f>D8-E8</f>
        <v>33</v>
      </c>
      <c r="I8" s="20">
        <f>IF(C8=0, "-", IF(G8/C8&lt;10, G8/C8, "&gt;999%"))</f>
        <v>7.6923076923076927E-2</v>
      </c>
      <c r="J8" s="21">
        <f>IF(E8=0, "-", IF(H8/E8&lt;10, H8/E8, "&gt;999%"))</f>
        <v>0.62264150943396224</v>
      </c>
    </row>
    <row r="9" spans="1:10" x14ac:dyDescent="0.25">
      <c r="A9" s="158" t="s">
        <v>144</v>
      </c>
      <c r="B9" s="65">
        <v>2</v>
      </c>
      <c r="C9" s="66">
        <v>0</v>
      </c>
      <c r="D9" s="65">
        <v>50</v>
      </c>
      <c r="E9" s="66">
        <v>13</v>
      </c>
      <c r="F9" s="67"/>
      <c r="G9" s="65">
        <f>B9-C9</f>
        <v>2</v>
      </c>
      <c r="H9" s="66">
        <f>D9-E9</f>
        <v>37</v>
      </c>
      <c r="I9" s="20" t="str">
        <f>IF(C9=0, "-", IF(G9/C9&lt;10, G9/C9, "&gt;999%"))</f>
        <v>-</v>
      </c>
      <c r="J9" s="21">
        <f>IF(E9=0, "-", IF(H9/E9&lt;10, H9/E9, "&gt;999%"))</f>
        <v>2.8461538461538463</v>
      </c>
    </row>
    <row r="10" spans="1:10" x14ac:dyDescent="0.25">
      <c r="A10" s="158" t="s">
        <v>145</v>
      </c>
      <c r="B10" s="65">
        <v>30</v>
      </c>
      <c r="C10" s="66">
        <v>37</v>
      </c>
      <c r="D10" s="65">
        <v>119</v>
      </c>
      <c r="E10" s="66">
        <v>185</v>
      </c>
      <c r="F10" s="67"/>
      <c r="G10" s="65">
        <f>B10-C10</f>
        <v>-7</v>
      </c>
      <c r="H10" s="66">
        <f>D10-E10</f>
        <v>-66</v>
      </c>
      <c r="I10" s="20">
        <f>IF(C10=0, "-", IF(G10/C10&lt;10, G10/C10, "&gt;999%"))</f>
        <v>-0.1891891891891892</v>
      </c>
      <c r="J10" s="21">
        <f>IF(E10=0, "-", IF(H10/E10&lt;10, H10/E10, "&gt;999%"))</f>
        <v>-0.35675675675675678</v>
      </c>
    </row>
    <row r="11" spans="1:10" x14ac:dyDescent="0.25">
      <c r="A11" s="158" t="s">
        <v>146</v>
      </c>
      <c r="B11" s="65">
        <v>80</v>
      </c>
      <c r="C11" s="66">
        <v>105</v>
      </c>
      <c r="D11" s="65">
        <v>497</v>
      </c>
      <c r="E11" s="66">
        <v>564</v>
      </c>
      <c r="F11" s="67"/>
      <c r="G11" s="65">
        <f>B11-C11</f>
        <v>-25</v>
      </c>
      <c r="H11" s="66">
        <f>D11-E11</f>
        <v>-67</v>
      </c>
      <c r="I11" s="20">
        <f>IF(C11=0, "-", IF(G11/C11&lt;10, G11/C11, "&gt;999%"))</f>
        <v>-0.23809523809523808</v>
      </c>
      <c r="J11" s="21">
        <f>IF(E11=0, "-", IF(H11/E11&lt;10, H11/E11, "&gt;999%"))</f>
        <v>-0.11879432624113476</v>
      </c>
    </row>
    <row r="12" spans="1:10" x14ac:dyDescent="0.25">
      <c r="A12" s="7"/>
      <c r="B12" s="65"/>
      <c r="C12" s="66"/>
      <c r="D12" s="65"/>
      <c r="E12" s="66"/>
      <c r="F12" s="67"/>
      <c r="G12" s="65"/>
      <c r="H12" s="66"/>
      <c r="I12" s="20"/>
      <c r="J12" s="21"/>
    </row>
    <row r="13" spans="1:10" s="139" customFormat="1" ht="13" x14ac:dyDescent="0.3">
      <c r="A13" s="159" t="s">
        <v>100</v>
      </c>
      <c r="B13" s="65"/>
      <c r="C13" s="66"/>
      <c r="D13" s="65"/>
      <c r="E13" s="66"/>
      <c r="F13" s="67"/>
      <c r="G13" s="65"/>
      <c r="H13" s="66"/>
      <c r="I13" s="20"/>
      <c r="J13" s="21"/>
    </row>
    <row r="14" spans="1:10" x14ac:dyDescent="0.25">
      <c r="A14" s="158" t="s">
        <v>143</v>
      </c>
      <c r="B14" s="65">
        <v>137</v>
      </c>
      <c r="C14" s="66">
        <v>157</v>
      </c>
      <c r="D14" s="65">
        <v>682</v>
      </c>
      <c r="E14" s="66">
        <v>801</v>
      </c>
      <c r="F14" s="67"/>
      <c r="G14" s="65">
        <f>B14-C14</f>
        <v>-20</v>
      </c>
      <c r="H14" s="66">
        <f>D14-E14</f>
        <v>-119</v>
      </c>
      <c r="I14" s="20">
        <f>IF(C14=0, "-", IF(G14/C14&lt;10, G14/C14, "&gt;999%"))</f>
        <v>-0.12738853503184713</v>
      </c>
      <c r="J14" s="21">
        <f>IF(E14=0, "-", IF(H14/E14&lt;10, H14/E14, "&gt;999%"))</f>
        <v>-0.14856429463171036</v>
      </c>
    </row>
    <row r="15" spans="1:10" x14ac:dyDescent="0.25">
      <c r="A15" s="158" t="s">
        <v>144</v>
      </c>
      <c r="B15" s="65">
        <v>10</v>
      </c>
      <c r="C15" s="66">
        <v>3</v>
      </c>
      <c r="D15" s="65">
        <v>56</v>
      </c>
      <c r="E15" s="66">
        <v>14</v>
      </c>
      <c r="F15" s="67"/>
      <c r="G15" s="65">
        <f>B15-C15</f>
        <v>7</v>
      </c>
      <c r="H15" s="66">
        <f>D15-E15</f>
        <v>42</v>
      </c>
      <c r="I15" s="20">
        <f>IF(C15=0, "-", IF(G15/C15&lt;10, G15/C15, "&gt;999%"))</f>
        <v>2.3333333333333335</v>
      </c>
      <c r="J15" s="21">
        <f>IF(E15=0, "-", IF(H15/E15&lt;10, H15/E15, "&gt;999%"))</f>
        <v>3</v>
      </c>
    </row>
    <row r="16" spans="1:10" x14ac:dyDescent="0.25">
      <c r="A16" s="158" t="s">
        <v>145</v>
      </c>
      <c r="B16" s="65">
        <v>62</v>
      </c>
      <c r="C16" s="66">
        <v>70</v>
      </c>
      <c r="D16" s="65">
        <v>259</v>
      </c>
      <c r="E16" s="66">
        <v>310</v>
      </c>
      <c r="F16" s="67"/>
      <c r="G16" s="65">
        <f>B16-C16</f>
        <v>-8</v>
      </c>
      <c r="H16" s="66">
        <f>D16-E16</f>
        <v>-51</v>
      </c>
      <c r="I16" s="20">
        <f>IF(C16=0, "-", IF(G16/C16&lt;10, G16/C16, "&gt;999%"))</f>
        <v>-0.11428571428571428</v>
      </c>
      <c r="J16" s="21">
        <f>IF(E16=0, "-", IF(H16/E16&lt;10, H16/E16, "&gt;999%"))</f>
        <v>-0.16451612903225807</v>
      </c>
    </row>
    <row r="17" spans="1:10" x14ac:dyDescent="0.25">
      <c r="A17" s="158" t="s">
        <v>146</v>
      </c>
      <c r="B17" s="65">
        <v>283</v>
      </c>
      <c r="C17" s="66">
        <v>305</v>
      </c>
      <c r="D17" s="65">
        <v>1370</v>
      </c>
      <c r="E17" s="66">
        <v>1298</v>
      </c>
      <c r="F17" s="67"/>
      <c r="G17" s="65">
        <f>B17-C17</f>
        <v>-22</v>
      </c>
      <c r="H17" s="66">
        <f>D17-E17</f>
        <v>72</v>
      </c>
      <c r="I17" s="20">
        <f>IF(C17=0, "-", IF(G17/C17&lt;10, G17/C17, "&gt;999%"))</f>
        <v>-7.2131147540983612E-2</v>
      </c>
      <c r="J17" s="21">
        <f>IF(E17=0, "-", IF(H17/E17&lt;10, H17/E17, "&gt;999%"))</f>
        <v>5.5469953775038522E-2</v>
      </c>
    </row>
    <row r="18" spans="1:10" x14ac:dyDescent="0.25">
      <c r="A18" s="158" t="s">
        <v>147</v>
      </c>
      <c r="B18" s="65">
        <v>4</v>
      </c>
      <c r="C18" s="66">
        <v>2</v>
      </c>
      <c r="D18" s="65">
        <v>11</v>
      </c>
      <c r="E18" s="66">
        <v>10</v>
      </c>
      <c r="F18" s="67"/>
      <c r="G18" s="65">
        <f>B18-C18</f>
        <v>2</v>
      </c>
      <c r="H18" s="66">
        <f>D18-E18</f>
        <v>1</v>
      </c>
      <c r="I18" s="20">
        <f>IF(C18=0, "-", IF(G18/C18&lt;10, G18/C18, "&gt;999%"))</f>
        <v>1</v>
      </c>
      <c r="J18" s="21">
        <f>IF(E18=0, "-", IF(H18/E18&lt;10, H18/E18, "&gt;999%"))</f>
        <v>0.1</v>
      </c>
    </row>
    <row r="19" spans="1:10" x14ac:dyDescent="0.25">
      <c r="A19" s="7"/>
      <c r="B19" s="65"/>
      <c r="C19" s="66"/>
      <c r="D19" s="65"/>
      <c r="E19" s="66"/>
      <c r="F19" s="67"/>
      <c r="G19" s="65"/>
      <c r="H19" s="66"/>
      <c r="I19" s="20"/>
      <c r="J19" s="21"/>
    </row>
    <row r="20" spans="1:10" s="139" customFormat="1" ht="13" x14ac:dyDescent="0.3">
      <c r="A20" s="159" t="s">
        <v>106</v>
      </c>
      <c r="B20" s="65"/>
      <c r="C20" s="66"/>
      <c r="D20" s="65"/>
      <c r="E20" s="66"/>
      <c r="F20" s="67"/>
      <c r="G20" s="65"/>
      <c r="H20" s="66"/>
      <c r="I20" s="20"/>
      <c r="J20" s="21"/>
    </row>
    <row r="21" spans="1:10" x14ac:dyDescent="0.25">
      <c r="A21" s="158" t="s">
        <v>143</v>
      </c>
      <c r="B21" s="65">
        <v>360</v>
      </c>
      <c r="C21" s="66">
        <v>328</v>
      </c>
      <c r="D21" s="65">
        <v>1613</v>
      </c>
      <c r="E21" s="66">
        <v>1589</v>
      </c>
      <c r="F21" s="67"/>
      <c r="G21" s="65">
        <f>B21-C21</f>
        <v>32</v>
      </c>
      <c r="H21" s="66">
        <f>D21-E21</f>
        <v>24</v>
      </c>
      <c r="I21" s="20">
        <f>IF(C21=0, "-", IF(G21/C21&lt;10, G21/C21, "&gt;999%"))</f>
        <v>9.7560975609756101E-2</v>
      </c>
      <c r="J21" s="21">
        <f>IF(E21=0, "-", IF(H21/E21&lt;10, H21/E21, "&gt;999%"))</f>
        <v>1.5103838892385148E-2</v>
      </c>
    </row>
    <row r="22" spans="1:10" x14ac:dyDescent="0.25">
      <c r="A22" s="158" t="s">
        <v>146</v>
      </c>
      <c r="B22" s="65">
        <v>38</v>
      </c>
      <c r="C22" s="66">
        <v>48</v>
      </c>
      <c r="D22" s="65">
        <v>179</v>
      </c>
      <c r="E22" s="66">
        <v>199</v>
      </c>
      <c r="F22" s="67"/>
      <c r="G22" s="65">
        <f>B22-C22</f>
        <v>-10</v>
      </c>
      <c r="H22" s="66">
        <f>D22-E22</f>
        <v>-20</v>
      </c>
      <c r="I22" s="20">
        <f>IF(C22=0, "-", IF(G22/C22&lt;10, G22/C22, "&gt;999%"))</f>
        <v>-0.20833333333333334</v>
      </c>
      <c r="J22" s="21">
        <f>IF(E22=0, "-", IF(H22/E22&lt;10, H22/E22, "&gt;999%"))</f>
        <v>-0.10050251256281408</v>
      </c>
    </row>
    <row r="23" spans="1:10" x14ac:dyDescent="0.25">
      <c r="A23" s="7"/>
      <c r="B23" s="65"/>
      <c r="C23" s="66"/>
      <c r="D23" s="65"/>
      <c r="E23" s="66"/>
      <c r="F23" s="67"/>
      <c r="G23" s="65"/>
      <c r="H23" s="66"/>
      <c r="I23" s="20"/>
      <c r="J23" s="21"/>
    </row>
    <row r="24" spans="1:10" x14ac:dyDescent="0.25">
      <c r="A24" s="7" t="s">
        <v>107</v>
      </c>
      <c r="B24" s="65">
        <v>51</v>
      </c>
      <c r="C24" s="66">
        <v>34</v>
      </c>
      <c r="D24" s="65">
        <v>185</v>
      </c>
      <c r="E24" s="66">
        <v>161</v>
      </c>
      <c r="F24" s="67"/>
      <c r="G24" s="65">
        <f>B24-C24</f>
        <v>17</v>
      </c>
      <c r="H24" s="66">
        <f>D24-E24</f>
        <v>24</v>
      </c>
      <c r="I24" s="20">
        <f>IF(C24=0, "-", IF(G24/C24&lt;10, G24/C24, "&gt;999%"))</f>
        <v>0.5</v>
      </c>
      <c r="J24" s="21">
        <f>IF(E24=0, "-", IF(H24/E24&lt;10, H24/E24, "&gt;999%"))</f>
        <v>0.14906832298136646</v>
      </c>
    </row>
    <row r="25" spans="1:10" x14ac:dyDescent="0.25">
      <c r="A25" s="1"/>
      <c r="B25" s="68"/>
      <c r="C25" s="69"/>
      <c r="D25" s="68"/>
      <c r="E25" s="69"/>
      <c r="F25" s="70"/>
      <c r="G25" s="68"/>
      <c r="H25" s="69"/>
      <c r="I25" s="5"/>
      <c r="J25" s="6"/>
    </row>
    <row r="26" spans="1:10" s="43" customFormat="1" ht="13" x14ac:dyDescent="0.3">
      <c r="A26" s="27" t="s">
        <v>5</v>
      </c>
      <c r="B26" s="71">
        <f>SUM(B6:B25)</f>
        <v>1085</v>
      </c>
      <c r="C26" s="77">
        <f>SUM(C6:C25)</f>
        <v>1115</v>
      </c>
      <c r="D26" s="71">
        <f>SUM(D6:D25)</f>
        <v>5107</v>
      </c>
      <c r="E26" s="77">
        <f>SUM(E6:E25)</f>
        <v>5197</v>
      </c>
      <c r="F26" s="73"/>
      <c r="G26" s="71">
        <f>B26-C26</f>
        <v>-30</v>
      </c>
      <c r="H26" s="72">
        <f>D26-E26</f>
        <v>-90</v>
      </c>
      <c r="I26" s="37">
        <f>IF(C26=0, 0, G26/C26)</f>
        <v>-2.6905829596412557E-2</v>
      </c>
      <c r="J26" s="38">
        <f>IF(E26=0, 0, H26/E26)</f>
        <v>-1.7317683278814701E-2</v>
      </c>
    </row>
    <row r="27" spans="1:10" s="43" customFormat="1" ht="13" x14ac:dyDescent="0.3">
      <c r="A27" s="22"/>
      <c r="B27" s="78"/>
      <c r="C27" s="98"/>
      <c r="D27" s="78"/>
      <c r="E27" s="98"/>
      <c r="F27" s="80"/>
      <c r="G27" s="78"/>
      <c r="H27" s="79"/>
      <c r="I27" s="54"/>
      <c r="J27" s="55"/>
    </row>
    <row r="28" spans="1:10" s="139" customFormat="1" ht="13" x14ac:dyDescent="0.3">
      <c r="A28" s="161" t="s">
        <v>148</v>
      </c>
      <c r="B28" s="74"/>
      <c r="C28" s="75"/>
      <c r="D28" s="74"/>
      <c r="E28" s="75"/>
      <c r="F28" s="76"/>
      <c r="G28" s="74"/>
      <c r="H28" s="75"/>
      <c r="I28" s="23"/>
      <c r="J28" s="24"/>
    </row>
    <row r="29" spans="1:10" x14ac:dyDescent="0.25">
      <c r="A29" s="7" t="s">
        <v>143</v>
      </c>
      <c r="B29" s="65">
        <v>525</v>
      </c>
      <c r="C29" s="66">
        <v>511</v>
      </c>
      <c r="D29" s="65">
        <v>2381</v>
      </c>
      <c r="E29" s="66">
        <v>2443</v>
      </c>
      <c r="F29" s="67"/>
      <c r="G29" s="65">
        <f>B29-C29</f>
        <v>14</v>
      </c>
      <c r="H29" s="66">
        <f>D29-E29</f>
        <v>-62</v>
      </c>
      <c r="I29" s="20">
        <f>IF(C29=0, "-", IF(G29/C29&lt;10, G29/C29, "&gt;999%"))</f>
        <v>2.7397260273972601E-2</v>
      </c>
      <c r="J29" s="21">
        <f>IF(E29=0, "-", IF(H29/E29&lt;10, H29/E29, "&gt;999%"))</f>
        <v>-2.5378632828489563E-2</v>
      </c>
    </row>
    <row r="30" spans="1:10" x14ac:dyDescent="0.25">
      <c r="A30" s="7" t="s">
        <v>144</v>
      </c>
      <c r="B30" s="65">
        <v>12</v>
      </c>
      <c r="C30" s="66">
        <v>3</v>
      </c>
      <c r="D30" s="65">
        <v>106</v>
      </c>
      <c r="E30" s="66">
        <v>27</v>
      </c>
      <c r="F30" s="67"/>
      <c r="G30" s="65">
        <f>B30-C30</f>
        <v>9</v>
      </c>
      <c r="H30" s="66">
        <f>D30-E30</f>
        <v>79</v>
      </c>
      <c r="I30" s="20">
        <f>IF(C30=0, "-", IF(G30/C30&lt;10, G30/C30, "&gt;999%"))</f>
        <v>3</v>
      </c>
      <c r="J30" s="21">
        <f>IF(E30=0, "-", IF(H30/E30&lt;10, H30/E30, "&gt;999%"))</f>
        <v>2.925925925925926</v>
      </c>
    </row>
    <row r="31" spans="1:10" x14ac:dyDescent="0.25">
      <c r="A31" s="7" t="s">
        <v>145</v>
      </c>
      <c r="B31" s="65">
        <v>92</v>
      </c>
      <c r="C31" s="66">
        <v>107</v>
      </c>
      <c r="D31" s="65">
        <v>378</v>
      </c>
      <c r="E31" s="66">
        <v>495</v>
      </c>
      <c r="F31" s="67"/>
      <c r="G31" s="65">
        <f>B31-C31</f>
        <v>-15</v>
      </c>
      <c r="H31" s="66">
        <f>D31-E31</f>
        <v>-117</v>
      </c>
      <c r="I31" s="20">
        <f>IF(C31=0, "-", IF(G31/C31&lt;10, G31/C31, "&gt;999%"))</f>
        <v>-0.14018691588785046</v>
      </c>
      <c r="J31" s="21">
        <f>IF(E31=0, "-", IF(H31/E31&lt;10, H31/E31, "&gt;999%"))</f>
        <v>-0.23636363636363636</v>
      </c>
    </row>
    <row r="32" spans="1:10" x14ac:dyDescent="0.25">
      <c r="A32" s="7" t="s">
        <v>146</v>
      </c>
      <c r="B32" s="65">
        <v>401</v>
      </c>
      <c r="C32" s="66">
        <v>458</v>
      </c>
      <c r="D32" s="65">
        <v>2046</v>
      </c>
      <c r="E32" s="66">
        <v>2061</v>
      </c>
      <c r="F32" s="67"/>
      <c r="G32" s="65">
        <f>B32-C32</f>
        <v>-57</v>
      </c>
      <c r="H32" s="66">
        <f>D32-E32</f>
        <v>-15</v>
      </c>
      <c r="I32" s="20">
        <f>IF(C32=0, "-", IF(G32/C32&lt;10, G32/C32, "&gt;999%"))</f>
        <v>-0.12445414847161572</v>
      </c>
      <c r="J32" s="21">
        <f>IF(E32=0, "-", IF(H32/E32&lt;10, H32/E32, "&gt;999%"))</f>
        <v>-7.2780203784570596E-3</v>
      </c>
    </row>
    <row r="33" spans="1:10" x14ac:dyDescent="0.25">
      <c r="A33" s="7" t="s">
        <v>147</v>
      </c>
      <c r="B33" s="65">
        <v>4</v>
      </c>
      <c r="C33" s="66">
        <v>2</v>
      </c>
      <c r="D33" s="65">
        <v>11</v>
      </c>
      <c r="E33" s="66">
        <v>10</v>
      </c>
      <c r="F33" s="67"/>
      <c r="G33" s="65">
        <f>B33-C33</f>
        <v>2</v>
      </c>
      <c r="H33" s="66">
        <f>D33-E33</f>
        <v>1</v>
      </c>
      <c r="I33" s="20">
        <f>IF(C33=0, "-", IF(G33/C33&lt;10, G33/C33, "&gt;999%"))</f>
        <v>1</v>
      </c>
      <c r="J33" s="21">
        <f>IF(E33=0, "-", IF(H33/E33&lt;10, H33/E33, "&gt;999%"))</f>
        <v>0.1</v>
      </c>
    </row>
    <row r="34" spans="1:10" x14ac:dyDescent="0.25">
      <c r="A34" s="7"/>
      <c r="B34" s="65"/>
      <c r="C34" s="66"/>
      <c r="D34" s="65"/>
      <c r="E34" s="66"/>
      <c r="F34" s="67"/>
      <c r="G34" s="65"/>
      <c r="H34" s="66"/>
      <c r="I34" s="20"/>
      <c r="J34" s="21"/>
    </row>
    <row r="35" spans="1:10" x14ac:dyDescent="0.25">
      <c r="A35" s="7" t="s">
        <v>107</v>
      </c>
      <c r="B35" s="65">
        <v>51</v>
      </c>
      <c r="C35" s="66">
        <v>34</v>
      </c>
      <c r="D35" s="65">
        <v>185</v>
      </c>
      <c r="E35" s="66">
        <v>161</v>
      </c>
      <c r="F35" s="67"/>
      <c r="G35" s="65">
        <f>B35-C35</f>
        <v>17</v>
      </c>
      <c r="H35" s="66">
        <f>D35-E35</f>
        <v>24</v>
      </c>
      <c r="I35" s="20">
        <f>IF(C35=0, "-", IF(G35/C35&lt;10, G35/C35, "&gt;999%"))</f>
        <v>0.5</v>
      </c>
      <c r="J35" s="21">
        <f>IF(E35=0, "-", IF(H35/E35&lt;10, H35/E35, "&gt;999%"))</f>
        <v>0.14906832298136646</v>
      </c>
    </row>
    <row r="36" spans="1:10" x14ac:dyDescent="0.25">
      <c r="A36" s="7"/>
      <c r="B36" s="65"/>
      <c r="C36" s="66"/>
      <c r="D36" s="65"/>
      <c r="E36" s="66"/>
      <c r="F36" s="67"/>
      <c r="G36" s="65"/>
      <c r="H36" s="66"/>
      <c r="I36" s="20"/>
      <c r="J36" s="21"/>
    </row>
    <row r="37" spans="1:10" s="43" customFormat="1" ht="13" x14ac:dyDescent="0.3">
      <c r="A37" s="27" t="s">
        <v>5</v>
      </c>
      <c r="B37" s="71">
        <f>SUM(B27:B36)</f>
        <v>1085</v>
      </c>
      <c r="C37" s="77">
        <f>SUM(C27:C36)</f>
        <v>1115</v>
      </c>
      <c r="D37" s="71">
        <f>SUM(D27:D36)</f>
        <v>5107</v>
      </c>
      <c r="E37" s="77">
        <f>SUM(E27:E36)</f>
        <v>5197</v>
      </c>
      <c r="F37" s="73"/>
      <c r="G37" s="71">
        <f>B37-C37</f>
        <v>-30</v>
      </c>
      <c r="H37" s="72">
        <f>D37-E37</f>
        <v>-90</v>
      </c>
      <c r="I37" s="37">
        <f>IF(C37=0, 0, G37/C37)</f>
        <v>-2.6905829596412557E-2</v>
      </c>
      <c r="J37" s="38">
        <f>IF(E37=0, 0, H37/E37)</f>
        <v>-1.7317683278814701E-2</v>
      </c>
    </row>
  </sheetData>
  <mergeCells count="5">
    <mergeCell ref="B1:J1"/>
    <mergeCell ref="B2:J2"/>
    <mergeCell ref="B4:C4"/>
    <mergeCell ref="D4:E4"/>
    <mergeCell ref="G4:J4"/>
  </mergeCells>
  <phoneticPr fontId="3" type="noConversion"/>
  <printOptions horizontalCentered="1"/>
  <pageMargins left="0.39370078740157483" right="0.39370078740157483" top="0.39370078740157483" bottom="0.59055118110236227" header="0.39370078740157483" footer="0.19685039370078741"/>
  <pageSetup paperSize="9" scale="83"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3"/>
  <dimension ref="A1:J43"/>
  <sheetViews>
    <sheetView tabSelected="1" zoomScaleNormal="100" workbookViewId="0">
      <selection activeCell="M1" sqref="M1"/>
    </sheetView>
  </sheetViews>
  <sheetFormatPr defaultRowHeight="12.5" x14ac:dyDescent="0.25"/>
  <cols>
    <col min="1" max="1" width="25.08984375" bestFit="1" customWidth="1"/>
    <col min="2" max="5" width="8.54296875" customWidth="1"/>
    <col min="6" max="6" width="1.7265625" customWidth="1"/>
    <col min="7" max="10" width="8.26953125" customWidth="1"/>
  </cols>
  <sheetData>
    <row r="1" spans="1:10" s="52" customFormat="1" ht="20" x14ac:dyDescent="0.4">
      <c r="A1" s="4" t="s">
        <v>10</v>
      </c>
      <c r="B1" s="198" t="s">
        <v>20</v>
      </c>
      <c r="C1" s="199"/>
      <c r="D1" s="199"/>
      <c r="E1" s="199"/>
      <c r="F1" s="199"/>
      <c r="G1" s="199"/>
      <c r="H1" s="199"/>
      <c r="I1" s="199"/>
      <c r="J1" s="199"/>
    </row>
    <row r="2" spans="1:10" s="52" customFormat="1" ht="20" x14ac:dyDescent="0.4">
      <c r="A2" s="4" t="s">
        <v>90</v>
      </c>
      <c r="B2" s="202" t="s">
        <v>81</v>
      </c>
      <c r="C2" s="203"/>
      <c r="D2" s="203"/>
      <c r="E2" s="203"/>
      <c r="F2" s="203"/>
      <c r="G2" s="203"/>
      <c r="H2" s="203"/>
      <c r="I2" s="203"/>
      <c r="J2" s="203"/>
    </row>
    <row r="4" spans="1:10" ht="13" x14ac:dyDescent="0.3">
      <c r="A4" s="3"/>
      <c r="B4" s="196" t="s">
        <v>1</v>
      </c>
      <c r="C4" s="197"/>
      <c r="D4" s="196" t="s">
        <v>2</v>
      </c>
      <c r="E4" s="197"/>
      <c r="F4" s="59"/>
      <c r="G4" s="196" t="s">
        <v>3</v>
      </c>
      <c r="H4" s="200"/>
      <c r="I4" s="200"/>
      <c r="J4" s="197"/>
    </row>
    <row r="5" spans="1:10" ht="13" x14ac:dyDescent="0.3">
      <c r="A5" s="27"/>
      <c r="B5" s="57">
        <f>VALUE(RIGHT(B2, 4))</f>
        <v>2023</v>
      </c>
      <c r="C5" s="58">
        <f>B5-1</f>
        <v>2022</v>
      </c>
      <c r="D5" s="57">
        <f>B5</f>
        <v>2023</v>
      </c>
      <c r="E5" s="58">
        <f>C5</f>
        <v>2022</v>
      </c>
      <c r="F5" s="64"/>
      <c r="G5" s="57" t="s">
        <v>4</v>
      </c>
      <c r="H5" s="58" t="s">
        <v>2</v>
      </c>
      <c r="I5" s="57" t="s">
        <v>4</v>
      </c>
      <c r="J5" s="58" t="s">
        <v>2</v>
      </c>
    </row>
    <row r="6" spans="1:10" ht="13" x14ac:dyDescent="0.3">
      <c r="A6" s="22"/>
      <c r="B6" s="74"/>
      <c r="C6" s="75"/>
      <c r="D6" s="74"/>
      <c r="E6" s="75"/>
      <c r="F6" s="76"/>
      <c r="G6" s="74"/>
      <c r="H6" s="75"/>
      <c r="I6" s="23"/>
      <c r="J6" s="24"/>
    </row>
    <row r="7" spans="1:10" ht="13" x14ac:dyDescent="0.3">
      <c r="A7" s="22" t="s">
        <v>25</v>
      </c>
      <c r="B7" s="74"/>
      <c r="C7" s="75"/>
      <c r="D7" s="74"/>
      <c r="E7" s="75"/>
      <c r="F7" s="76"/>
      <c r="G7" s="74"/>
      <c r="H7" s="75"/>
      <c r="I7" s="23"/>
      <c r="J7" s="24"/>
    </row>
    <row r="8" spans="1:10" ht="13" x14ac:dyDescent="0.3">
      <c r="A8" s="22"/>
      <c r="B8" s="74"/>
      <c r="C8" s="75"/>
      <c r="D8" s="74"/>
      <c r="E8" s="75"/>
      <c r="F8" s="76"/>
      <c r="G8" s="74"/>
      <c r="H8" s="75"/>
      <c r="I8" s="23"/>
      <c r="J8" s="24"/>
    </row>
    <row r="9" spans="1:10" x14ac:dyDescent="0.25">
      <c r="A9" s="7"/>
      <c r="B9" s="65"/>
      <c r="C9" s="66"/>
      <c r="D9" s="65"/>
      <c r="E9" s="66"/>
      <c r="F9" s="67"/>
      <c r="G9" s="65">
        <f>B9-C9</f>
        <v>0</v>
      </c>
      <c r="H9" s="66">
        <f>D9-E9</f>
        <v>0</v>
      </c>
      <c r="I9" s="20" t="str">
        <f>IF(C9=0, "-", IF(G9/C9&lt;10, G9/C9, "&gt;999%"))</f>
        <v>-</v>
      </c>
      <c r="J9" s="21" t="str">
        <f>IF(E9=0, "-", IF(H9/E9&lt;10, H9/E9, "&gt;999%"))</f>
        <v>-</v>
      </c>
    </row>
    <row r="10" spans="1:10" x14ac:dyDescent="0.25">
      <c r="A10" s="1"/>
      <c r="B10" s="68"/>
      <c r="C10" s="69"/>
      <c r="D10" s="68"/>
      <c r="E10" s="69"/>
      <c r="F10" s="70"/>
      <c r="G10" s="68"/>
      <c r="H10" s="69"/>
      <c r="I10" s="5"/>
      <c r="J10" s="6"/>
    </row>
    <row r="11" spans="1:10" s="43" customFormat="1" ht="13" x14ac:dyDescent="0.3">
      <c r="A11" s="27" t="s">
        <v>26</v>
      </c>
      <c r="B11" s="71">
        <f>SUM(B9:B10)</f>
        <v>0</v>
      </c>
      <c r="C11" s="72">
        <f>SUM(C9:C10)</f>
        <v>0</v>
      </c>
      <c r="D11" s="71">
        <f>SUM(D9:D10)</f>
        <v>0</v>
      </c>
      <c r="E11" s="72">
        <f>SUM(E9:E10)</f>
        <v>0</v>
      </c>
      <c r="F11" s="73"/>
      <c r="G11" s="71">
        <f>B11-C11</f>
        <v>0</v>
      </c>
      <c r="H11" s="72">
        <f>D11-E11</f>
        <v>0</v>
      </c>
      <c r="I11" s="37" t="str">
        <f>IF(C11=0, "-", IF(G11/C11&lt;10, G11/C11, "&gt;999%"))</f>
        <v>-</v>
      </c>
      <c r="J11" s="38" t="str">
        <f>IF(E11=0, "-", IF(H11/E11&lt;10, H11/E11, "&gt;999%"))</f>
        <v>-</v>
      </c>
    </row>
    <row r="12" spans="1:10" s="43" customFormat="1" ht="13" x14ac:dyDescent="0.3">
      <c r="A12" s="22"/>
      <c r="B12" s="78"/>
      <c r="C12" s="79"/>
      <c r="D12" s="78"/>
      <c r="E12" s="79"/>
      <c r="F12" s="80"/>
      <c r="G12" s="78"/>
      <c r="H12" s="79"/>
      <c r="I12" s="54"/>
      <c r="J12" s="55"/>
    </row>
    <row r="13" spans="1:10" ht="13" x14ac:dyDescent="0.3">
      <c r="A13" s="22" t="s">
        <v>27</v>
      </c>
      <c r="B13" s="65"/>
      <c r="C13" s="66"/>
      <c r="D13" s="65"/>
      <c r="E13" s="66"/>
      <c r="F13" s="67"/>
      <c r="G13" s="65"/>
      <c r="H13" s="66"/>
      <c r="I13" s="20"/>
      <c r="J13" s="21"/>
    </row>
    <row r="14" spans="1:10" ht="13" x14ac:dyDescent="0.3">
      <c r="A14" s="22"/>
      <c r="B14" s="65"/>
      <c r="C14" s="66"/>
      <c r="D14" s="65"/>
      <c r="E14" s="66"/>
      <c r="F14" s="67"/>
      <c r="G14" s="65"/>
      <c r="H14" s="66"/>
      <c r="I14" s="20"/>
      <c r="J14" s="21"/>
    </row>
    <row r="15" spans="1:10" x14ac:dyDescent="0.25">
      <c r="A15" s="7" t="s">
        <v>174</v>
      </c>
      <c r="B15" s="65">
        <v>0</v>
      </c>
      <c r="C15" s="66">
        <v>1</v>
      </c>
      <c r="D15" s="65">
        <v>5</v>
      </c>
      <c r="E15" s="66">
        <v>8</v>
      </c>
      <c r="F15" s="67"/>
      <c r="G15" s="65">
        <f t="shared" ref="G15:G40" si="0">B15-C15</f>
        <v>-1</v>
      </c>
      <c r="H15" s="66">
        <f t="shared" ref="H15:H40" si="1">D15-E15</f>
        <v>-3</v>
      </c>
      <c r="I15" s="20">
        <f t="shared" ref="I15:I40" si="2">IF(C15=0, "-", IF(G15/C15&lt;10, G15/C15, "&gt;999%"))</f>
        <v>-1</v>
      </c>
      <c r="J15" s="21">
        <f t="shared" ref="J15:J40" si="3">IF(E15=0, "-", IF(H15/E15&lt;10, H15/E15, "&gt;999%"))</f>
        <v>-0.375</v>
      </c>
    </row>
    <row r="16" spans="1:10" x14ac:dyDescent="0.25">
      <c r="A16" s="7" t="s">
        <v>173</v>
      </c>
      <c r="B16" s="65">
        <v>1</v>
      </c>
      <c r="C16" s="66">
        <v>1</v>
      </c>
      <c r="D16" s="65">
        <v>1</v>
      </c>
      <c r="E16" s="66">
        <v>4</v>
      </c>
      <c r="F16" s="67"/>
      <c r="G16" s="65">
        <f t="shared" si="0"/>
        <v>0</v>
      </c>
      <c r="H16" s="66">
        <f t="shared" si="1"/>
        <v>-3</v>
      </c>
      <c r="I16" s="20">
        <f t="shared" si="2"/>
        <v>0</v>
      </c>
      <c r="J16" s="21">
        <f t="shared" si="3"/>
        <v>-0.75</v>
      </c>
    </row>
    <row r="17" spans="1:10" x14ac:dyDescent="0.25">
      <c r="A17" s="7" t="s">
        <v>172</v>
      </c>
      <c r="B17" s="65">
        <v>103</v>
      </c>
      <c r="C17" s="66">
        <v>102</v>
      </c>
      <c r="D17" s="65">
        <v>600</v>
      </c>
      <c r="E17" s="66">
        <v>447</v>
      </c>
      <c r="F17" s="67"/>
      <c r="G17" s="65">
        <f t="shared" si="0"/>
        <v>1</v>
      </c>
      <c r="H17" s="66">
        <f t="shared" si="1"/>
        <v>153</v>
      </c>
      <c r="I17" s="20">
        <f t="shared" si="2"/>
        <v>9.8039215686274508E-3</v>
      </c>
      <c r="J17" s="21">
        <f t="shared" si="3"/>
        <v>0.34228187919463088</v>
      </c>
    </row>
    <row r="18" spans="1:10" x14ac:dyDescent="0.25">
      <c r="A18" s="7" t="s">
        <v>171</v>
      </c>
      <c r="B18" s="65">
        <v>2</v>
      </c>
      <c r="C18" s="66">
        <v>1</v>
      </c>
      <c r="D18" s="65">
        <v>4</v>
      </c>
      <c r="E18" s="66">
        <v>9</v>
      </c>
      <c r="F18" s="67"/>
      <c r="G18" s="65">
        <f t="shared" si="0"/>
        <v>1</v>
      </c>
      <c r="H18" s="66">
        <f t="shared" si="1"/>
        <v>-5</v>
      </c>
      <c r="I18" s="20">
        <f t="shared" si="2"/>
        <v>1</v>
      </c>
      <c r="J18" s="21">
        <f t="shared" si="3"/>
        <v>-0.55555555555555558</v>
      </c>
    </row>
    <row r="19" spans="1:10" x14ac:dyDescent="0.25">
      <c r="A19" s="7" t="s">
        <v>170</v>
      </c>
      <c r="B19" s="65">
        <v>2</v>
      </c>
      <c r="C19" s="66">
        <v>0</v>
      </c>
      <c r="D19" s="65">
        <v>38</v>
      </c>
      <c r="E19" s="66">
        <v>17</v>
      </c>
      <c r="F19" s="67"/>
      <c r="G19" s="65">
        <f t="shared" si="0"/>
        <v>2</v>
      </c>
      <c r="H19" s="66">
        <f t="shared" si="1"/>
        <v>21</v>
      </c>
      <c r="I19" s="20" t="str">
        <f t="shared" si="2"/>
        <v>-</v>
      </c>
      <c r="J19" s="21">
        <f t="shared" si="3"/>
        <v>1.2352941176470589</v>
      </c>
    </row>
    <row r="20" spans="1:10" x14ac:dyDescent="0.25">
      <c r="A20" s="7" t="s">
        <v>169</v>
      </c>
      <c r="B20" s="65">
        <v>0</v>
      </c>
      <c r="C20" s="66">
        <v>0</v>
      </c>
      <c r="D20" s="65">
        <v>1</v>
      </c>
      <c r="E20" s="66">
        <v>0</v>
      </c>
      <c r="F20" s="67"/>
      <c r="G20" s="65">
        <f t="shared" si="0"/>
        <v>0</v>
      </c>
      <c r="H20" s="66">
        <f t="shared" si="1"/>
        <v>1</v>
      </c>
      <c r="I20" s="20" t="str">
        <f t="shared" si="2"/>
        <v>-</v>
      </c>
      <c r="J20" s="21" t="str">
        <f t="shared" si="3"/>
        <v>-</v>
      </c>
    </row>
    <row r="21" spans="1:10" x14ac:dyDescent="0.25">
      <c r="A21" s="7" t="s">
        <v>168</v>
      </c>
      <c r="B21" s="65">
        <v>0</v>
      </c>
      <c r="C21" s="66">
        <v>1</v>
      </c>
      <c r="D21" s="65">
        <v>0</v>
      </c>
      <c r="E21" s="66">
        <v>6</v>
      </c>
      <c r="F21" s="67"/>
      <c r="G21" s="65">
        <f t="shared" si="0"/>
        <v>-1</v>
      </c>
      <c r="H21" s="66">
        <f t="shared" si="1"/>
        <v>-6</v>
      </c>
      <c r="I21" s="20">
        <f t="shared" si="2"/>
        <v>-1</v>
      </c>
      <c r="J21" s="21">
        <f t="shared" si="3"/>
        <v>-1</v>
      </c>
    </row>
    <row r="22" spans="1:10" x14ac:dyDescent="0.25">
      <c r="A22" s="7" t="s">
        <v>167</v>
      </c>
      <c r="B22" s="65">
        <v>10</v>
      </c>
      <c r="C22" s="66">
        <v>6</v>
      </c>
      <c r="D22" s="65">
        <v>47</v>
      </c>
      <c r="E22" s="66">
        <v>26</v>
      </c>
      <c r="F22" s="67"/>
      <c r="G22" s="65">
        <f t="shared" si="0"/>
        <v>4</v>
      </c>
      <c r="H22" s="66">
        <f t="shared" si="1"/>
        <v>21</v>
      </c>
      <c r="I22" s="20">
        <f t="shared" si="2"/>
        <v>0.66666666666666663</v>
      </c>
      <c r="J22" s="21">
        <f t="shared" si="3"/>
        <v>0.80769230769230771</v>
      </c>
    </row>
    <row r="23" spans="1:10" x14ac:dyDescent="0.25">
      <c r="A23" s="7" t="s">
        <v>166</v>
      </c>
      <c r="B23" s="65">
        <v>3</v>
      </c>
      <c r="C23" s="66">
        <v>2</v>
      </c>
      <c r="D23" s="65">
        <v>19</v>
      </c>
      <c r="E23" s="66">
        <v>7</v>
      </c>
      <c r="F23" s="67"/>
      <c r="G23" s="65">
        <f t="shared" si="0"/>
        <v>1</v>
      </c>
      <c r="H23" s="66">
        <f t="shared" si="1"/>
        <v>12</v>
      </c>
      <c r="I23" s="20">
        <f t="shared" si="2"/>
        <v>0.5</v>
      </c>
      <c r="J23" s="21">
        <f t="shared" si="3"/>
        <v>1.7142857142857142</v>
      </c>
    </row>
    <row r="24" spans="1:10" x14ac:dyDescent="0.25">
      <c r="A24" s="7" t="s">
        <v>165</v>
      </c>
      <c r="B24" s="65">
        <v>0</v>
      </c>
      <c r="C24" s="66">
        <v>13</v>
      </c>
      <c r="D24" s="65">
        <v>3</v>
      </c>
      <c r="E24" s="66">
        <v>82</v>
      </c>
      <c r="F24" s="67"/>
      <c r="G24" s="65">
        <f t="shared" si="0"/>
        <v>-13</v>
      </c>
      <c r="H24" s="66">
        <f t="shared" si="1"/>
        <v>-79</v>
      </c>
      <c r="I24" s="20">
        <f t="shared" si="2"/>
        <v>-1</v>
      </c>
      <c r="J24" s="21">
        <f t="shared" si="3"/>
        <v>-0.96341463414634143</v>
      </c>
    </row>
    <row r="25" spans="1:10" x14ac:dyDescent="0.25">
      <c r="A25" s="7" t="s">
        <v>164</v>
      </c>
      <c r="B25" s="65">
        <v>10</v>
      </c>
      <c r="C25" s="66">
        <v>0</v>
      </c>
      <c r="D25" s="65">
        <v>40</v>
      </c>
      <c r="E25" s="66">
        <v>0</v>
      </c>
      <c r="F25" s="67"/>
      <c r="G25" s="65">
        <f t="shared" si="0"/>
        <v>10</v>
      </c>
      <c r="H25" s="66">
        <f t="shared" si="1"/>
        <v>40</v>
      </c>
      <c r="I25" s="20" t="str">
        <f t="shared" si="2"/>
        <v>-</v>
      </c>
      <c r="J25" s="21" t="str">
        <f t="shared" si="3"/>
        <v>-</v>
      </c>
    </row>
    <row r="26" spans="1:10" x14ac:dyDescent="0.25">
      <c r="A26" s="7" t="s">
        <v>163</v>
      </c>
      <c r="B26" s="65">
        <v>1</v>
      </c>
      <c r="C26" s="66">
        <v>0</v>
      </c>
      <c r="D26" s="65">
        <v>3</v>
      </c>
      <c r="E26" s="66">
        <v>1</v>
      </c>
      <c r="F26" s="67"/>
      <c r="G26" s="65">
        <f t="shared" si="0"/>
        <v>1</v>
      </c>
      <c r="H26" s="66">
        <f t="shared" si="1"/>
        <v>2</v>
      </c>
      <c r="I26" s="20" t="str">
        <f t="shared" si="2"/>
        <v>-</v>
      </c>
      <c r="J26" s="21">
        <f t="shared" si="3"/>
        <v>2</v>
      </c>
    </row>
    <row r="27" spans="1:10" x14ac:dyDescent="0.25">
      <c r="A27" s="7" t="s">
        <v>162</v>
      </c>
      <c r="B27" s="65">
        <v>372</v>
      </c>
      <c r="C27" s="66">
        <v>425</v>
      </c>
      <c r="D27" s="65">
        <v>1690</v>
      </c>
      <c r="E27" s="66">
        <v>2068</v>
      </c>
      <c r="F27" s="67"/>
      <c r="G27" s="65">
        <f t="shared" si="0"/>
        <v>-53</v>
      </c>
      <c r="H27" s="66">
        <f t="shared" si="1"/>
        <v>-378</v>
      </c>
      <c r="I27" s="20">
        <f t="shared" si="2"/>
        <v>-0.12470588235294118</v>
      </c>
      <c r="J27" s="21">
        <f t="shared" si="3"/>
        <v>-0.1827852998065764</v>
      </c>
    </row>
    <row r="28" spans="1:10" x14ac:dyDescent="0.25">
      <c r="A28" s="7" t="s">
        <v>161</v>
      </c>
      <c r="B28" s="65">
        <v>108</v>
      </c>
      <c r="C28" s="66">
        <v>124</v>
      </c>
      <c r="D28" s="65">
        <v>557</v>
      </c>
      <c r="E28" s="66">
        <v>490</v>
      </c>
      <c r="F28" s="67"/>
      <c r="G28" s="65">
        <f t="shared" si="0"/>
        <v>-16</v>
      </c>
      <c r="H28" s="66">
        <f t="shared" si="1"/>
        <v>67</v>
      </c>
      <c r="I28" s="20">
        <f t="shared" si="2"/>
        <v>-0.12903225806451613</v>
      </c>
      <c r="J28" s="21">
        <f t="shared" si="3"/>
        <v>0.13673469387755102</v>
      </c>
    </row>
    <row r="29" spans="1:10" x14ac:dyDescent="0.25">
      <c r="A29" s="7" t="s">
        <v>160</v>
      </c>
      <c r="B29" s="65">
        <v>5</v>
      </c>
      <c r="C29" s="66">
        <v>4</v>
      </c>
      <c r="D29" s="65">
        <v>18</v>
      </c>
      <c r="E29" s="66">
        <v>19</v>
      </c>
      <c r="F29" s="67"/>
      <c r="G29" s="65">
        <f t="shared" si="0"/>
        <v>1</v>
      </c>
      <c r="H29" s="66">
        <f t="shared" si="1"/>
        <v>-1</v>
      </c>
      <c r="I29" s="20">
        <f t="shared" si="2"/>
        <v>0.25</v>
      </c>
      <c r="J29" s="21">
        <f t="shared" si="3"/>
        <v>-5.2631578947368418E-2</v>
      </c>
    </row>
    <row r="30" spans="1:10" x14ac:dyDescent="0.25">
      <c r="A30" s="7" t="s">
        <v>158</v>
      </c>
      <c r="B30" s="65">
        <v>0</v>
      </c>
      <c r="C30" s="66">
        <v>0</v>
      </c>
      <c r="D30" s="65">
        <v>2</v>
      </c>
      <c r="E30" s="66">
        <v>4</v>
      </c>
      <c r="F30" s="67"/>
      <c r="G30" s="65">
        <f t="shared" si="0"/>
        <v>0</v>
      </c>
      <c r="H30" s="66">
        <f t="shared" si="1"/>
        <v>-2</v>
      </c>
      <c r="I30" s="20" t="str">
        <f t="shared" si="2"/>
        <v>-</v>
      </c>
      <c r="J30" s="21">
        <f t="shared" si="3"/>
        <v>-0.5</v>
      </c>
    </row>
    <row r="31" spans="1:10" x14ac:dyDescent="0.25">
      <c r="A31" s="7" t="s">
        <v>157</v>
      </c>
      <c r="B31" s="65">
        <v>1</v>
      </c>
      <c r="C31" s="66">
        <v>1</v>
      </c>
      <c r="D31" s="65">
        <v>12</v>
      </c>
      <c r="E31" s="66">
        <v>5</v>
      </c>
      <c r="F31" s="67"/>
      <c r="G31" s="65">
        <f t="shared" si="0"/>
        <v>0</v>
      </c>
      <c r="H31" s="66">
        <f t="shared" si="1"/>
        <v>7</v>
      </c>
      <c r="I31" s="20">
        <f t="shared" si="2"/>
        <v>0</v>
      </c>
      <c r="J31" s="21">
        <f t="shared" si="3"/>
        <v>1.4</v>
      </c>
    </row>
    <row r="32" spans="1:10" x14ac:dyDescent="0.25">
      <c r="A32" s="7" t="s">
        <v>156</v>
      </c>
      <c r="B32" s="65">
        <v>0</v>
      </c>
      <c r="C32" s="66">
        <v>0</v>
      </c>
      <c r="D32" s="65">
        <v>1</v>
      </c>
      <c r="E32" s="66">
        <v>3</v>
      </c>
      <c r="F32" s="67"/>
      <c r="G32" s="65">
        <f t="shared" si="0"/>
        <v>0</v>
      </c>
      <c r="H32" s="66">
        <f t="shared" si="1"/>
        <v>-2</v>
      </c>
      <c r="I32" s="20" t="str">
        <f t="shared" si="2"/>
        <v>-</v>
      </c>
      <c r="J32" s="21">
        <f t="shared" si="3"/>
        <v>-0.66666666666666663</v>
      </c>
    </row>
    <row r="33" spans="1:10" x14ac:dyDescent="0.25">
      <c r="A33" s="7" t="s">
        <v>155</v>
      </c>
      <c r="B33" s="65">
        <v>2</v>
      </c>
      <c r="C33" s="66">
        <v>1</v>
      </c>
      <c r="D33" s="65">
        <v>5</v>
      </c>
      <c r="E33" s="66">
        <v>7</v>
      </c>
      <c r="F33" s="67"/>
      <c r="G33" s="65">
        <f t="shared" si="0"/>
        <v>1</v>
      </c>
      <c r="H33" s="66">
        <f t="shared" si="1"/>
        <v>-2</v>
      </c>
      <c r="I33" s="20">
        <f t="shared" si="2"/>
        <v>1</v>
      </c>
      <c r="J33" s="21">
        <f t="shared" si="3"/>
        <v>-0.2857142857142857</v>
      </c>
    </row>
    <row r="34" spans="1:10" x14ac:dyDescent="0.25">
      <c r="A34" s="7" t="s">
        <v>154</v>
      </c>
      <c r="B34" s="65">
        <v>7</v>
      </c>
      <c r="C34" s="66">
        <v>3</v>
      </c>
      <c r="D34" s="65">
        <v>14</v>
      </c>
      <c r="E34" s="66">
        <v>9</v>
      </c>
      <c r="F34" s="67"/>
      <c r="G34" s="65">
        <f t="shared" si="0"/>
        <v>4</v>
      </c>
      <c r="H34" s="66">
        <f t="shared" si="1"/>
        <v>5</v>
      </c>
      <c r="I34" s="20">
        <f t="shared" si="2"/>
        <v>1.3333333333333333</v>
      </c>
      <c r="J34" s="21">
        <f t="shared" si="3"/>
        <v>0.55555555555555558</v>
      </c>
    </row>
    <row r="35" spans="1:10" x14ac:dyDescent="0.25">
      <c r="A35" s="7" t="s">
        <v>153</v>
      </c>
      <c r="B35" s="65">
        <v>11</v>
      </c>
      <c r="C35" s="66">
        <v>3</v>
      </c>
      <c r="D35" s="65">
        <v>42</v>
      </c>
      <c r="E35" s="66">
        <v>12</v>
      </c>
      <c r="F35" s="67"/>
      <c r="G35" s="65">
        <f t="shared" si="0"/>
        <v>8</v>
      </c>
      <c r="H35" s="66">
        <f t="shared" si="1"/>
        <v>30</v>
      </c>
      <c r="I35" s="20">
        <f t="shared" si="2"/>
        <v>2.6666666666666665</v>
      </c>
      <c r="J35" s="21">
        <f t="shared" si="3"/>
        <v>2.5</v>
      </c>
    </row>
    <row r="36" spans="1:10" x14ac:dyDescent="0.25">
      <c r="A36" s="7" t="s">
        <v>152</v>
      </c>
      <c r="B36" s="65">
        <v>0</v>
      </c>
      <c r="C36" s="66">
        <v>0</v>
      </c>
      <c r="D36" s="65">
        <v>0</v>
      </c>
      <c r="E36" s="66">
        <v>1</v>
      </c>
      <c r="F36" s="67"/>
      <c r="G36" s="65">
        <f t="shared" si="0"/>
        <v>0</v>
      </c>
      <c r="H36" s="66">
        <f t="shared" si="1"/>
        <v>-1</v>
      </c>
      <c r="I36" s="20" t="str">
        <f t="shared" si="2"/>
        <v>-</v>
      </c>
      <c r="J36" s="21">
        <f t="shared" si="3"/>
        <v>-1</v>
      </c>
    </row>
    <row r="37" spans="1:10" x14ac:dyDescent="0.25">
      <c r="A37" s="7" t="s">
        <v>151</v>
      </c>
      <c r="B37" s="65">
        <v>358</v>
      </c>
      <c r="C37" s="66">
        <v>355</v>
      </c>
      <c r="D37" s="65">
        <v>1724</v>
      </c>
      <c r="E37" s="66">
        <v>1709</v>
      </c>
      <c r="F37" s="67"/>
      <c r="G37" s="65">
        <f t="shared" si="0"/>
        <v>3</v>
      </c>
      <c r="H37" s="66">
        <f t="shared" si="1"/>
        <v>15</v>
      </c>
      <c r="I37" s="20">
        <f t="shared" si="2"/>
        <v>8.4507042253521118E-3</v>
      </c>
      <c r="J37" s="21">
        <f t="shared" si="3"/>
        <v>8.777062609713282E-3</v>
      </c>
    </row>
    <row r="38" spans="1:10" x14ac:dyDescent="0.25">
      <c r="A38" s="7" t="s">
        <v>150</v>
      </c>
      <c r="B38" s="65">
        <v>3</v>
      </c>
      <c r="C38" s="66">
        <v>1</v>
      </c>
      <c r="D38" s="65">
        <v>12</v>
      </c>
      <c r="E38" s="66">
        <v>6</v>
      </c>
      <c r="F38" s="67"/>
      <c r="G38" s="65">
        <f t="shared" si="0"/>
        <v>2</v>
      </c>
      <c r="H38" s="66">
        <f t="shared" si="1"/>
        <v>6</v>
      </c>
      <c r="I38" s="20">
        <f t="shared" si="2"/>
        <v>2</v>
      </c>
      <c r="J38" s="21">
        <f t="shared" si="3"/>
        <v>1</v>
      </c>
    </row>
    <row r="39" spans="1:10" x14ac:dyDescent="0.25">
      <c r="A39" s="7" t="s">
        <v>149</v>
      </c>
      <c r="B39" s="65">
        <v>37</v>
      </c>
      <c r="C39" s="66">
        <v>39</v>
      </c>
      <c r="D39" s="65">
        <v>101</v>
      </c>
      <c r="E39" s="66">
        <v>105</v>
      </c>
      <c r="F39" s="67"/>
      <c r="G39" s="65">
        <f t="shared" si="0"/>
        <v>-2</v>
      </c>
      <c r="H39" s="66">
        <f t="shared" si="1"/>
        <v>-4</v>
      </c>
      <c r="I39" s="20">
        <f t="shared" si="2"/>
        <v>-5.128205128205128E-2</v>
      </c>
      <c r="J39" s="21">
        <f t="shared" si="3"/>
        <v>-3.8095238095238099E-2</v>
      </c>
    </row>
    <row r="40" spans="1:10" x14ac:dyDescent="0.25">
      <c r="A40" s="7" t="s">
        <v>159</v>
      </c>
      <c r="B40" s="65">
        <v>49</v>
      </c>
      <c r="C40" s="66">
        <v>32</v>
      </c>
      <c r="D40" s="65">
        <v>168</v>
      </c>
      <c r="E40" s="66">
        <v>152</v>
      </c>
      <c r="F40" s="67"/>
      <c r="G40" s="65">
        <f t="shared" si="0"/>
        <v>17</v>
      </c>
      <c r="H40" s="66">
        <f t="shared" si="1"/>
        <v>16</v>
      </c>
      <c r="I40" s="20">
        <f t="shared" si="2"/>
        <v>0.53125</v>
      </c>
      <c r="J40" s="21">
        <f t="shared" si="3"/>
        <v>0.10526315789473684</v>
      </c>
    </row>
    <row r="41" spans="1:10" x14ac:dyDescent="0.25">
      <c r="A41" s="7"/>
      <c r="B41" s="65"/>
      <c r="C41" s="66"/>
      <c r="D41" s="65"/>
      <c r="E41" s="66"/>
      <c r="F41" s="67"/>
      <c r="G41" s="65"/>
      <c r="H41" s="66"/>
      <c r="I41" s="20"/>
      <c r="J41" s="21"/>
    </row>
    <row r="42" spans="1:10" s="43" customFormat="1" ht="13" x14ac:dyDescent="0.3">
      <c r="A42" s="27" t="s">
        <v>28</v>
      </c>
      <c r="B42" s="71">
        <f>SUM(B15:B41)</f>
        <v>1085</v>
      </c>
      <c r="C42" s="72">
        <f>SUM(C15:C41)</f>
        <v>1115</v>
      </c>
      <c r="D42" s="71">
        <f>SUM(D15:D41)</f>
        <v>5107</v>
      </c>
      <c r="E42" s="72">
        <f>SUM(E15:E41)</f>
        <v>5197</v>
      </c>
      <c r="F42" s="73"/>
      <c r="G42" s="71">
        <f>B42-C42</f>
        <v>-30</v>
      </c>
      <c r="H42" s="72">
        <f>D42-E42</f>
        <v>-90</v>
      </c>
      <c r="I42" s="37">
        <f>IF(C42=0, "-", G42/C42)</f>
        <v>-2.6905829596412557E-2</v>
      </c>
      <c r="J42" s="38">
        <f>IF(E42=0, "-", H42/E42)</f>
        <v>-1.7317683278814701E-2</v>
      </c>
    </row>
    <row r="43" spans="1:10" s="43" customFormat="1" ht="13" x14ac:dyDescent="0.3">
      <c r="A43" s="27" t="s">
        <v>0</v>
      </c>
      <c r="B43" s="71">
        <f>B11+B42</f>
        <v>1085</v>
      </c>
      <c r="C43" s="77">
        <f>C11+C42</f>
        <v>1115</v>
      </c>
      <c r="D43" s="71">
        <f>D11+D42</f>
        <v>5107</v>
      </c>
      <c r="E43" s="77">
        <f>E11+E42</f>
        <v>5197</v>
      </c>
      <c r="F43" s="73"/>
      <c r="G43" s="71">
        <f>B43-C43</f>
        <v>-30</v>
      </c>
      <c r="H43" s="72">
        <f>D43-E43</f>
        <v>-90</v>
      </c>
      <c r="I43" s="37">
        <f>IF(C43=0, "-", G43/C43)</f>
        <v>-2.6905829596412557E-2</v>
      </c>
      <c r="J43" s="38">
        <f>IF(E43=0, "-", H43/E43)</f>
        <v>-1.7317683278814701E-2</v>
      </c>
    </row>
  </sheetData>
  <mergeCells count="5">
    <mergeCell ref="B1:J1"/>
    <mergeCell ref="B4:C4"/>
    <mergeCell ref="D4:E4"/>
    <mergeCell ref="G4:J4"/>
    <mergeCell ref="B2:J2"/>
  </mergeCells>
  <phoneticPr fontId="3" type="noConversion"/>
  <printOptions horizontalCentered="1"/>
  <pageMargins left="0.39370078740157483" right="0.39370078740157483" top="0.39370078740157483" bottom="0.59055118110236227" header="0.39370078740157483" footer="0.19685039370078741"/>
  <pageSetup paperSize="9" orientation="portrait" r:id="rId1"/>
  <headerFooter alignWithMargins="0">
    <oddFooter>&amp;L&amp;"Arial,Bold"&amp;9©Reproduction of VFACTS reports in whole or part, without prior permission is strictly forbidden
 &amp;C 
&amp;"Arial,Bold"Page &amp;P&amp;R&amp;"Arial,Bold" 
&amp;D</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dimension ref="A1:K156"/>
  <sheetViews>
    <sheetView tabSelected="1" zoomScaleNormal="100" workbookViewId="0">
      <selection activeCell="M1" sqref="M1"/>
    </sheetView>
  </sheetViews>
  <sheetFormatPr defaultRowHeight="12.5" x14ac:dyDescent="0.25"/>
  <cols>
    <col min="1" max="1" width="29" bestFit="1" customWidth="1"/>
    <col min="2" max="2" width="7.26953125" bestFit="1" customWidth="1"/>
    <col min="3" max="3" width="7.26953125" customWidth="1"/>
    <col min="4" max="4" width="7.26953125" bestFit="1" customWidth="1"/>
    <col min="5" max="5" width="7.26953125" customWidth="1"/>
    <col min="6" max="6" width="7.26953125" bestFit="1" customWidth="1"/>
    <col min="7" max="7" width="7.26953125" customWidth="1"/>
    <col min="8" max="8" width="7.26953125" bestFit="1" customWidth="1"/>
    <col min="9" max="9" width="7.26953125" customWidth="1"/>
    <col min="10" max="11" width="7.7265625" customWidth="1"/>
  </cols>
  <sheetData>
    <row r="1" spans="1:11" s="52" customFormat="1" ht="20" x14ac:dyDescent="0.4">
      <c r="A1" s="4" t="s">
        <v>10</v>
      </c>
      <c r="B1" s="198" t="s">
        <v>17</v>
      </c>
      <c r="C1" s="198"/>
      <c r="D1" s="198"/>
      <c r="E1" s="199"/>
      <c r="F1" s="199"/>
      <c r="G1" s="199"/>
      <c r="H1" s="199"/>
      <c r="I1" s="199"/>
      <c r="J1" s="199"/>
      <c r="K1" s="199"/>
    </row>
    <row r="2" spans="1:11" s="52" customFormat="1" ht="20" x14ac:dyDescent="0.4">
      <c r="A2" s="4" t="s">
        <v>90</v>
      </c>
      <c r="B2" s="202" t="s">
        <v>81</v>
      </c>
      <c r="C2" s="198"/>
      <c r="D2" s="198"/>
      <c r="E2" s="203"/>
      <c r="F2" s="203"/>
      <c r="G2" s="203"/>
      <c r="H2" s="203"/>
      <c r="I2" s="203"/>
      <c r="J2" s="203"/>
      <c r="K2" s="203"/>
    </row>
    <row r="4" spans="1:11" ht="15.5" x14ac:dyDescent="0.35">
      <c r="A4" s="164" t="s">
        <v>92</v>
      </c>
      <c r="B4" s="196" t="s">
        <v>1</v>
      </c>
      <c r="C4" s="200"/>
      <c r="D4" s="200"/>
      <c r="E4" s="197"/>
      <c r="F4" s="196" t="s">
        <v>14</v>
      </c>
      <c r="G4" s="200"/>
      <c r="H4" s="200"/>
      <c r="I4" s="197"/>
      <c r="J4" s="196" t="s">
        <v>15</v>
      </c>
      <c r="K4" s="197"/>
    </row>
    <row r="5" spans="1:11" ht="13" x14ac:dyDescent="0.3">
      <c r="A5" s="22"/>
      <c r="B5" s="196">
        <f>VALUE(RIGHT($B$2, 4))</f>
        <v>2023</v>
      </c>
      <c r="C5" s="197"/>
      <c r="D5" s="196">
        <f>B5-1</f>
        <v>2022</v>
      </c>
      <c r="E5" s="204"/>
      <c r="F5" s="196">
        <f>B5</f>
        <v>2023</v>
      </c>
      <c r="G5" s="204"/>
      <c r="H5" s="196">
        <f>D5</f>
        <v>2022</v>
      </c>
      <c r="I5" s="204"/>
      <c r="J5" s="140" t="s">
        <v>4</v>
      </c>
      <c r="K5" s="141" t="s">
        <v>2</v>
      </c>
    </row>
    <row r="6" spans="1:11" ht="13" x14ac:dyDescent="0.3">
      <c r="A6" s="163" t="s">
        <v>92</v>
      </c>
      <c r="B6" s="61" t="s">
        <v>12</v>
      </c>
      <c r="C6" s="62" t="s">
        <v>13</v>
      </c>
      <c r="D6" s="61" t="s">
        <v>12</v>
      </c>
      <c r="E6" s="63" t="s">
        <v>13</v>
      </c>
      <c r="F6" s="62" t="s">
        <v>12</v>
      </c>
      <c r="G6" s="62" t="s">
        <v>13</v>
      </c>
      <c r="H6" s="61" t="s">
        <v>12</v>
      </c>
      <c r="I6" s="63" t="s">
        <v>13</v>
      </c>
      <c r="J6" s="61"/>
      <c r="K6" s="63"/>
    </row>
    <row r="7" spans="1:11" x14ac:dyDescent="0.25">
      <c r="A7" s="7" t="s">
        <v>175</v>
      </c>
      <c r="B7" s="65">
        <v>6</v>
      </c>
      <c r="C7" s="34">
        <f>IF(B10=0, "-", B7/B10)</f>
        <v>1</v>
      </c>
      <c r="D7" s="65">
        <v>8</v>
      </c>
      <c r="E7" s="9">
        <f>IF(D10=0, "-", D7/D10)</f>
        <v>1</v>
      </c>
      <c r="F7" s="81">
        <v>28</v>
      </c>
      <c r="G7" s="34">
        <f>IF(F10=0, "-", F7/F10)</f>
        <v>1</v>
      </c>
      <c r="H7" s="65">
        <v>23</v>
      </c>
      <c r="I7" s="9">
        <f>IF(H10=0, "-", H7/H10)</f>
        <v>0.92</v>
      </c>
      <c r="J7" s="8">
        <f>IF(D7=0, "-", IF((B7-D7)/D7&lt;10, (B7-D7)/D7, "&gt;999%"))</f>
        <v>-0.25</v>
      </c>
      <c r="K7" s="9">
        <f>IF(H7=0, "-", IF((F7-H7)/H7&lt;10, (F7-H7)/H7, "&gt;999%"))</f>
        <v>0.21739130434782608</v>
      </c>
    </row>
    <row r="8" spans="1:11" x14ac:dyDescent="0.25">
      <c r="A8" s="7" t="s">
        <v>176</v>
      </c>
      <c r="B8" s="65">
        <v>0</v>
      </c>
      <c r="C8" s="34">
        <f>IF(B10=0, "-", B8/B10)</f>
        <v>0</v>
      </c>
      <c r="D8" s="65">
        <v>0</v>
      </c>
      <c r="E8" s="9">
        <f>IF(D10=0, "-", D8/D10)</f>
        <v>0</v>
      </c>
      <c r="F8" s="81">
        <v>0</v>
      </c>
      <c r="G8" s="34">
        <f>IF(F10=0, "-", F8/F10)</f>
        <v>0</v>
      </c>
      <c r="H8" s="65">
        <v>2</v>
      </c>
      <c r="I8" s="9">
        <f>IF(H10=0, "-", H8/H10)</f>
        <v>0.08</v>
      </c>
      <c r="J8" s="8" t="str">
        <f>IF(D8=0, "-", IF((B8-D8)/D8&lt;10, (B8-D8)/D8, "&gt;999%"))</f>
        <v>-</v>
      </c>
      <c r="K8" s="9">
        <f>IF(H8=0, "-", IF((F8-H8)/H8&lt;10, (F8-H8)/H8, "&gt;999%"))</f>
        <v>-1</v>
      </c>
    </row>
    <row r="9" spans="1:11" x14ac:dyDescent="0.25">
      <c r="A9" s="2"/>
      <c r="B9" s="68"/>
      <c r="C9" s="33"/>
      <c r="D9" s="68"/>
      <c r="E9" s="6"/>
      <c r="F9" s="82"/>
      <c r="G9" s="33"/>
      <c r="H9" s="68"/>
      <c r="I9" s="6"/>
      <c r="J9" s="5"/>
      <c r="K9" s="6"/>
    </row>
    <row r="10" spans="1:11" s="43" customFormat="1" ht="13" x14ac:dyDescent="0.3">
      <c r="A10" s="162" t="s">
        <v>420</v>
      </c>
      <c r="B10" s="71">
        <f>SUM(B7:B9)</f>
        <v>6</v>
      </c>
      <c r="C10" s="40">
        <f>B10/1085</f>
        <v>5.5299539170506912E-3</v>
      </c>
      <c r="D10" s="71">
        <f>SUM(D7:D9)</f>
        <v>8</v>
      </c>
      <c r="E10" s="41">
        <f>D10/1115</f>
        <v>7.1748878923766817E-3</v>
      </c>
      <c r="F10" s="77">
        <f>SUM(F7:F9)</f>
        <v>28</v>
      </c>
      <c r="G10" s="42">
        <f>F10/5107</f>
        <v>5.482670843939691E-3</v>
      </c>
      <c r="H10" s="71">
        <f>SUM(H7:H9)</f>
        <v>25</v>
      </c>
      <c r="I10" s="41">
        <f>H10/5197</f>
        <v>4.8104675774485279E-3</v>
      </c>
      <c r="J10" s="37">
        <f>IF(D10=0, "-", IF((B10-D10)/D10&lt;10, (B10-D10)/D10, "&gt;999%"))</f>
        <v>-0.25</v>
      </c>
      <c r="K10" s="38">
        <f>IF(H10=0, "-", IF((F10-H10)/H10&lt;10, (F10-H10)/H10, "&gt;999%"))</f>
        <v>0.12</v>
      </c>
    </row>
    <row r="11" spans="1:11" x14ac:dyDescent="0.25">
      <c r="B11" s="83"/>
      <c r="D11" s="83"/>
      <c r="F11" s="83"/>
      <c r="H11" s="83"/>
    </row>
    <row r="12" spans="1:11" s="43" customFormat="1" ht="13" x14ac:dyDescent="0.3">
      <c r="A12" s="162" t="s">
        <v>420</v>
      </c>
      <c r="B12" s="71">
        <v>6</v>
      </c>
      <c r="C12" s="40">
        <f>B12/1085</f>
        <v>5.5299539170506912E-3</v>
      </c>
      <c r="D12" s="71">
        <v>8</v>
      </c>
      <c r="E12" s="41">
        <f>D12/1115</f>
        <v>7.1748878923766817E-3</v>
      </c>
      <c r="F12" s="77">
        <v>28</v>
      </c>
      <c r="G12" s="42">
        <f>F12/5107</f>
        <v>5.482670843939691E-3</v>
      </c>
      <c r="H12" s="71">
        <v>25</v>
      </c>
      <c r="I12" s="41">
        <f>H12/5197</f>
        <v>4.8104675774485279E-3</v>
      </c>
      <c r="J12" s="37">
        <f>IF(D12=0, "-", IF((B12-D12)/D12&lt;10, (B12-D12)/D12, "&gt;999%"))</f>
        <v>-0.25</v>
      </c>
      <c r="K12" s="38">
        <f>IF(H12=0, "-", IF((F12-H12)/H12&lt;10, (F12-H12)/H12, "&gt;999%"))</f>
        <v>0.12</v>
      </c>
    </row>
    <row r="13" spans="1:11" x14ac:dyDescent="0.25">
      <c r="B13" s="83"/>
      <c r="D13" s="83"/>
      <c r="F13" s="83"/>
      <c r="H13" s="83"/>
    </row>
    <row r="14" spans="1:11" ht="15.5" x14ac:dyDescent="0.35">
      <c r="A14" s="164" t="s">
        <v>93</v>
      </c>
      <c r="B14" s="196" t="s">
        <v>1</v>
      </c>
      <c r="C14" s="200"/>
      <c r="D14" s="200"/>
      <c r="E14" s="197"/>
      <c r="F14" s="196" t="s">
        <v>14</v>
      </c>
      <c r="G14" s="200"/>
      <c r="H14" s="200"/>
      <c r="I14" s="197"/>
      <c r="J14" s="196" t="s">
        <v>15</v>
      </c>
      <c r="K14" s="197"/>
    </row>
    <row r="15" spans="1:11" ht="13" x14ac:dyDescent="0.3">
      <c r="A15" s="22"/>
      <c r="B15" s="196">
        <f>VALUE(RIGHT($B$2, 4))</f>
        <v>2023</v>
      </c>
      <c r="C15" s="197"/>
      <c r="D15" s="196">
        <f>B15-1</f>
        <v>2022</v>
      </c>
      <c r="E15" s="204"/>
      <c r="F15" s="196">
        <f>B15</f>
        <v>2023</v>
      </c>
      <c r="G15" s="204"/>
      <c r="H15" s="196">
        <f>D15</f>
        <v>2022</v>
      </c>
      <c r="I15" s="204"/>
      <c r="J15" s="140" t="s">
        <v>4</v>
      </c>
      <c r="K15" s="141" t="s">
        <v>2</v>
      </c>
    </row>
    <row r="16" spans="1:11" ht="13" x14ac:dyDescent="0.3">
      <c r="A16" s="163" t="s">
        <v>118</v>
      </c>
      <c r="B16" s="61" t="s">
        <v>12</v>
      </c>
      <c r="C16" s="62" t="s">
        <v>13</v>
      </c>
      <c r="D16" s="61" t="s">
        <v>12</v>
      </c>
      <c r="E16" s="63" t="s">
        <v>13</v>
      </c>
      <c r="F16" s="62" t="s">
        <v>12</v>
      </c>
      <c r="G16" s="62" t="s">
        <v>13</v>
      </c>
      <c r="H16" s="61" t="s">
        <v>12</v>
      </c>
      <c r="I16" s="63" t="s">
        <v>13</v>
      </c>
      <c r="J16" s="61"/>
      <c r="K16" s="63"/>
    </row>
    <row r="17" spans="1:11" x14ac:dyDescent="0.25">
      <c r="A17" s="7" t="s">
        <v>177</v>
      </c>
      <c r="B17" s="65">
        <v>0</v>
      </c>
      <c r="C17" s="34">
        <f>IF(B27=0, "-", B17/B27)</f>
        <v>0</v>
      </c>
      <c r="D17" s="65">
        <v>1</v>
      </c>
      <c r="E17" s="9">
        <f>IF(D27=0, "-", D17/D27)</f>
        <v>2.5000000000000001E-2</v>
      </c>
      <c r="F17" s="81">
        <v>0</v>
      </c>
      <c r="G17" s="34">
        <f>IF(F27=0, "-", F17/F27)</f>
        <v>0</v>
      </c>
      <c r="H17" s="65">
        <v>1</v>
      </c>
      <c r="I17" s="9">
        <f>IF(H27=0, "-", H17/H27)</f>
        <v>3.4843205574912892E-3</v>
      </c>
      <c r="J17" s="8">
        <f t="shared" ref="J17:J25" si="0">IF(D17=0, "-", IF((B17-D17)/D17&lt;10, (B17-D17)/D17, "&gt;999%"))</f>
        <v>-1</v>
      </c>
      <c r="K17" s="9">
        <f t="shared" ref="K17:K25" si="1">IF(H17=0, "-", IF((F17-H17)/H17&lt;10, (F17-H17)/H17, "&gt;999%"))</f>
        <v>-1</v>
      </c>
    </row>
    <row r="18" spans="1:11" x14ac:dyDescent="0.25">
      <c r="A18" s="7" t="s">
        <v>178</v>
      </c>
      <c r="B18" s="65">
        <v>0</v>
      </c>
      <c r="C18" s="34">
        <f>IF(B27=0, "-", B18/B27)</f>
        <v>0</v>
      </c>
      <c r="D18" s="65">
        <v>1</v>
      </c>
      <c r="E18" s="9">
        <f>IF(D27=0, "-", D18/D27)</f>
        <v>2.5000000000000001E-2</v>
      </c>
      <c r="F18" s="81">
        <v>1</v>
      </c>
      <c r="G18" s="34">
        <f>IF(F27=0, "-", F18/F27)</f>
        <v>4.608294930875576E-3</v>
      </c>
      <c r="H18" s="65">
        <v>4</v>
      </c>
      <c r="I18" s="9">
        <f>IF(H27=0, "-", H18/H27)</f>
        <v>1.3937282229965157E-2</v>
      </c>
      <c r="J18" s="8">
        <f t="shared" si="0"/>
        <v>-1</v>
      </c>
      <c r="K18" s="9">
        <f t="shared" si="1"/>
        <v>-0.75</v>
      </c>
    </row>
    <row r="19" spans="1:11" x14ac:dyDescent="0.25">
      <c r="A19" s="7" t="s">
        <v>179</v>
      </c>
      <c r="B19" s="65">
        <v>0</v>
      </c>
      <c r="C19" s="34">
        <f>IF(B27=0, "-", B19/B27)</f>
        <v>0</v>
      </c>
      <c r="D19" s="65">
        <v>2</v>
      </c>
      <c r="E19" s="9">
        <f>IF(D27=0, "-", D19/D27)</f>
        <v>0.05</v>
      </c>
      <c r="F19" s="81">
        <v>16</v>
      </c>
      <c r="G19" s="34">
        <f>IF(F27=0, "-", F19/F27)</f>
        <v>7.3732718894009217E-2</v>
      </c>
      <c r="H19" s="65">
        <v>25</v>
      </c>
      <c r="I19" s="9">
        <f>IF(H27=0, "-", H19/H27)</f>
        <v>8.7108013937282236E-2</v>
      </c>
      <c r="J19" s="8">
        <f t="shared" si="0"/>
        <v>-1</v>
      </c>
      <c r="K19" s="9">
        <f t="shared" si="1"/>
        <v>-0.36</v>
      </c>
    </row>
    <row r="20" spans="1:11" x14ac:dyDescent="0.25">
      <c r="A20" s="7" t="s">
        <v>180</v>
      </c>
      <c r="B20" s="65">
        <v>4</v>
      </c>
      <c r="C20" s="34">
        <f>IF(B27=0, "-", B20/B27)</f>
        <v>0.14814814814814814</v>
      </c>
      <c r="D20" s="65">
        <v>5</v>
      </c>
      <c r="E20" s="9">
        <f>IF(D27=0, "-", D20/D27)</f>
        <v>0.125</v>
      </c>
      <c r="F20" s="81">
        <v>28</v>
      </c>
      <c r="G20" s="34">
        <f>IF(F27=0, "-", F20/F27)</f>
        <v>0.12903225806451613</v>
      </c>
      <c r="H20" s="65">
        <v>24</v>
      </c>
      <c r="I20" s="9">
        <f>IF(H27=0, "-", H20/H27)</f>
        <v>8.3623693379790948E-2</v>
      </c>
      <c r="J20" s="8">
        <f t="shared" si="0"/>
        <v>-0.2</v>
      </c>
      <c r="K20" s="9">
        <f t="shared" si="1"/>
        <v>0.16666666666666666</v>
      </c>
    </row>
    <row r="21" spans="1:11" x14ac:dyDescent="0.25">
      <c r="A21" s="7" t="s">
        <v>181</v>
      </c>
      <c r="B21" s="65">
        <v>8</v>
      </c>
      <c r="C21" s="34">
        <f>IF(B27=0, "-", B21/B27)</f>
        <v>0.29629629629629628</v>
      </c>
      <c r="D21" s="65">
        <v>10</v>
      </c>
      <c r="E21" s="9">
        <f>IF(D27=0, "-", D21/D27)</f>
        <v>0.25</v>
      </c>
      <c r="F21" s="81">
        <v>100</v>
      </c>
      <c r="G21" s="34">
        <f>IF(F27=0, "-", F21/F27)</f>
        <v>0.46082949308755761</v>
      </c>
      <c r="H21" s="65">
        <v>113</v>
      </c>
      <c r="I21" s="9">
        <f>IF(H27=0, "-", H21/H27)</f>
        <v>0.39372822299651566</v>
      </c>
      <c r="J21" s="8">
        <f t="shared" si="0"/>
        <v>-0.2</v>
      </c>
      <c r="K21" s="9">
        <f t="shared" si="1"/>
        <v>-0.11504424778761062</v>
      </c>
    </row>
    <row r="22" spans="1:11" x14ac:dyDescent="0.25">
      <c r="A22" s="7" t="s">
        <v>182</v>
      </c>
      <c r="B22" s="65">
        <v>0</v>
      </c>
      <c r="C22" s="34">
        <f>IF(B27=0, "-", B22/B27)</f>
        <v>0</v>
      </c>
      <c r="D22" s="65">
        <v>13</v>
      </c>
      <c r="E22" s="9">
        <f>IF(D27=0, "-", D22/D27)</f>
        <v>0.32500000000000001</v>
      </c>
      <c r="F22" s="81">
        <v>3</v>
      </c>
      <c r="G22" s="34">
        <f>IF(F27=0, "-", F22/F27)</f>
        <v>1.3824884792626729E-2</v>
      </c>
      <c r="H22" s="65">
        <v>82</v>
      </c>
      <c r="I22" s="9">
        <f>IF(H27=0, "-", H22/H27)</f>
        <v>0.2857142857142857</v>
      </c>
      <c r="J22" s="8">
        <f t="shared" si="0"/>
        <v>-1</v>
      </c>
      <c r="K22" s="9">
        <f t="shared" si="1"/>
        <v>-0.96341463414634143</v>
      </c>
    </row>
    <row r="23" spans="1:11" x14ac:dyDescent="0.25">
      <c r="A23" s="7" t="s">
        <v>183</v>
      </c>
      <c r="B23" s="65">
        <v>15</v>
      </c>
      <c r="C23" s="34">
        <f>IF(B27=0, "-", B23/B27)</f>
        <v>0.55555555555555558</v>
      </c>
      <c r="D23" s="65">
        <v>4</v>
      </c>
      <c r="E23" s="9">
        <f>IF(D27=0, "-", D23/D27)</f>
        <v>0.1</v>
      </c>
      <c r="F23" s="81">
        <v>57</v>
      </c>
      <c r="G23" s="34">
        <f>IF(F27=0, "-", F23/F27)</f>
        <v>0.26267281105990781</v>
      </c>
      <c r="H23" s="65">
        <v>18</v>
      </c>
      <c r="I23" s="9">
        <f>IF(H27=0, "-", H23/H27)</f>
        <v>6.2717770034843204E-2</v>
      </c>
      <c r="J23" s="8">
        <f t="shared" si="0"/>
        <v>2.75</v>
      </c>
      <c r="K23" s="9">
        <f t="shared" si="1"/>
        <v>2.1666666666666665</v>
      </c>
    </row>
    <row r="24" spans="1:11" x14ac:dyDescent="0.25">
      <c r="A24" s="7" t="s">
        <v>184</v>
      </c>
      <c r="B24" s="65">
        <v>0</v>
      </c>
      <c r="C24" s="34">
        <f>IF(B27=0, "-", B24/B27)</f>
        <v>0</v>
      </c>
      <c r="D24" s="65">
        <v>3</v>
      </c>
      <c r="E24" s="9">
        <f>IF(D27=0, "-", D24/D27)</f>
        <v>7.4999999999999997E-2</v>
      </c>
      <c r="F24" s="81">
        <v>10</v>
      </c>
      <c r="G24" s="34">
        <f>IF(F27=0, "-", F24/F27)</f>
        <v>4.6082949308755762E-2</v>
      </c>
      <c r="H24" s="65">
        <v>17</v>
      </c>
      <c r="I24" s="9">
        <f>IF(H27=0, "-", H24/H27)</f>
        <v>5.9233449477351915E-2</v>
      </c>
      <c r="J24" s="8">
        <f t="shared" si="0"/>
        <v>-1</v>
      </c>
      <c r="K24" s="9">
        <f t="shared" si="1"/>
        <v>-0.41176470588235292</v>
      </c>
    </row>
    <row r="25" spans="1:11" x14ac:dyDescent="0.25">
      <c r="A25" s="7" t="s">
        <v>185</v>
      </c>
      <c r="B25" s="65">
        <v>0</v>
      </c>
      <c r="C25" s="34">
        <f>IF(B27=0, "-", B25/B27)</f>
        <v>0</v>
      </c>
      <c r="D25" s="65">
        <v>1</v>
      </c>
      <c r="E25" s="9">
        <f>IF(D27=0, "-", D25/D27)</f>
        <v>2.5000000000000001E-2</v>
      </c>
      <c r="F25" s="81">
        <v>2</v>
      </c>
      <c r="G25" s="34">
        <f>IF(F27=0, "-", F25/F27)</f>
        <v>9.2165898617511521E-3</v>
      </c>
      <c r="H25" s="65">
        <v>3</v>
      </c>
      <c r="I25" s="9">
        <f>IF(H27=0, "-", H25/H27)</f>
        <v>1.0452961672473868E-2</v>
      </c>
      <c r="J25" s="8">
        <f t="shared" si="0"/>
        <v>-1</v>
      </c>
      <c r="K25" s="9">
        <f t="shared" si="1"/>
        <v>-0.33333333333333331</v>
      </c>
    </row>
    <row r="26" spans="1:11" x14ac:dyDescent="0.25">
      <c r="A26" s="2"/>
      <c r="B26" s="68"/>
      <c r="C26" s="33"/>
      <c r="D26" s="68"/>
      <c r="E26" s="6"/>
      <c r="F26" s="82"/>
      <c r="G26" s="33"/>
      <c r="H26" s="68"/>
      <c r="I26" s="6"/>
      <c r="J26" s="5"/>
      <c r="K26" s="6"/>
    </row>
    <row r="27" spans="1:11" s="43" customFormat="1" ht="13" x14ac:dyDescent="0.3">
      <c r="A27" s="162" t="s">
        <v>419</v>
      </c>
      <c r="B27" s="71">
        <f>SUM(B17:B26)</f>
        <v>27</v>
      </c>
      <c r="C27" s="40">
        <f>B27/1085</f>
        <v>2.488479262672811E-2</v>
      </c>
      <c r="D27" s="71">
        <f>SUM(D17:D26)</f>
        <v>40</v>
      </c>
      <c r="E27" s="41">
        <f>D27/1115</f>
        <v>3.5874439461883408E-2</v>
      </c>
      <c r="F27" s="77">
        <f>SUM(F17:F26)</f>
        <v>217</v>
      </c>
      <c r="G27" s="42">
        <f>F27/5107</f>
        <v>4.2490699040532605E-2</v>
      </c>
      <c r="H27" s="71">
        <f>SUM(H17:H26)</f>
        <v>287</v>
      </c>
      <c r="I27" s="41">
        <f>H27/5197</f>
        <v>5.5224167789109102E-2</v>
      </c>
      <c r="J27" s="37">
        <f>IF(D27=0, "-", IF((B27-D27)/D27&lt;10, (B27-D27)/D27, "&gt;999%"))</f>
        <v>-0.32500000000000001</v>
      </c>
      <c r="K27" s="38">
        <f>IF(H27=0, "-", IF((F27-H27)/H27&lt;10, (F27-H27)/H27, "&gt;999%"))</f>
        <v>-0.24390243902439024</v>
      </c>
    </row>
    <row r="28" spans="1:11" x14ac:dyDescent="0.25">
      <c r="B28" s="83"/>
      <c r="D28" s="83"/>
      <c r="F28" s="83"/>
      <c r="H28" s="83"/>
    </row>
    <row r="29" spans="1:11" ht="13" x14ac:dyDescent="0.3">
      <c r="A29" s="163" t="s">
        <v>119</v>
      </c>
      <c r="B29" s="61" t="s">
        <v>12</v>
      </c>
      <c r="C29" s="62" t="s">
        <v>13</v>
      </c>
      <c r="D29" s="61" t="s">
        <v>12</v>
      </c>
      <c r="E29" s="63" t="s">
        <v>13</v>
      </c>
      <c r="F29" s="62" t="s">
        <v>12</v>
      </c>
      <c r="G29" s="62" t="s">
        <v>13</v>
      </c>
      <c r="H29" s="61" t="s">
        <v>12</v>
      </c>
      <c r="I29" s="63" t="s">
        <v>13</v>
      </c>
      <c r="J29" s="61"/>
      <c r="K29" s="63"/>
    </row>
    <row r="30" spans="1:11" x14ac:dyDescent="0.25">
      <c r="A30" s="7" t="s">
        <v>186</v>
      </c>
      <c r="B30" s="65">
        <v>0</v>
      </c>
      <c r="C30" s="34" t="str">
        <f>IF(B32=0, "-", B30/B32)</f>
        <v>-</v>
      </c>
      <c r="D30" s="65">
        <v>0</v>
      </c>
      <c r="E30" s="9" t="str">
        <f>IF(D32=0, "-", D30/D32)</f>
        <v>-</v>
      </c>
      <c r="F30" s="81">
        <v>1</v>
      </c>
      <c r="G30" s="34">
        <f>IF(F32=0, "-", F30/F32)</f>
        <v>1</v>
      </c>
      <c r="H30" s="65">
        <v>0</v>
      </c>
      <c r="I30" s="9" t="str">
        <f>IF(H32=0, "-", H30/H32)</f>
        <v>-</v>
      </c>
      <c r="J30" s="8" t="str">
        <f>IF(D30=0, "-", IF((B30-D30)/D30&lt;10, (B30-D30)/D30, "&gt;999%"))</f>
        <v>-</v>
      </c>
      <c r="K30" s="9" t="str">
        <f>IF(H30=0, "-", IF((F30-H30)/H30&lt;10, (F30-H30)/H30, "&gt;999%"))</f>
        <v>-</v>
      </c>
    </row>
    <row r="31" spans="1:11" x14ac:dyDescent="0.25">
      <c r="A31" s="2"/>
      <c r="B31" s="68"/>
      <c r="C31" s="33"/>
      <c r="D31" s="68"/>
      <c r="E31" s="6"/>
      <c r="F31" s="82"/>
      <c r="G31" s="33"/>
      <c r="H31" s="68"/>
      <c r="I31" s="6"/>
      <c r="J31" s="5"/>
      <c r="K31" s="6"/>
    </row>
    <row r="32" spans="1:11" s="43" customFormat="1" ht="13" x14ac:dyDescent="0.3">
      <c r="A32" s="162" t="s">
        <v>418</v>
      </c>
      <c r="B32" s="71">
        <f>SUM(B30:B31)</f>
        <v>0</v>
      </c>
      <c r="C32" s="40">
        <f>B32/1085</f>
        <v>0</v>
      </c>
      <c r="D32" s="71">
        <f>SUM(D30:D31)</f>
        <v>0</v>
      </c>
      <c r="E32" s="41">
        <f>D32/1115</f>
        <v>0</v>
      </c>
      <c r="F32" s="77">
        <f>SUM(F30:F31)</f>
        <v>1</v>
      </c>
      <c r="G32" s="42">
        <f>F32/5107</f>
        <v>1.9580967299784609E-4</v>
      </c>
      <c r="H32" s="71">
        <f>SUM(H30:H31)</f>
        <v>0</v>
      </c>
      <c r="I32" s="41">
        <f>H32/5197</f>
        <v>0</v>
      </c>
      <c r="J32" s="37" t="str">
        <f>IF(D32=0, "-", IF((B32-D32)/D32&lt;10, (B32-D32)/D32, "&gt;999%"))</f>
        <v>-</v>
      </c>
      <c r="K32" s="38" t="str">
        <f>IF(H32=0, "-", IF((F32-H32)/H32&lt;10, (F32-H32)/H32, "&gt;999%"))</f>
        <v>-</v>
      </c>
    </row>
    <row r="33" spans="1:11" x14ac:dyDescent="0.25">
      <c r="B33" s="83"/>
      <c r="D33" s="83"/>
      <c r="F33" s="83"/>
      <c r="H33" s="83"/>
    </row>
    <row r="34" spans="1:11" s="43" customFormat="1" ht="13" x14ac:dyDescent="0.3">
      <c r="A34" s="162" t="s">
        <v>417</v>
      </c>
      <c r="B34" s="71">
        <v>27</v>
      </c>
      <c r="C34" s="40">
        <f>B34/1085</f>
        <v>2.488479262672811E-2</v>
      </c>
      <c r="D34" s="71">
        <v>40</v>
      </c>
      <c r="E34" s="41">
        <f>D34/1115</f>
        <v>3.5874439461883408E-2</v>
      </c>
      <c r="F34" s="77">
        <v>218</v>
      </c>
      <c r="G34" s="42">
        <f>F34/5107</f>
        <v>4.2686508713530448E-2</v>
      </c>
      <c r="H34" s="71">
        <v>287</v>
      </c>
      <c r="I34" s="41">
        <f>H34/5197</f>
        <v>5.5224167789109102E-2</v>
      </c>
      <c r="J34" s="37">
        <f>IF(D34=0, "-", IF((B34-D34)/D34&lt;10, (B34-D34)/D34, "&gt;999%"))</f>
        <v>-0.32500000000000001</v>
      </c>
      <c r="K34" s="38">
        <f>IF(H34=0, "-", IF((F34-H34)/H34&lt;10, (F34-H34)/H34, "&gt;999%"))</f>
        <v>-0.24041811846689895</v>
      </c>
    </row>
    <row r="35" spans="1:11" x14ac:dyDescent="0.25">
      <c r="B35" s="83"/>
      <c r="D35" s="83"/>
      <c r="F35" s="83"/>
      <c r="H35" s="83"/>
    </row>
    <row r="36" spans="1:11" ht="15.5" x14ac:dyDescent="0.35">
      <c r="A36" s="164" t="s">
        <v>94</v>
      </c>
      <c r="B36" s="196" t="s">
        <v>1</v>
      </c>
      <c r="C36" s="200"/>
      <c r="D36" s="200"/>
      <c r="E36" s="197"/>
      <c r="F36" s="196" t="s">
        <v>14</v>
      </c>
      <c r="G36" s="200"/>
      <c r="H36" s="200"/>
      <c r="I36" s="197"/>
      <c r="J36" s="196" t="s">
        <v>15</v>
      </c>
      <c r="K36" s="197"/>
    </row>
    <row r="37" spans="1:11" ht="13" x14ac:dyDescent="0.3">
      <c r="A37" s="22"/>
      <c r="B37" s="196">
        <f>VALUE(RIGHT($B$2, 4))</f>
        <v>2023</v>
      </c>
      <c r="C37" s="197"/>
      <c r="D37" s="196">
        <f>B37-1</f>
        <v>2022</v>
      </c>
      <c r="E37" s="204"/>
      <c r="F37" s="196">
        <f>B37</f>
        <v>2023</v>
      </c>
      <c r="G37" s="204"/>
      <c r="H37" s="196">
        <f>D37</f>
        <v>2022</v>
      </c>
      <c r="I37" s="204"/>
      <c r="J37" s="140" t="s">
        <v>4</v>
      </c>
      <c r="K37" s="141" t="s">
        <v>2</v>
      </c>
    </row>
    <row r="38" spans="1:11" ht="13" x14ac:dyDescent="0.3">
      <c r="A38" s="163" t="s">
        <v>120</v>
      </c>
      <c r="B38" s="61" t="s">
        <v>12</v>
      </c>
      <c r="C38" s="62" t="s">
        <v>13</v>
      </c>
      <c r="D38" s="61" t="s">
        <v>12</v>
      </c>
      <c r="E38" s="63" t="s">
        <v>13</v>
      </c>
      <c r="F38" s="62" t="s">
        <v>12</v>
      </c>
      <c r="G38" s="62" t="s">
        <v>13</v>
      </c>
      <c r="H38" s="61" t="s">
        <v>12</v>
      </c>
      <c r="I38" s="63" t="s">
        <v>13</v>
      </c>
      <c r="J38" s="61"/>
      <c r="K38" s="63"/>
    </row>
    <row r="39" spans="1:11" x14ac:dyDescent="0.25">
      <c r="A39" s="7" t="s">
        <v>187</v>
      </c>
      <c r="B39" s="65">
        <v>10</v>
      </c>
      <c r="C39" s="34">
        <f>IF(B46=0, "-", B39/B46)</f>
        <v>0.23255813953488372</v>
      </c>
      <c r="D39" s="65">
        <v>13</v>
      </c>
      <c r="E39" s="9">
        <f>IF(D46=0, "-", D39/D46)</f>
        <v>0.18309859154929578</v>
      </c>
      <c r="F39" s="81">
        <v>57</v>
      </c>
      <c r="G39" s="34">
        <f>IF(F46=0, "-", F39/F46)</f>
        <v>0.28934010152284262</v>
      </c>
      <c r="H39" s="65">
        <v>61</v>
      </c>
      <c r="I39" s="9">
        <f>IF(H46=0, "-", H39/H46)</f>
        <v>0.18769230769230769</v>
      </c>
      <c r="J39" s="8">
        <f t="shared" ref="J39:J44" si="2">IF(D39=0, "-", IF((B39-D39)/D39&lt;10, (B39-D39)/D39, "&gt;999%"))</f>
        <v>-0.23076923076923078</v>
      </c>
      <c r="K39" s="9">
        <f t="shared" ref="K39:K44" si="3">IF(H39=0, "-", IF((F39-H39)/H39&lt;10, (F39-H39)/H39, "&gt;999%"))</f>
        <v>-6.5573770491803282E-2</v>
      </c>
    </row>
    <row r="40" spans="1:11" x14ac:dyDescent="0.25">
      <c r="A40" s="7" t="s">
        <v>188</v>
      </c>
      <c r="B40" s="65">
        <v>0</v>
      </c>
      <c r="C40" s="34">
        <f>IF(B46=0, "-", B40/B46)</f>
        <v>0</v>
      </c>
      <c r="D40" s="65">
        <v>0</v>
      </c>
      <c r="E40" s="9">
        <f>IF(D46=0, "-", D40/D46)</f>
        <v>0</v>
      </c>
      <c r="F40" s="81">
        <v>0</v>
      </c>
      <c r="G40" s="34">
        <f>IF(F46=0, "-", F40/F46)</f>
        <v>0</v>
      </c>
      <c r="H40" s="65">
        <v>5</v>
      </c>
      <c r="I40" s="9">
        <f>IF(H46=0, "-", H40/H46)</f>
        <v>1.5384615384615385E-2</v>
      </c>
      <c r="J40" s="8" t="str">
        <f t="shared" si="2"/>
        <v>-</v>
      </c>
      <c r="K40" s="9">
        <f t="shared" si="3"/>
        <v>-1</v>
      </c>
    </row>
    <row r="41" spans="1:11" x14ac:dyDescent="0.25">
      <c r="A41" s="7" t="s">
        <v>189</v>
      </c>
      <c r="B41" s="65">
        <v>0</v>
      </c>
      <c r="C41" s="34">
        <f>IF(B46=0, "-", B41/B46)</f>
        <v>0</v>
      </c>
      <c r="D41" s="65">
        <v>7</v>
      </c>
      <c r="E41" s="9">
        <f>IF(D46=0, "-", D41/D46)</f>
        <v>9.8591549295774641E-2</v>
      </c>
      <c r="F41" s="81">
        <v>14</v>
      </c>
      <c r="G41" s="34">
        <f>IF(F46=0, "-", F41/F46)</f>
        <v>7.1065989847715741E-2</v>
      </c>
      <c r="H41" s="65">
        <v>39</v>
      </c>
      <c r="I41" s="9">
        <f>IF(H46=0, "-", H41/H46)</f>
        <v>0.12</v>
      </c>
      <c r="J41" s="8">
        <f t="shared" si="2"/>
        <v>-1</v>
      </c>
      <c r="K41" s="9">
        <f t="shared" si="3"/>
        <v>-0.64102564102564108</v>
      </c>
    </row>
    <row r="42" spans="1:11" x14ac:dyDescent="0.25">
      <c r="A42" s="7" t="s">
        <v>190</v>
      </c>
      <c r="B42" s="65">
        <v>4</v>
      </c>
      <c r="C42" s="34">
        <f>IF(B46=0, "-", B42/B46)</f>
        <v>9.3023255813953487E-2</v>
      </c>
      <c r="D42" s="65">
        <v>1</v>
      </c>
      <c r="E42" s="9">
        <f>IF(D46=0, "-", D42/D46)</f>
        <v>1.4084507042253521E-2</v>
      </c>
      <c r="F42" s="81">
        <v>21</v>
      </c>
      <c r="G42" s="34">
        <f>IF(F46=0, "-", F42/F46)</f>
        <v>0.1065989847715736</v>
      </c>
      <c r="H42" s="65">
        <v>19</v>
      </c>
      <c r="I42" s="9">
        <f>IF(H46=0, "-", H42/H46)</f>
        <v>5.8461538461538461E-2</v>
      </c>
      <c r="J42" s="8">
        <f t="shared" si="2"/>
        <v>3</v>
      </c>
      <c r="K42" s="9">
        <f t="shared" si="3"/>
        <v>0.10526315789473684</v>
      </c>
    </row>
    <row r="43" spans="1:11" x14ac:dyDescent="0.25">
      <c r="A43" s="7" t="s">
        <v>191</v>
      </c>
      <c r="B43" s="65">
        <v>0</v>
      </c>
      <c r="C43" s="34">
        <f>IF(B46=0, "-", B43/B46)</f>
        <v>0</v>
      </c>
      <c r="D43" s="65">
        <v>0</v>
      </c>
      <c r="E43" s="9">
        <f>IF(D46=0, "-", D43/D46)</f>
        <v>0</v>
      </c>
      <c r="F43" s="81">
        <v>2</v>
      </c>
      <c r="G43" s="34">
        <f>IF(F46=0, "-", F43/F46)</f>
        <v>1.015228426395939E-2</v>
      </c>
      <c r="H43" s="65">
        <v>4</v>
      </c>
      <c r="I43" s="9">
        <f>IF(H46=0, "-", H43/H46)</f>
        <v>1.2307692307692308E-2</v>
      </c>
      <c r="J43" s="8" t="str">
        <f t="shared" si="2"/>
        <v>-</v>
      </c>
      <c r="K43" s="9">
        <f t="shared" si="3"/>
        <v>-0.5</v>
      </c>
    </row>
    <row r="44" spans="1:11" x14ac:dyDescent="0.25">
      <c r="A44" s="7" t="s">
        <v>192</v>
      </c>
      <c r="B44" s="65">
        <v>29</v>
      </c>
      <c r="C44" s="34">
        <f>IF(B46=0, "-", B44/B46)</f>
        <v>0.67441860465116277</v>
      </c>
      <c r="D44" s="65">
        <v>50</v>
      </c>
      <c r="E44" s="9">
        <f>IF(D46=0, "-", D44/D46)</f>
        <v>0.70422535211267601</v>
      </c>
      <c r="F44" s="81">
        <v>103</v>
      </c>
      <c r="G44" s="34">
        <f>IF(F46=0, "-", F44/F46)</f>
        <v>0.52284263959390864</v>
      </c>
      <c r="H44" s="65">
        <v>197</v>
      </c>
      <c r="I44" s="9">
        <f>IF(H46=0, "-", H44/H46)</f>
        <v>0.60615384615384615</v>
      </c>
      <c r="J44" s="8">
        <f t="shared" si="2"/>
        <v>-0.42</v>
      </c>
      <c r="K44" s="9">
        <f t="shared" si="3"/>
        <v>-0.47715736040609136</v>
      </c>
    </row>
    <row r="45" spans="1:11" x14ac:dyDescent="0.25">
      <c r="A45" s="2"/>
      <c r="B45" s="68"/>
      <c r="C45" s="33"/>
      <c r="D45" s="68"/>
      <c r="E45" s="6"/>
      <c r="F45" s="82"/>
      <c r="G45" s="33"/>
      <c r="H45" s="68"/>
      <c r="I45" s="6"/>
      <c r="J45" s="5"/>
      <c r="K45" s="6"/>
    </row>
    <row r="46" spans="1:11" s="43" customFormat="1" ht="13" x14ac:dyDescent="0.3">
      <c r="A46" s="162" t="s">
        <v>416</v>
      </c>
      <c r="B46" s="71">
        <f>SUM(B39:B45)</f>
        <v>43</v>
      </c>
      <c r="C46" s="40">
        <f>B46/1085</f>
        <v>3.9631336405529953E-2</v>
      </c>
      <c r="D46" s="71">
        <f>SUM(D39:D45)</f>
        <v>71</v>
      </c>
      <c r="E46" s="41">
        <f>D46/1115</f>
        <v>6.3677130044843044E-2</v>
      </c>
      <c r="F46" s="77">
        <f>SUM(F39:F45)</f>
        <v>197</v>
      </c>
      <c r="G46" s="42">
        <f>F46/5107</f>
        <v>3.857450558057568E-2</v>
      </c>
      <c r="H46" s="71">
        <f>SUM(H39:H45)</f>
        <v>325</v>
      </c>
      <c r="I46" s="41">
        <f>H46/5197</f>
        <v>6.2536078506830864E-2</v>
      </c>
      <c r="J46" s="37">
        <f>IF(D46=0, "-", IF((B46-D46)/D46&lt;10, (B46-D46)/D46, "&gt;999%"))</f>
        <v>-0.39436619718309857</v>
      </c>
      <c r="K46" s="38">
        <f>IF(H46=0, "-", IF((F46-H46)/H46&lt;10, (F46-H46)/H46, "&gt;999%"))</f>
        <v>-0.39384615384615385</v>
      </c>
    </row>
    <row r="47" spans="1:11" x14ac:dyDescent="0.25">
      <c r="B47" s="83"/>
      <c r="D47" s="83"/>
      <c r="F47" s="83"/>
      <c r="H47" s="83"/>
    </row>
    <row r="48" spans="1:11" ht="13" x14ac:dyDescent="0.3">
      <c r="A48" s="163" t="s">
        <v>121</v>
      </c>
      <c r="B48" s="61" t="s">
        <v>12</v>
      </c>
      <c r="C48" s="62" t="s">
        <v>13</v>
      </c>
      <c r="D48" s="61" t="s">
        <v>12</v>
      </c>
      <c r="E48" s="63" t="s">
        <v>13</v>
      </c>
      <c r="F48" s="62" t="s">
        <v>12</v>
      </c>
      <c r="G48" s="62" t="s">
        <v>13</v>
      </c>
      <c r="H48" s="61" t="s">
        <v>12</v>
      </c>
      <c r="I48" s="63" t="s">
        <v>13</v>
      </c>
      <c r="J48" s="61"/>
      <c r="K48" s="63"/>
    </row>
    <row r="49" spans="1:11" x14ac:dyDescent="0.25">
      <c r="A49" s="7" t="s">
        <v>193</v>
      </c>
      <c r="B49" s="65">
        <v>1</v>
      </c>
      <c r="C49" s="34">
        <f>IF(B58=0, "-", B49/B58)</f>
        <v>0.16666666666666666</v>
      </c>
      <c r="D49" s="65">
        <v>0</v>
      </c>
      <c r="E49" s="9">
        <f>IF(D58=0, "-", D49/D58)</f>
        <v>0</v>
      </c>
      <c r="F49" s="81">
        <v>2</v>
      </c>
      <c r="G49" s="34">
        <f>IF(F58=0, "-", F49/F58)</f>
        <v>5.7142857142857141E-2</v>
      </c>
      <c r="H49" s="65">
        <v>2</v>
      </c>
      <c r="I49" s="9">
        <f>IF(H58=0, "-", H49/H58)</f>
        <v>0.15384615384615385</v>
      </c>
      <c r="J49" s="8" t="str">
        <f t="shared" ref="J49:J56" si="4">IF(D49=0, "-", IF((B49-D49)/D49&lt;10, (B49-D49)/D49, "&gt;999%"))</f>
        <v>-</v>
      </c>
      <c r="K49" s="9">
        <f t="shared" ref="K49:K56" si="5">IF(H49=0, "-", IF((F49-H49)/H49&lt;10, (F49-H49)/H49, "&gt;999%"))</f>
        <v>0</v>
      </c>
    </row>
    <row r="50" spans="1:11" x14ac:dyDescent="0.25">
      <c r="A50" s="7" t="s">
        <v>194</v>
      </c>
      <c r="B50" s="65">
        <v>0</v>
      </c>
      <c r="C50" s="34">
        <f>IF(B58=0, "-", B50/B58)</f>
        <v>0</v>
      </c>
      <c r="D50" s="65">
        <v>0</v>
      </c>
      <c r="E50" s="9">
        <f>IF(D58=0, "-", D50/D58)</f>
        <v>0</v>
      </c>
      <c r="F50" s="81">
        <v>1</v>
      </c>
      <c r="G50" s="34">
        <f>IF(F58=0, "-", F50/F58)</f>
        <v>2.8571428571428571E-2</v>
      </c>
      <c r="H50" s="65">
        <v>2</v>
      </c>
      <c r="I50" s="9">
        <f>IF(H58=0, "-", H50/H58)</f>
        <v>0.15384615384615385</v>
      </c>
      <c r="J50" s="8" t="str">
        <f t="shared" si="4"/>
        <v>-</v>
      </c>
      <c r="K50" s="9">
        <f t="shared" si="5"/>
        <v>-0.5</v>
      </c>
    </row>
    <row r="51" spans="1:11" x14ac:dyDescent="0.25">
      <c r="A51" s="7" t="s">
        <v>195</v>
      </c>
      <c r="B51" s="65">
        <v>1</v>
      </c>
      <c r="C51" s="34">
        <f>IF(B58=0, "-", B51/B58)</f>
        <v>0.16666666666666666</v>
      </c>
      <c r="D51" s="65">
        <v>0</v>
      </c>
      <c r="E51" s="9">
        <f>IF(D58=0, "-", D51/D58)</f>
        <v>0</v>
      </c>
      <c r="F51" s="81">
        <v>1</v>
      </c>
      <c r="G51" s="34">
        <f>IF(F58=0, "-", F51/F58)</f>
        <v>2.8571428571428571E-2</v>
      </c>
      <c r="H51" s="65">
        <v>0</v>
      </c>
      <c r="I51" s="9">
        <f>IF(H58=0, "-", H51/H58)</f>
        <v>0</v>
      </c>
      <c r="J51" s="8" t="str">
        <f t="shared" si="4"/>
        <v>-</v>
      </c>
      <c r="K51" s="9" t="str">
        <f t="shared" si="5"/>
        <v>-</v>
      </c>
    </row>
    <row r="52" spans="1:11" x14ac:dyDescent="0.25">
      <c r="A52" s="7" t="s">
        <v>196</v>
      </c>
      <c r="B52" s="65">
        <v>1</v>
      </c>
      <c r="C52" s="34">
        <f>IF(B58=0, "-", B52/B58)</f>
        <v>0.16666666666666666</v>
      </c>
      <c r="D52" s="65">
        <v>0</v>
      </c>
      <c r="E52" s="9">
        <f>IF(D58=0, "-", D52/D58)</f>
        <v>0</v>
      </c>
      <c r="F52" s="81">
        <v>4</v>
      </c>
      <c r="G52" s="34">
        <f>IF(F58=0, "-", F52/F58)</f>
        <v>0.11428571428571428</v>
      </c>
      <c r="H52" s="65">
        <v>1</v>
      </c>
      <c r="I52" s="9">
        <f>IF(H58=0, "-", H52/H58)</f>
        <v>7.6923076923076927E-2</v>
      </c>
      <c r="J52" s="8" t="str">
        <f t="shared" si="4"/>
        <v>-</v>
      </c>
      <c r="K52" s="9">
        <f t="shared" si="5"/>
        <v>3</v>
      </c>
    </row>
    <row r="53" spans="1:11" x14ac:dyDescent="0.25">
      <c r="A53" s="7" t="s">
        <v>197</v>
      </c>
      <c r="B53" s="65">
        <v>0</v>
      </c>
      <c r="C53" s="34">
        <f>IF(B58=0, "-", B53/B58)</f>
        <v>0</v>
      </c>
      <c r="D53" s="65">
        <v>2</v>
      </c>
      <c r="E53" s="9">
        <f>IF(D58=0, "-", D53/D58)</f>
        <v>0.66666666666666663</v>
      </c>
      <c r="F53" s="81">
        <v>0</v>
      </c>
      <c r="G53" s="34">
        <f>IF(F58=0, "-", F53/F58)</f>
        <v>0</v>
      </c>
      <c r="H53" s="65">
        <v>2</v>
      </c>
      <c r="I53" s="9">
        <f>IF(H58=0, "-", H53/H58)</f>
        <v>0.15384615384615385</v>
      </c>
      <c r="J53" s="8">
        <f t="shared" si="4"/>
        <v>-1</v>
      </c>
      <c r="K53" s="9">
        <f t="shared" si="5"/>
        <v>-1</v>
      </c>
    </row>
    <row r="54" spans="1:11" x14ac:dyDescent="0.25">
      <c r="A54" s="7" t="s">
        <v>198</v>
      </c>
      <c r="B54" s="65">
        <v>1</v>
      </c>
      <c r="C54" s="34">
        <f>IF(B58=0, "-", B54/B58)</f>
        <v>0.16666666666666666</v>
      </c>
      <c r="D54" s="65">
        <v>0</v>
      </c>
      <c r="E54" s="9">
        <f>IF(D58=0, "-", D54/D58)</f>
        <v>0</v>
      </c>
      <c r="F54" s="81">
        <v>14</v>
      </c>
      <c r="G54" s="34">
        <f>IF(F58=0, "-", F54/F58)</f>
        <v>0.4</v>
      </c>
      <c r="H54" s="65">
        <v>3</v>
      </c>
      <c r="I54" s="9">
        <f>IF(H58=0, "-", H54/H58)</f>
        <v>0.23076923076923078</v>
      </c>
      <c r="J54" s="8" t="str">
        <f t="shared" si="4"/>
        <v>-</v>
      </c>
      <c r="K54" s="9">
        <f t="shared" si="5"/>
        <v>3.6666666666666665</v>
      </c>
    </row>
    <row r="55" spans="1:11" x14ac:dyDescent="0.25">
      <c r="A55" s="7" t="s">
        <v>199</v>
      </c>
      <c r="B55" s="65">
        <v>1</v>
      </c>
      <c r="C55" s="34">
        <f>IF(B58=0, "-", B55/B58)</f>
        <v>0.16666666666666666</v>
      </c>
      <c r="D55" s="65">
        <v>1</v>
      </c>
      <c r="E55" s="9">
        <f>IF(D58=0, "-", D55/D58)</f>
        <v>0.33333333333333331</v>
      </c>
      <c r="F55" s="81">
        <v>9</v>
      </c>
      <c r="G55" s="34">
        <f>IF(F58=0, "-", F55/F58)</f>
        <v>0.25714285714285712</v>
      </c>
      <c r="H55" s="65">
        <v>3</v>
      </c>
      <c r="I55" s="9">
        <f>IF(H58=0, "-", H55/H58)</f>
        <v>0.23076923076923078</v>
      </c>
      <c r="J55" s="8">
        <f t="shared" si="4"/>
        <v>0</v>
      </c>
      <c r="K55" s="9">
        <f t="shared" si="5"/>
        <v>2</v>
      </c>
    </row>
    <row r="56" spans="1:11" x14ac:dyDescent="0.25">
      <c r="A56" s="7" t="s">
        <v>200</v>
      </c>
      <c r="B56" s="65">
        <v>1</v>
      </c>
      <c r="C56" s="34">
        <f>IF(B58=0, "-", B56/B58)</f>
        <v>0.16666666666666666</v>
      </c>
      <c r="D56" s="65">
        <v>0</v>
      </c>
      <c r="E56" s="9">
        <f>IF(D58=0, "-", D56/D58)</f>
        <v>0</v>
      </c>
      <c r="F56" s="81">
        <v>4</v>
      </c>
      <c r="G56" s="34">
        <f>IF(F58=0, "-", F56/F58)</f>
        <v>0.11428571428571428</v>
      </c>
      <c r="H56" s="65">
        <v>0</v>
      </c>
      <c r="I56" s="9">
        <f>IF(H58=0, "-", H56/H58)</f>
        <v>0</v>
      </c>
      <c r="J56" s="8" t="str">
        <f t="shared" si="4"/>
        <v>-</v>
      </c>
      <c r="K56" s="9" t="str">
        <f t="shared" si="5"/>
        <v>-</v>
      </c>
    </row>
    <row r="57" spans="1:11" x14ac:dyDescent="0.25">
      <c r="A57" s="2"/>
      <c r="B57" s="68"/>
      <c r="C57" s="33"/>
      <c r="D57" s="68"/>
      <c r="E57" s="6"/>
      <c r="F57" s="82"/>
      <c r="G57" s="33"/>
      <c r="H57" s="68"/>
      <c r="I57" s="6"/>
      <c r="J57" s="5"/>
      <c r="K57" s="6"/>
    </row>
    <row r="58" spans="1:11" s="43" customFormat="1" ht="13" x14ac:dyDescent="0.3">
      <c r="A58" s="162" t="s">
        <v>415</v>
      </c>
      <c r="B58" s="71">
        <f>SUM(B49:B57)</f>
        <v>6</v>
      </c>
      <c r="C58" s="40">
        <f>B58/1085</f>
        <v>5.5299539170506912E-3</v>
      </c>
      <c r="D58" s="71">
        <f>SUM(D49:D57)</f>
        <v>3</v>
      </c>
      <c r="E58" s="41">
        <f>D58/1115</f>
        <v>2.6905829596412557E-3</v>
      </c>
      <c r="F58" s="77">
        <f>SUM(F49:F57)</f>
        <v>35</v>
      </c>
      <c r="G58" s="42">
        <f>F58/5107</f>
        <v>6.8533385549246137E-3</v>
      </c>
      <c r="H58" s="71">
        <f>SUM(H49:H57)</f>
        <v>13</v>
      </c>
      <c r="I58" s="41">
        <f>H58/5197</f>
        <v>2.5014431402732348E-3</v>
      </c>
      <c r="J58" s="37">
        <f>IF(D58=0, "-", IF((B58-D58)/D58&lt;10, (B58-D58)/D58, "&gt;999%"))</f>
        <v>1</v>
      </c>
      <c r="K58" s="38">
        <f>IF(H58=0, "-", IF((F58-H58)/H58&lt;10, (F58-H58)/H58, "&gt;999%"))</f>
        <v>1.6923076923076923</v>
      </c>
    </row>
    <row r="59" spans="1:11" x14ac:dyDescent="0.25">
      <c r="B59" s="83"/>
      <c r="D59" s="83"/>
      <c r="F59" s="83"/>
      <c r="H59" s="83"/>
    </row>
    <row r="60" spans="1:11" s="43" customFormat="1" ht="13" x14ac:dyDescent="0.3">
      <c r="A60" s="162" t="s">
        <v>414</v>
      </c>
      <c r="B60" s="71">
        <v>49</v>
      </c>
      <c r="C60" s="40">
        <f>B60/1085</f>
        <v>4.5161290322580643E-2</v>
      </c>
      <c r="D60" s="71">
        <v>74</v>
      </c>
      <c r="E60" s="41">
        <f>D60/1115</f>
        <v>6.6367713004484311E-2</v>
      </c>
      <c r="F60" s="77">
        <v>232</v>
      </c>
      <c r="G60" s="42">
        <f>F60/5107</f>
        <v>4.5427844135500293E-2</v>
      </c>
      <c r="H60" s="71">
        <v>338</v>
      </c>
      <c r="I60" s="41">
        <f>H60/5197</f>
        <v>6.5037521647104093E-2</v>
      </c>
      <c r="J60" s="37">
        <f>IF(D60=0, "-", IF((B60-D60)/D60&lt;10, (B60-D60)/D60, "&gt;999%"))</f>
        <v>-0.33783783783783783</v>
      </c>
      <c r="K60" s="38">
        <f>IF(H60=0, "-", IF((F60-H60)/H60&lt;10, (F60-H60)/H60, "&gt;999%"))</f>
        <v>-0.31360946745562129</v>
      </c>
    </row>
    <row r="61" spans="1:11" x14ac:dyDescent="0.25">
      <c r="B61" s="83"/>
      <c r="D61" s="83"/>
      <c r="F61" s="83"/>
      <c r="H61" s="83"/>
    </row>
    <row r="62" spans="1:11" ht="15.5" x14ac:dyDescent="0.35">
      <c r="A62" s="164" t="s">
        <v>95</v>
      </c>
      <c r="B62" s="196" t="s">
        <v>1</v>
      </c>
      <c r="C62" s="200"/>
      <c r="D62" s="200"/>
      <c r="E62" s="197"/>
      <c r="F62" s="196" t="s">
        <v>14</v>
      </c>
      <c r="G62" s="200"/>
      <c r="H62" s="200"/>
      <c r="I62" s="197"/>
      <c r="J62" s="196" t="s">
        <v>15</v>
      </c>
      <c r="K62" s="197"/>
    </row>
    <row r="63" spans="1:11" ht="13" x14ac:dyDescent="0.3">
      <c r="A63" s="22"/>
      <c r="B63" s="196">
        <f>VALUE(RIGHT($B$2, 4))</f>
        <v>2023</v>
      </c>
      <c r="C63" s="197"/>
      <c r="D63" s="196">
        <f>B63-1</f>
        <v>2022</v>
      </c>
      <c r="E63" s="204"/>
      <c r="F63" s="196">
        <f>B63</f>
        <v>2023</v>
      </c>
      <c r="G63" s="204"/>
      <c r="H63" s="196">
        <f>D63</f>
        <v>2022</v>
      </c>
      <c r="I63" s="204"/>
      <c r="J63" s="140" t="s">
        <v>4</v>
      </c>
      <c r="K63" s="141" t="s">
        <v>2</v>
      </c>
    </row>
    <row r="64" spans="1:11" ht="13" x14ac:dyDescent="0.3">
      <c r="A64" s="163" t="s">
        <v>122</v>
      </c>
      <c r="B64" s="61" t="s">
        <v>12</v>
      </c>
      <c r="C64" s="62" t="s">
        <v>13</v>
      </c>
      <c r="D64" s="61" t="s">
        <v>12</v>
      </c>
      <c r="E64" s="63" t="s">
        <v>13</v>
      </c>
      <c r="F64" s="62" t="s">
        <v>12</v>
      </c>
      <c r="G64" s="62" t="s">
        <v>13</v>
      </c>
      <c r="H64" s="61" t="s">
        <v>12</v>
      </c>
      <c r="I64" s="63" t="s">
        <v>13</v>
      </c>
      <c r="J64" s="61"/>
      <c r="K64" s="63"/>
    </row>
    <row r="65" spans="1:11" x14ac:dyDescent="0.25">
      <c r="A65" s="7" t="s">
        <v>201</v>
      </c>
      <c r="B65" s="65">
        <v>0</v>
      </c>
      <c r="C65" s="34">
        <f>IF(B71=0, "-", B65/B71)</f>
        <v>0</v>
      </c>
      <c r="D65" s="65">
        <v>1</v>
      </c>
      <c r="E65" s="9">
        <f>IF(D71=0, "-", D65/D71)</f>
        <v>0.1</v>
      </c>
      <c r="F65" s="81">
        <v>2</v>
      </c>
      <c r="G65" s="34">
        <f>IF(F71=0, "-", F65/F71)</f>
        <v>2.5974025974025976E-2</v>
      </c>
      <c r="H65" s="65">
        <v>1</v>
      </c>
      <c r="I65" s="9">
        <f>IF(H71=0, "-", H65/H71)</f>
        <v>1.6129032258064516E-2</v>
      </c>
      <c r="J65" s="8">
        <f>IF(D65=0, "-", IF((B65-D65)/D65&lt;10, (B65-D65)/D65, "&gt;999%"))</f>
        <v>-1</v>
      </c>
      <c r="K65" s="9">
        <f>IF(H65=0, "-", IF((F65-H65)/H65&lt;10, (F65-H65)/H65, "&gt;999%"))</f>
        <v>1</v>
      </c>
    </row>
    <row r="66" spans="1:11" x14ac:dyDescent="0.25">
      <c r="A66" s="7" t="s">
        <v>202</v>
      </c>
      <c r="B66" s="65">
        <v>2</v>
      </c>
      <c r="C66" s="34">
        <f>IF(B71=0, "-", B66/B71)</f>
        <v>0.13333333333333333</v>
      </c>
      <c r="D66" s="65">
        <v>1</v>
      </c>
      <c r="E66" s="9">
        <f>IF(D71=0, "-", D66/D71)</f>
        <v>0.1</v>
      </c>
      <c r="F66" s="81">
        <v>24</v>
      </c>
      <c r="G66" s="34">
        <f>IF(F71=0, "-", F66/F71)</f>
        <v>0.31168831168831168</v>
      </c>
      <c r="H66" s="65">
        <v>11</v>
      </c>
      <c r="I66" s="9">
        <f>IF(H71=0, "-", H66/H71)</f>
        <v>0.17741935483870969</v>
      </c>
      <c r="J66" s="8">
        <f>IF(D66=0, "-", IF((B66-D66)/D66&lt;10, (B66-D66)/D66, "&gt;999%"))</f>
        <v>1</v>
      </c>
      <c r="K66" s="9">
        <f>IF(H66=0, "-", IF((F66-H66)/H66&lt;10, (F66-H66)/H66, "&gt;999%"))</f>
        <v>1.1818181818181819</v>
      </c>
    </row>
    <row r="67" spans="1:11" x14ac:dyDescent="0.25">
      <c r="A67" s="7" t="s">
        <v>203</v>
      </c>
      <c r="B67" s="65">
        <v>0</v>
      </c>
      <c r="C67" s="34">
        <f>IF(B71=0, "-", B67/B71)</f>
        <v>0</v>
      </c>
      <c r="D67" s="65">
        <v>0</v>
      </c>
      <c r="E67" s="9">
        <f>IF(D71=0, "-", D67/D71)</f>
        <v>0</v>
      </c>
      <c r="F67" s="81">
        <v>0</v>
      </c>
      <c r="G67" s="34">
        <f>IF(F71=0, "-", F67/F71)</f>
        <v>0</v>
      </c>
      <c r="H67" s="65">
        <v>1</v>
      </c>
      <c r="I67" s="9">
        <f>IF(H71=0, "-", H67/H71)</f>
        <v>1.6129032258064516E-2</v>
      </c>
      <c r="J67" s="8" t="str">
        <f>IF(D67=0, "-", IF((B67-D67)/D67&lt;10, (B67-D67)/D67, "&gt;999%"))</f>
        <v>-</v>
      </c>
      <c r="K67" s="9">
        <f>IF(H67=0, "-", IF((F67-H67)/H67&lt;10, (F67-H67)/H67, "&gt;999%"))</f>
        <v>-1</v>
      </c>
    </row>
    <row r="68" spans="1:11" x14ac:dyDescent="0.25">
      <c r="A68" s="7" t="s">
        <v>204</v>
      </c>
      <c r="B68" s="65">
        <v>12</v>
      </c>
      <c r="C68" s="34">
        <f>IF(B71=0, "-", B68/B71)</f>
        <v>0.8</v>
      </c>
      <c r="D68" s="65">
        <v>8</v>
      </c>
      <c r="E68" s="9">
        <f>IF(D71=0, "-", D68/D71)</f>
        <v>0.8</v>
      </c>
      <c r="F68" s="81">
        <v>42</v>
      </c>
      <c r="G68" s="34">
        <f>IF(F71=0, "-", F68/F71)</f>
        <v>0.54545454545454541</v>
      </c>
      <c r="H68" s="65">
        <v>49</v>
      </c>
      <c r="I68" s="9">
        <f>IF(H71=0, "-", H68/H71)</f>
        <v>0.79032258064516125</v>
      </c>
      <c r="J68" s="8">
        <f>IF(D68=0, "-", IF((B68-D68)/D68&lt;10, (B68-D68)/D68, "&gt;999%"))</f>
        <v>0.5</v>
      </c>
      <c r="K68" s="9">
        <f>IF(H68=0, "-", IF((F68-H68)/H68&lt;10, (F68-H68)/H68, "&gt;999%"))</f>
        <v>-0.14285714285714285</v>
      </c>
    </row>
    <row r="69" spans="1:11" x14ac:dyDescent="0.25">
      <c r="A69" s="7" t="s">
        <v>205</v>
      </c>
      <c r="B69" s="65">
        <v>1</v>
      </c>
      <c r="C69" s="34">
        <f>IF(B71=0, "-", B69/B71)</f>
        <v>6.6666666666666666E-2</v>
      </c>
      <c r="D69" s="65">
        <v>0</v>
      </c>
      <c r="E69" s="9">
        <f>IF(D71=0, "-", D69/D71)</f>
        <v>0</v>
      </c>
      <c r="F69" s="81">
        <v>9</v>
      </c>
      <c r="G69" s="34">
        <f>IF(F71=0, "-", F69/F71)</f>
        <v>0.11688311688311688</v>
      </c>
      <c r="H69" s="65">
        <v>0</v>
      </c>
      <c r="I69" s="9">
        <f>IF(H71=0, "-", H69/H71)</f>
        <v>0</v>
      </c>
      <c r="J69" s="8" t="str">
        <f>IF(D69=0, "-", IF((B69-D69)/D69&lt;10, (B69-D69)/D69, "&gt;999%"))</f>
        <v>-</v>
      </c>
      <c r="K69" s="9" t="str">
        <f>IF(H69=0, "-", IF((F69-H69)/H69&lt;10, (F69-H69)/H69, "&gt;999%"))</f>
        <v>-</v>
      </c>
    </row>
    <row r="70" spans="1:11" x14ac:dyDescent="0.25">
      <c r="A70" s="2"/>
      <c r="B70" s="68"/>
      <c r="C70" s="33"/>
      <c r="D70" s="68"/>
      <c r="E70" s="6"/>
      <c r="F70" s="82"/>
      <c r="G70" s="33"/>
      <c r="H70" s="68"/>
      <c r="I70" s="6"/>
      <c r="J70" s="5"/>
      <c r="K70" s="6"/>
    </row>
    <row r="71" spans="1:11" s="43" customFormat="1" ht="13" x14ac:dyDescent="0.3">
      <c r="A71" s="162" t="s">
        <v>413</v>
      </c>
      <c r="B71" s="71">
        <f>SUM(B65:B70)</f>
        <v>15</v>
      </c>
      <c r="C71" s="40">
        <f>B71/1085</f>
        <v>1.3824884792626729E-2</v>
      </c>
      <c r="D71" s="71">
        <f>SUM(D65:D70)</f>
        <v>10</v>
      </c>
      <c r="E71" s="41">
        <f>D71/1115</f>
        <v>8.9686098654708519E-3</v>
      </c>
      <c r="F71" s="77">
        <f>SUM(F65:F70)</f>
        <v>77</v>
      </c>
      <c r="G71" s="42">
        <f>F71/5107</f>
        <v>1.5077344820834148E-2</v>
      </c>
      <c r="H71" s="71">
        <f>SUM(H65:H70)</f>
        <v>62</v>
      </c>
      <c r="I71" s="41">
        <f>H71/5197</f>
        <v>1.192995959207235E-2</v>
      </c>
      <c r="J71" s="37">
        <f>IF(D71=0, "-", IF((B71-D71)/D71&lt;10, (B71-D71)/D71, "&gt;999%"))</f>
        <v>0.5</v>
      </c>
      <c r="K71" s="38">
        <f>IF(H71=0, "-", IF((F71-H71)/H71&lt;10, (F71-H71)/H71, "&gt;999%"))</f>
        <v>0.24193548387096775</v>
      </c>
    </row>
    <row r="72" spans="1:11" x14ac:dyDescent="0.25">
      <c r="B72" s="83"/>
      <c r="D72" s="83"/>
      <c r="F72" s="83"/>
      <c r="H72" s="83"/>
    </row>
    <row r="73" spans="1:11" ht="13" x14ac:dyDescent="0.3">
      <c r="A73" s="163" t="s">
        <v>123</v>
      </c>
      <c r="B73" s="61" t="s">
        <v>12</v>
      </c>
      <c r="C73" s="62" t="s">
        <v>13</v>
      </c>
      <c r="D73" s="61" t="s">
        <v>12</v>
      </c>
      <c r="E73" s="63" t="s">
        <v>13</v>
      </c>
      <c r="F73" s="62" t="s">
        <v>12</v>
      </c>
      <c r="G73" s="62" t="s">
        <v>13</v>
      </c>
      <c r="H73" s="61" t="s">
        <v>12</v>
      </c>
      <c r="I73" s="63" t="s">
        <v>13</v>
      </c>
      <c r="J73" s="61"/>
      <c r="K73" s="63"/>
    </row>
    <row r="74" spans="1:11" x14ac:dyDescent="0.25">
      <c r="A74" s="7" t="s">
        <v>206</v>
      </c>
      <c r="B74" s="65">
        <v>0</v>
      </c>
      <c r="C74" s="34">
        <f>IF(B84=0, "-", B74/B84)</f>
        <v>0</v>
      </c>
      <c r="D74" s="65">
        <v>1</v>
      </c>
      <c r="E74" s="9">
        <f>IF(D84=0, "-", D74/D84)</f>
        <v>0.2</v>
      </c>
      <c r="F74" s="81">
        <v>1</v>
      </c>
      <c r="G74" s="34">
        <f>IF(F84=0, "-", F74/F84)</f>
        <v>2.0833333333333332E-2</v>
      </c>
      <c r="H74" s="65">
        <v>2</v>
      </c>
      <c r="I74" s="9">
        <f>IF(H84=0, "-", H74/H84)</f>
        <v>0.11764705882352941</v>
      </c>
      <c r="J74" s="8">
        <f t="shared" ref="J74:J82" si="6">IF(D74=0, "-", IF((B74-D74)/D74&lt;10, (B74-D74)/D74, "&gt;999%"))</f>
        <v>-1</v>
      </c>
      <c r="K74" s="9">
        <f t="shared" ref="K74:K82" si="7">IF(H74=0, "-", IF((F74-H74)/H74&lt;10, (F74-H74)/H74, "&gt;999%"))</f>
        <v>-0.5</v>
      </c>
    </row>
    <row r="75" spans="1:11" x14ac:dyDescent="0.25">
      <c r="A75" s="7" t="s">
        <v>207</v>
      </c>
      <c r="B75" s="65">
        <v>0</v>
      </c>
      <c r="C75" s="34">
        <f>IF(B84=0, "-", B75/B84)</f>
        <v>0</v>
      </c>
      <c r="D75" s="65">
        <v>0</v>
      </c>
      <c r="E75" s="9">
        <f>IF(D84=0, "-", D75/D84)</f>
        <v>0</v>
      </c>
      <c r="F75" s="81">
        <v>0</v>
      </c>
      <c r="G75" s="34">
        <f>IF(F84=0, "-", F75/F84)</f>
        <v>0</v>
      </c>
      <c r="H75" s="65">
        <v>2</v>
      </c>
      <c r="I75" s="9">
        <f>IF(H84=0, "-", H75/H84)</f>
        <v>0.11764705882352941</v>
      </c>
      <c r="J75" s="8" t="str">
        <f t="shared" si="6"/>
        <v>-</v>
      </c>
      <c r="K75" s="9">
        <f t="shared" si="7"/>
        <v>-1</v>
      </c>
    </row>
    <row r="76" spans="1:11" x14ac:dyDescent="0.25">
      <c r="A76" s="7" t="s">
        <v>208</v>
      </c>
      <c r="B76" s="65">
        <v>0</v>
      </c>
      <c r="C76" s="34">
        <f>IF(B84=0, "-", B76/B84)</f>
        <v>0</v>
      </c>
      <c r="D76" s="65">
        <v>0</v>
      </c>
      <c r="E76" s="9">
        <f>IF(D84=0, "-", D76/D84)</f>
        <v>0</v>
      </c>
      <c r="F76" s="81">
        <v>2</v>
      </c>
      <c r="G76" s="34">
        <f>IF(F84=0, "-", F76/F84)</f>
        <v>4.1666666666666664E-2</v>
      </c>
      <c r="H76" s="65">
        <v>0</v>
      </c>
      <c r="I76" s="9">
        <f>IF(H84=0, "-", H76/H84)</f>
        <v>0</v>
      </c>
      <c r="J76" s="8" t="str">
        <f t="shared" si="6"/>
        <v>-</v>
      </c>
      <c r="K76" s="9" t="str">
        <f t="shared" si="7"/>
        <v>-</v>
      </c>
    </row>
    <row r="77" spans="1:11" x14ac:dyDescent="0.25">
      <c r="A77" s="7" t="s">
        <v>209</v>
      </c>
      <c r="B77" s="65">
        <v>0</v>
      </c>
      <c r="C77" s="34">
        <f>IF(B84=0, "-", B77/B84)</f>
        <v>0</v>
      </c>
      <c r="D77" s="65">
        <v>0</v>
      </c>
      <c r="E77" s="9">
        <f>IF(D84=0, "-", D77/D84)</f>
        <v>0</v>
      </c>
      <c r="F77" s="81">
        <v>0</v>
      </c>
      <c r="G77" s="34">
        <f>IF(F84=0, "-", F77/F84)</f>
        <v>0</v>
      </c>
      <c r="H77" s="65">
        <v>1</v>
      </c>
      <c r="I77" s="9">
        <f>IF(H84=0, "-", H77/H84)</f>
        <v>5.8823529411764705E-2</v>
      </c>
      <c r="J77" s="8" t="str">
        <f t="shared" si="6"/>
        <v>-</v>
      </c>
      <c r="K77" s="9">
        <f t="shared" si="7"/>
        <v>-1</v>
      </c>
    </row>
    <row r="78" spans="1:11" x14ac:dyDescent="0.25">
      <c r="A78" s="7" t="s">
        <v>210</v>
      </c>
      <c r="B78" s="65">
        <v>0</v>
      </c>
      <c r="C78" s="34">
        <f>IF(B84=0, "-", B78/B84)</f>
        <v>0</v>
      </c>
      <c r="D78" s="65">
        <v>2</v>
      </c>
      <c r="E78" s="9">
        <f>IF(D84=0, "-", D78/D84)</f>
        <v>0.4</v>
      </c>
      <c r="F78" s="81">
        <v>3</v>
      </c>
      <c r="G78" s="34">
        <f>IF(F84=0, "-", F78/F84)</f>
        <v>6.25E-2</v>
      </c>
      <c r="H78" s="65">
        <v>3</v>
      </c>
      <c r="I78" s="9">
        <f>IF(H84=0, "-", H78/H84)</f>
        <v>0.17647058823529413</v>
      </c>
      <c r="J78" s="8">
        <f t="shared" si="6"/>
        <v>-1</v>
      </c>
      <c r="K78" s="9">
        <f t="shared" si="7"/>
        <v>0</v>
      </c>
    </row>
    <row r="79" spans="1:11" x14ac:dyDescent="0.25">
      <c r="A79" s="7" t="s">
        <v>211</v>
      </c>
      <c r="B79" s="65">
        <v>3</v>
      </c>
      <c r="C79" s="34">
        <f>IF(B84=0, "-", B79/B84)</f>
        <v>0.6</v>
      </c>
      <c r="D79" s="65">
        <v>1</v>
      </c>
      <c r="E79" s="9">
        <f>IF(D84=0, "-", D79/D84)</f>
        <v>0.2</v>
      </c>
      <c r="F79" s="81">
        <v>4</v>
      </c>
      <c r="G79" s="34">
        <f>IF(F84=0, "-", F79/F84)</f>
        <v>8.3333333333333329E-2</v>
      </c>
      <c r="H79" s="65">
        <v>3</v>
      </c>
      <c r="I79" s="9">
        <f>IF(H84=0, "-", H79/H84)</f>
        <v>0.17647058823529413</v>
      </c>
      <c r="J79" s="8">
        <f t="shared" si="6"/>
        <v>2</v>
      </c>
      <c r="K79" s="9">
        <f t="shared" si="7"/>
        <v>0.33333333333333331</v>
      </c>
    </row>
    <row r="80" spans="1:11" x14ac:dyDescent="0.25">
      <c r="A80" s="7" t="s">
        <v>212</v>
      </c>
      <c r="B80" s="65">
        <v>1</v>
      </c>
      <c r="C80" s="34">
        <f>IF(B84=0, "-", B80/B84)</f>
        <v>0.2</v>
      </c>
      <c r="D80" s="65">
        <v>1</v>
      </c>
      <c r="E80" s="9">
        <f>IF(D84=0, "-", D80/D84)</f>
        <v>0.2</v>
      </c>
      <c r="F80" s="81">
        <v>4</v>
      </c>
      <c r="G80" s="34">
        <f>IF(F84=0, "-", F80/F84)</f>
        <v>8.3333333333333329E-2</v>
      </c>
      <c r="H80" s="65">
        <v>1</v>
      </c>
      <c r="I80" s="9">
        <f>IF(H84=0, "-", H80/H84)</f>
        <v>5.8823529411764705E-2</v>
      </c>
      <c r="J80" s="8">
        <f t="shared" si="6"/>
        <v>0</v>
      </c>
      <c r="K80" s="9">
        <f t="shared" si="7"/>
        <v>3</v>
      </c>
    </row>
    <row r="81" spans="1:11" x14ac:dyDescent="0.25">
      <c r="A81" s="7" t="s">
        <v>213</v>
      </c>
      <c r="B81" s="65">
        <v>0</v>
      </c>
      <c r="C81" s="34">
        <f>IF(B84=0, "-", B81/B84)</f>
        <v>0</v>
      </c>
      <c r="D81" s="65">
        <v>0</v>
      </c>
      <c r="E81" s="9">
        <f>IF(D84=0, "-", D81/D84)</f>
        <v>0</v>
      </c>
      <c r="F81" s="81">
        <v>33</v>
      </c>
      <c r="G81" s="34">
        <f>IF(F84=0, "-", F81/F84)</f>
        <v>0.6875</v>
      </c>
      <c r="H81" s="65">
        <v>5</v>
      </c>
      <c r="I81" s="9">
        <f>IF(H84=0, "-", H81/H84)</f>
        <v>0.29411764705882354</v>
      </c>
      <c r="J81" s="8" t="str">
        <f t="shared" si="6"/>
        <v>-</v>
      </c>
      <c r="K81" s="9">
        <f t="shared" si="7"/>
        <v>5.6</v>
      </c>
    </row>
    <row r="82" spans="1:11" x14ac:dyDescent="0.25">
      <c r="A82" s="7" t="s">
        <v>214</v>
      </c>
      <c r="B82" s="65">
        <v>1</v>
      </c>
      <c r="C82" s="34">
        <f>IF(B84=0, "-", B82/B84)</f>
        <v>0.2</v>
      </c>
      <c r="D82" s="65">
        <v>0</v>
      </c>
      <c r="E82" s="9">
        <f>IF(D84=0, "-", D82/D84)</f>
        <v>0</v>
      </c>
      <c r="F82" s="81">
        <v>1</v>
      </c>
      <c r="G82" s="34">
        <f>IF(F84=0, "-", F82/F84)</f>
        <v>2.0833333333333332E-2</v>
      </c>
      <c r="H82" s="65">
        <v>0</v>
      </c>
      <c r="I82" s="9">
        <f>IF(H84=0, "-", H82/H84)</f>
        <v>0</v>
      </c>
      <c r="J82" s="8" t="str">
        <f t="shared" si="6"/>
        <v>-</v>
      </c>
      <c r="K82" s="9" t="str">
        <f t="shared" si="7"/>
        <v>-</v>
      </c>
    </row>
    <row r="83" spans="1:11" x14ac:dyDescent="0.25">
      <c r="A83" s="2"/>
      <c r="B83" s="68"/>
      <c r="C83" s="33"/>
      <c r="D83" s="68"/>
      <c r="E83" s="6"/>
      <c r="F83" s="82"/>
      <c r="G83" s="33"/>
      <c r="H83" s="68"/>
      <c r="I83" s="6"/>
      <c r="J83" s="5"/>
      <c r="K83" s="6"/>
    </row>
    <row r="84" spans="1:11" s="43" customFormat="1" ht="13" x14ac:dyDescent="0.3">
      <c r="A84" s="162" t="s">
        <v>412</v>
      </c>
      <c r="B84" s="71">
        <f>SUM(B74:B83)</f>
        <v>5</v>
      </c>
      <c r="C84" s="40">
        <f>B84/1085</f>
        <v>4.608294930875576E-3</v>
      </c>
      <c r="D84" s="71">
        <f>SUM(D74:D83)</f>
        <v>5</v>
      </c>
      <c r="E84" s="41">
        <f>D84/1115</f>
        <v>4.4843049327354259E-3</v>
      </c>
      <c r="F84" s="77">
        <f>SUM(F74:F83)</f>
        <v>48</v>
      </c>
      <c r="G84" s="42">
        <f>F84/5107</f>
        <v>9.3988643038966126E-3</v>
      </c>
      <c r="H84" s="71">
        <f>SUM(H74:H83)</f>
        <v>17</v>
      </c>
      <c r="I84" s="41">
        <f>H84/5197</f>
        <v>3.271117952664999E-3</v>
      </c>
      <c r="J84" s="37">
        <f>IF(D84=0, "-", IF((B84-D84)/D84&lt;10, (B84-D84)/D84, "&gt;999%"))</f>
        <v>0</v>
      </c>
      <c r="K84" s="38">
        <f>IF(H84=0, "-", IF((F84-H84)/H84&lt;10, (F84-H84)/H84, "&gt;999%"))</f>
        <v>1.8235294117647058</v>
      </c>
    </row>
    <row r="85" spans="1:11" x14ac:dyDescent="0.25">
      <c r="B85" s="83"/>
      <c r="D85" s="83"/>
      <c r="F85" s="83"/>
      <c r="H85" s="83"/>
    </row>
    <row r="86" spans="1:11" s="43" customFormat="1" ht="13" x14ac:dyDescent="0.3">
      <c r="A86" s="162" t="s">
        <v>411</v>
      </c>
      <c r="B86" s="71">
        <v>20</v>
      </c>
      <c r="C86" s="40">
        <f>B86/1085</f>
        <v>1.8433179723502304E-2</v>
      </c>
      <c r="D86" s="71">
        <v>15</v>
      </c>
      <c r="E86" s="41">
        <f>D86/1115</f>
        <v>1.3452914798206279E-2</v>
      </c>
      <c r="F86" s="77">
        <v>125</v>
      </c>
      <c r="G86" s="42">
        <f>F86/5107</f>
        <v>2.4476209124730763E-2</v>
      </c>
      <c r="H86" s="71">
        <v>79</v>
      </c>
      <c r="I86" s="41">
        <f>H86/5197</f>
        <v>1.5201077544737349E-2</v>
      </c>
      <c r="J86" s="37">
        <f>IF(D86=0, "-", IF((B86-D86)/D86&lt;10, (B86-D86)/D86, "&gt;999%"))</f>
        <v>0.33333333333333331</v>
      </c>
      <c r="K86" s="38">
        <f>IF(H86=0, "-", IF((F86-H86)/H86&lt;10, (F86-H86)/H86, "&gt;999%"))</f>
        <v>0.58227848101265822</v>
      </c>
    </row>
    <row r="87" spans="1:11" x14ac:dyDescent="0.25">
      <c r="B87" s="83"/>
      <c r="D87" s="83"/>
      <c r="F87" s="83"/>
      <c r="H87" s="83"/>
    </row>
    <row r="88" spans="1:11" ht="15.5" x14ac:dyDescent="0.35">
      <c r="A88" s="164" t="s">
        <v>96</v>
      </c>
      <c r="B88" s="196" t="s">
        <v>1</v>
      </c>
      <c r="C88" s="200"/>
      <c r="D88" s="200"/>
      <c r="E88" s="197"/>
      <c r="F88" s="196" t="s">
        <v>14</v>
      </c>
      <c r="G88" s="200"/>
      <c r="H88" s="200"/>
      <c r="I88" s="197"/>
      <c r="J88" s="196" t="s">
        <v>15</v>
      </c>
      <c r="K88" s="197"/>
    </row>
    <row r="89" spans="1:11" ht="13" x14ac:dyDescent="0.3">
      <c r="A89" s="22"/>
      <c r="B89" s="196">
        <f>VALUE(RIGHT($B$2, 4))</f>
        <v>2023</v>
      </c>
      <c r="C89" s="197"/>
      <c r="D89" s="196">
        <f>B89-1</f>
        <v>2022</v>
      </c>
      <c r="E89" s="204"/>
      <c r="F89" s="196">
        <f>B89</f>
        <v>2023</v>
      </c>
      <c r="G89" s="204"/>
      <c r="H89" s="196">
        <f>D89</f>
        <v>2022</v>
      </c>
      <c r="I89" s="204"/>
      <c r="J89" s="140" t="s">
        <v>4</v>
      </c>
      <c r="K89" s="141" t="s">
        <v>2</v>
      </c>
    </row>
    <row r="90" spans="1:11" ht="13" x14ac:dyDescent="0.3">
      <c r="A90" s="163" t="s">
        <v>124</v>
      </c>
      <c r="B90" s="61" t="s">
        <v>12</v>
      </c>
      <c r="C90" s="62" t="s">
        <v>13</v>
      </c>
      <c r="D90" s="61" t="s">
        <v>12</v>
      </c>
      <c r="E90" s="63" t="s">
        <v>13</v>
      </c>
      <c r="F90" s="62" t="s">
        <v>12</v>
      </c>
      <c r="G90" s="62" t="s">
        <v>13</v>
      </c>
      <c r="H90" s="61" t="s">
        <v>12</v>
      </c>
      <c r="I90" s="63" t="s">
        <v>13</v>
      </c>
      <c r="J90" s="61"/>
      <c r="K90" s="63"/>
    </row>
    <row r="91" spans="1:11" x14ac:dyDescent="0.25">
      <c r="A91" s="7" t="s">
        <v>215</v>
      </c>
      <c r="B91" s="65">
        <v>3</v>
      </c>
      <c r="C91" s="34">
        <f>IF(B93=0, "-", B91/B93)</f>
        <v>1</v>
      </c>
      <c r="D91" s="65">
        <v>3</v>
      </c>
      <c r="E91" s="9">
        <f>IF(D93=0, "-", D91/D93)</f>
        <v>1</v>
      </c>
      <c r="F91" s="81">
        <v>18</v>
      </c>
      <c r="G91" s="34">
        <f>IF(F93=0, "-", F91/F93)</f>
        <v>1</v>
      </c>
      <c r="H91" s="65">
        <v>15</v>
      </c>
      <c r="I91" s="9">
        <f>IF(H93=0, "-", H91/H93)</f>
        <v>1</v>
      </c>
      <c r="J91" s="8">
        <f>IF(D91=0, "-", IF((B91-D91)/D91&lt;10, (B91-D91)/D91, "&gt;999%"))</f>
        <v>0</v>
      </c>
      <c r="K91" s="9">
        <f>IF(H91=0, "-", IF((F91-H91)/H91&lt;10, (F91-H91)/H91, "&gt;999%"))</f>
        <v>0.2</v>
      </c>
    </row>
    <row r="92" spans="1:11" x14ac:dyDescent="0.25">
      <c r="A92" s="2"/>
      <c r="B92" s="68"/>
      <c r="C92" s="33"/>
      <c r="D92" s="68"/>
      <c r="E92" s="6"/>
      <c r="F92" s="82"/>
      <c r="G92" s="33"/>
      <c r="H92" s="68"/>
      <c r="I92" s="6"/>
      <c r="J92" s="5"/>
      <c r="K92" s="6"/>
    </row>
    <row r="93" spans="1:11" s="43" customFormat="1" ht="13" x14ac:dyDescent="0.3">
      <c r="A93" s="162" t="s">
        <v>410</v>
      </c>
      <c r="B93" s="71">
        <f>SUM(B91:B92)</f>
        <v>3</v>
      </c>
      <c r="C93" s="40">
        <f>B93/1085</f>
        <v>2.7649769585253456E-3</v>
      </c>
      <c r="D93" s="71">
        <f>SUM(D91:D92)</f>
        <v>3</v>
      </c>
      <c r="E93" s="41">
        <f>D93/1115</f>
        <v>2.6905829596412557E-3</v>
      </c>
      <c r="F93" s="77">
        <f>SUM(F91:F92)</f>
        <v>18</v>
      </c>
      <c r="G93" s="42">
        <f>F93/5107</f>
        <v>3.5245741139612297E-3</v>
      </c>
      <c r="H93" s="71">
        <f>SUM(H91:H92)</f>
        <v>15</v>
      </c>
      <c r="I93" s="41">
        <f>H93/5197</f>
        <v>2.8862805464691167E-3</v>
      </c>
      <c r="J93" s="37">
        <f>IF(D93=0, "-", IF((B93-D93)/D93&lt;10, (B93-D93)/D93, "&gt;999%"))</f>
        <v>0</v>
      </c>
      <c r="K93" s="38">
        <f>IF(H93=0, "-", IF((F93-H93)/H93&lt;10, (F93-H93)/H93, "&gt;999%"))</f>
        <v>0.2</v>
      </c>
    </row>
    <row r="94" spans="1:11" x14ac:dyDescent="0.25">
      <c r="B94" s="83"/>
      <c r="D94" s="83"/>
      <c r="F94" s="83"/>
      <c r="H94" s="83"/>
    </row>
    <row r="95" spans="1:11" ht="13" x14ac:dyDescent="0.3">
      <c r="A95" s="163" t="s">
        <v>125</v>
      </c>
      <c r="B95" s="61" t="s">
        <v>12</v>
      </c>
      <c r="C95" s="62" t="s">
        <v>13</v>
      </c>
      <c r="D95" s="61" t="s">
        <v>12</v>
      </c>
      <c r="E95" s="63" t="s">
        <v>13</v>
      </c>
      <c r="F95" s="62" t="s">
        <v>12</v>
      </c>
      <c r="G95" s="62" t="s">
        <v>13</v>
      </c>
      <c r="H95" s="61" t="s">
        <v>12</v>
      </c>
      <c r="I95" s="63" t="s">
        <v>13</v>
      </c>
      <c r="J95" s="61"/>
      <c r="K95" s="63"/>
    </row>
    <row r="96" spans="1:11" x14ac:dyDescent="0.25">
      <c r="A96" s="7" t="s">
        <v>216</v>
      </c>
      <c r="B96" s="65">
        <v>0</v>
      </c>
      <c r="C96" s="34" t="str">
        <f>IF(B98=0, "-", B96/B98)</f>
        <v>-</v>
      </c>
      <c r="D96" s="65">
        <v>0</v>
      </c>
      <c r="E96" s="9" t="str">
        <f>IF(D98=0, "-", D96/D98)</f>
        <v>-</v>
      </c>
      <c r="F96" s="81">
        <v>0</v>
      </c>
      <c r="G96" s="34" t="str">
        <f>IF(F98=0, "-", F96/F98)</f>
        <v>-</v>
      </c>
      <c r="H96" s="65">
        <v>1</v>
      </c>
      <c r="I96" s="9">
        <f>IF(H98=0, "-", H96/H98)</f>
        <v>1</v>
      </c>
      <c r="J96" s="8" t="str">
        <f>IF(D96=0, "-", IF((B96-D96)/D96&lt;10, (B96-D96)/D96, "&gt;999%"))</f>
        <v>-</v>
      </c>
      <c r="K96" s="9">
        <f>IF(H96=0, "-", IF((F96-H96)/H96&lt;10, (F96-H96)/H96, "&gt;999%"))</f>
        <v>-1</v>
      </c>
    </row>
    <row r="97" spans="1:11" x14ac:dyDescent="0.25">
      <c r="A97" s="2"/>
      <c r="B97" s="68"/>
      <c r="C97" s="33"/>
      <c r="D97" s="68"/>
      <c r="E97" s="6"/>
      <c r="F97" s="82"/>
      <c r="G97" s="33"/>
      <c r="H97" s="68"/>
      <c r="I97" s="6"/>
      <c r="J97" s="5"/>
      <c r="K97" s="6"/>
    </row>
    <row r="98" spans="1:11" s="43" customFormat="1" ht="13" x14ac:dyDescent="0.3">
      <c r="A98" s="162" t="s">
        <v>409</v>
      </c>
      <c r="B98" s="71">
        <f>SUM(B96:B97)</f>
        <v>0</v>
      </c>
      <c r="C98" s="40">
        <f>B98/1085</f>
        <v>0</v>
      </c>
      <c r="D98" s="71">
        <f>SUM(D96:D97)</f>
        <v>0</v>
      </c>
      <c r="E98" s="41">
        <f>D98/1115</f>
        <v>0</v>
      </c>
      <c r="F98" s="77">
        <f>SUM(F96:F97)</f>
        <v>0</v>
      </c>
      <c r="G98" s="42">
        <f>F98/5107</f>
        <v>0</v>
      </c>
      <c r="H98" s="71">
        <f>SUM(H96:H97)</f>
        <v>1</v>
      </c>
      <c r="I98" s="41">
        <f>H98/5197</f>
        <v>1.9241870309794111E-4</v>
      </c>
      <c r="J98" s="37" t="str">
        <f>IF(D98=0, "-", IF((B98-D98)/D98&lt;10, (B98-D98)/D98, "&gt;999%"))</f>
        <v>-</v>
      </c>
      <c r="K98" s="38">
        <f>IF(H98=0, "-", IF((F98-H98)/H98&lt;10, (F98-H98)/H98, "&gt;999%"))</f>
        <v>-1</v>
      </c>
    </row>
    <row r="99" spans="1:11" x14ac:dyDescent="0.25">
      <c r="B99" s="83"/>
      <c r="D99" s="83"/>
      <c r="F99" s="83"/>
      <c r="H99" s="83"/>
    </row>
    <row r="100" spans="1:11" s="43" customFormat="1" ht="13" x14ac:dyDescent="0.3">
      <c r="A100" s="162" t="s">
        <v>408</v>
      </c>
      <c r="B100" s="71">
        <v>3</v>
      </c>
      <c r="C100" s="40">
        <f>B100/1085</f>
        <v>2.7649769585253456E-3</v>
      </c>
      <c r="D100" s="71">
        <v>3</v>
      </c>
      <c r="E100" s="41">
        <f>D100/1115</f>
        <v>2.6905829596412557E-3</v>
      </c>
      <c r="F100" s="77">
        <v>18</v>
      </c>
      <c r="G100" s="42">
        <f>F100/5107</f>
        <v>3.5245741139612297E-3</v>
      </c>
      <c r="H100" s="71">
        <v>16</v>
      </c>
      <c r="I100" s="41">
        <f>H100/5197</f>
        <v>3.0786992495670578E-3</v>
      </c>
      <c r="J100" s="37">
        <f>IF(D100=0, "-", IF((B100-D100)/D100&lt;10, (B100-D100)/D100, "&gt;999%"))</f>
        <v>0</v>
      </c>
      <c r="K100" s="38">
        <f>IF(H100=0, "-", IF((F100-H100)/H100&lt;10, (F100-H100)/H100, "&gt;999%"))</f>
        <v>0.125</v>
      </c>
    </row>
    <row r="101" spans="1:11" x14ac:dyDescent="0.25">
      <c r="B101" s="83"/>
      <c r="D101" s="83"/>
      <c r="F101" s="83"/>
      <c r="H101" s="83"/>
    </row>
    <row r="102" spans="1:11" ht="15.5" x14ac:dyDescent="0.35">
      <c r="A102" s="164" t="s">
        <v>97</v>
      </c>
      <c r="B102" s="196" t="s">
        <v>1</v>
      </c>
      <c r="C102" s="200"/>
      <c r="D102" s="200"/>
      <c r="E102" s="197"/>
      <c r="F102" s="196" t="s">
        <v>14</v>
      </c>
      <c r="G102" s="200"/>
      <c r="H102" s="200"/>
      <c r="I102" s="197"/>
      <c r="J102" s="196" t="s">
        <v>15</v>
      </c>
      <c r="K102" s="197"/>
    </row>
    <row r="103" spans="1:11" ht="13" x14ac:dyDescent="0.3">
      <c r="A103" s="22"/>
      <c r="B103" s="196">
        <f>VALUE(RIGHT($B$2, 4))</f>
        <v>2023</v>
      </c>
      <c r="C103" s="197"/>
      <c r="D103" s="196">
        <f>B103-1</f>
        <v>2022</v>
      </c>
      <c r="E103" s="204"/>
      <c r="F103" s="196">
        <f>B103</f>
        <v>2023</v>
      </c>
      <c r="G103" s="204"/>
      <c r="H103" s="196">
        <f>D103</f>
        <v>2022</v>
      </c>
      <c r="I103" s="204"/>
      <c r="J103" s="140" t="s">
        <v>4</v>
      </c>
      <c r="K103" s="141" t="s">
        <v>2</v>
      </c>
    </row>
    <row r="104" spans="1:11" ht="13" x14ac:dyDescent="0.3">
      <c r="A104" s="163" t="s">
        <v>126</v>
      </c>
      <c r="B104" s="61" t="s">
        <v>12</v>
      </c>
      <c r="C104" s="62" t="s">
        <v>13</v>
      </c>
      <c r="D104" s="61" t="s">
        <v>12</v>
      </c>
      <c r="E104" s="63" t="s">
        <v>13</v>
      </c>
      <c r="F104" s="62" t="s">
        <v>12</v>
      </c>
      <c r="G104" s="62" t="s">
        <v>13</v>
      </c>
      <c r="H104" s="61" t="s">
        <v>12</v>
      </c>
      <c r="I104" s="63" t="s">
        <v>13</v>
      </c>
      <c r="J104" s="61"/>
      <c r="K104" s="63"/>
    </row>
    <row r="105" spans="1:11" x14ac:dyDescent="0.25">
      <c r="A105" s="7" t="s">
        <v>217</v>
      </c>
      <c r="B105" s="65">
        <v>0</v>
      </c>
      <c r="C105" s="34" t="str">
        <f>IF(B107=0, "-", B105/B107)</f>
        <v>-</v>
      </c>
      <c r="D105" s="65">
        <v>0</v>
      </c>
      <c r="E105" s="9" t="str">
        <f>IF(D107=0, "-", D105/D107)</f>
        <v>-</v>
      </c>
      <c r="F105" s="81">
        <v>0</v>
      </c>
      <c r="G105" s="34" t="str">
        <f>IF(F107=0, "-", F105/F107)</f>
        <v>-</v>
      </c>
      <c r="H105" s="65">
        <v>1</v>
      </c>
      <c r="I105" s="9">
        <f>IF(H107=0, "-", H105/H107)</f>
        <v>1</v>
      </c>
      <c r="J105" s="8" t="str">
        <f>IF(D105=0, "-", IF((B105-D105)/D105&lt;10, (B105-D105)/D105, "&gt;999%"))</f>
        <v>-</v>
      </c>
      <c r="K105" s="9">
        <f>IF(H105=0, "-", IF((F105-H105)/H105&lt;10, (F105-H105)/H105, "&gt;999%"))</f>
        <v>-1</v>
      </c>
    </row>
    <row r="106" spans="1:11" x14ac:dyDescent="0.25">
      <c r="A106" s="2"/>
      <c r="B106" s="68"/>
      <c r="C106" s="33"/>
      <c r="D106" s="68"/>
      <c r="E106" s="6"/>
      <c r="F106" s="82"/>
      <c r="G106" s="33"/>
      <c r="H106" s="68"/>
      <c r="I106" s="6"/>
      <c r="J106" s="5"/>
      <c r="K106" s="6"/>
    </row>
    <row r="107" spans="1:11" s="43" customFormat="1" ht="13" x14ac:dyDescent="0.3">
      <c r="A107" s="162" t="s">
        <v>407</v>
      </c>
      <c r="B107" s="71">
        <f>SUM(B105:B106)</f>
        <v>0</v>
      </c>
      <c r="C107" s="40">
        <f>B107/1085</f>
        <v>0</v>
      </c>
      <c r="D107" s="71">
        <f>SUM(D105:D106)</f>
        <v>0</v>
      </c>
      <c r="E107" s="41">
        <f>D107/1115</f>
        <v>0</v>
      </c>
      <c r="F107" s="77">
        <f>SUM(F105:F106)</f>
        <v>0</v>
      </c>
      <c r="G107" s="42">
        <f>F107/5107</f>
        <v>0</v>
      </c>
      <c r="H107" s="71">
        <f>SUM(H105:H106)</f>
        <v>1</v>
      </c>
      <c r="I107" s="41">
        <f>H107/5197</f>
        <v>1.9241870309794111E-4</v>
      </c>
      <c r="J107" s="37" t="str">
        <f>IF(D107=0, "-", IF((B107-D107)/D107&lt;10, (B107-D107)/D107, "&gt;999%"))</f>
        <v>-</v>
      </c>
      <c r="K107" s="38">
        <f>IF(H107=0, "-", IF((F107-H107)/H107&lt;10, (F107-H107)/H107, "&gt;999%"))</f>
        <v>-1</v>
      </c>
    </row>
    <row r="108" spans="1:11" x14ac:dyDescent="0.25">
      <c r="B108" s="83"/>
      <c r="D108" s="83"/>
      <c r="F108" s="83"/>
      <c r="H108" s="83"/>
    </row>
    <row r="109" spans="1:11" s="43" customFormat="1" ht="13" x14ac:dyDescent="0.3">
      <c r="A109" s="162" t="s">
        <v>406</v>
      </c>
      <c r="B109" s="71">
        <v>0</v>
      </c>
      <c r="C109" s="40">
        <f>B109/1085</f>
        <v>0</v>
      </c>
      <c r="D109" s="71">
        <v>0</v>
      </c>
      <c r="E109" s="41">
        <f>D109/1115</f>
        <v>0</v>
      </c>
      <c r="F109" s="77">
        <v>0</v>
      </c>
      <c r="G109" s="42">
        <f>F109/5107</f>
        <v>0</v>
      </c>
      <c r="H109" s="71">
        <v>1</v>
      </c>
      <c r="I109" s="41">
        <f>H109/5197</f>
        <v>1.9241870309794111E-4</v>
      </c>
      <c r="J109" s="37" t="str">
        <f>IF(D109=0, "-", IF((B109-D109)/D109&lt;10, (B109-D109)/D109, "&gt;999%"))</f>
        <v>-</v>
      </c>
      <c r="K109" s="38">
        <f>IF(H109=0, "-", IF((F109-H109)/H109&lt;10, (F109-H109)/H109, "&gt;999%"))</f>
        <v>-1</v>
      </c>
    </row>
    <row r="110" spans="1:11" x14ac:dyDescent="0.25">
      <c r="B110" s="83"/>
      <c r="D110" s="83"/>
      <c r="F110" s="83"/>
      <c r="H110" s="83"/>
    </row>
    <row r="111" spans="1:11" ht="15.5" x14ac:dyDescent="0.35">
      <c r="A111" s="164" t="s">
        <v>98</v>
      </c>
      <c r="B111" s="196" t="s">
        <v>1</v>
      </c>
      <c r="C111" s="200"/>
      <c r="D111" s="200"/>
      <c r="E111" s="197"/>
      <c r="F111" s="196" t="s">
        <v>14</v>
      </c>
      <c r="G111" s="200"/>
      <c r="H111" s="200"/>
      <c r="I111" s="197"/>
      <c r="J111" s="196" t="s">
        <v>15</v>
      </c>
      <c r="K111" s="197"/>
    </row>
    <row r="112" spans="1:11" ht="13" x14ac:dyDescent="0.3">
      <c r="A112" s="22"/>
      <c r="B112" s="196">
        <f>VALUE(RIGHT($B$2, 4))</f>
        <v>2023</v>
      </c>
      <c r="C112" s="197"/>
      <c r="D112" s="196">
        <f>B112-1</f>
        <v>2022</v>
      </c>
      <c r="E112" s="204"/>
      <c r="F112" s="196">
        <f>B112</f>
        <v>2023</v>
      </c>
      <c r="G112" s="204"/>
      <c r="H112" s="196">
        <f>D112</f>
        <v>2022</v>
      </c>
      <c r="I112" s="204"/>
      <c r="J112" s="140" t="s">
        <v>4</v>
      </c>
      <c r="K112" s="141" t="s">
        <v>2</v>
      </c>
    </row>
    <row r="113" spans="1:11" ht="13" x14ac:dyDescent="0.3">
      <c r="A113" s="163" t="s">
        <v>127</v>
      </c>
      <c r="B113" s="61" t="s">
        <v>12</v>
      </c>
      <c r="C113" s="62" t="s">
        <v>13</v>
      </c>
      <c r="D113" s="61" t="s">
        <v>12</v>
      </c>
      <c r="E113" s="63" t="s">
        <v>13</v>
      </c>
      <c r="F113" s="62" t="s">
        <v>12</v>
      </c>
      <c r="G113" s="62" t="s">
        <v>13</v>
      </c>
      <c r="H113" s="61" t="s">
        <v>12</v>
      </c>
      <c r="I113" s="63" t="s">
        <v>13</v>
      </c>
      <c r="J113" s="61"/>
      <c r="K113" s="63"/>
    </row>
    <row r="114" spans="1:11" x14ac:dyDescent="0.25">
      <c r="A114" s="7" t="s">
        <v>218</v>
      </c>
      <c r="B114" s="65">
        <v>0</v>
      </c>
      <c r="C114" s="34">
        <f>IF(B121=0, "-", B114/B121)</f>
        <v>0</v>
      </c>
      <c r="D114" s="65">
        <v>0</v>
      </c>
      <c r="E114" s="9">
        <f>IF(D121=0, "-", D114/D121)</f>
        <v>0</v>
      </c>
      <c r="F114" s="81">
        <v>0</v>
      </c>
      <c r="G114" s="34">
        <f>IF(F121=0, "-", F114/F121)</f>
        <v>0</v>
      </c>
      <c r="H114" s="65">
        <v>2</v>
      </c>
      <c r="I114" s="9">
        <f>IF(H121=0, "-", H114/H121)</f>
        <v>3.5714285714285712E-2</v>
      </c>
      <c r="J114" s="8" t="str">
        <f t="shared" ref="J114:J119" si="8">IF(D114=0, "-", IF((B114-D114)/D114&lt;10, (B114-D114)/D114, "&gt;999%"))</f>
        <v>-</v>
      </c>
      <c r="K114" s="9">
        <f t="shared" ref="K114:K119" si="9">IF(H114=0, "-", IF((F114-H114)/H114&lt;10, (F114-H114)/H114, "&gt;999%"))</f>
        <v>-1</v>
      </c>
    </row>
    <row r="115" spans="1:11" x14ac:dyDescent="0.25">
      <c r="A115" s="7" t="s">
        <v>219</v>
      </c>
      <c r="B115" s="65">
        <v>12</v>
      </c>
      <c r="C115" s="34">
        <f>IF(B121=0, "-", B115/B121)</f>
        <v>0.41379310344827586</v>
      </c>
      <c r="D115" s="65">
        <v>0</v>
      </c>
      <c r="E115" s="9">
        <f>IF(D121=0, "-", D115/D121)</f>
        <v>0</v>
      </c>
      <c r="F115" s="81">
        <v>16</v>
      </c>
      <c r="G115" s="34">
        <f>IF(F121=0, "-", F115/F121)</f>
        <v>0.15238095238095239</v>
      </c>
      <c r="H115" s="65">
        <v>4</v>
      </c>
      <c r="I115" s="9">
        <f>IF(H121=0, "-", H115/H121)</f>
        <v>7.1428571428571425E-2</v>
      </c>
      <c r="J115" s="8" t="str">
        <f t="shared" si="8"/>
        <v>-</v>
      </c>
      <c r="K115" s="9">
        <f t="shared" si="9"/>
        <v>3</v>
      </c>
    </row>
    <row r="116" spans="1:11" x14ac:dyDescent="0.25">
      <c r="A116" s="7" t="s">
        <v>220</v>
      </c>
      <c r="B116" s="65">
        <v>17</v>
      </c>
      <c r="C116" s="34">
        <f>IF(B121=0, "-", B116/B121)</f>
        <v>0.58620689655172409</v>
      </c>
      <c r="D116" s="65">
        <v>26</v>
      </c>
      <c r="E116" s="9">
        <f>IF(D121=0, "-", D116/D121)</f>
        <v>1</v>
      </c>
      <c r="F116" s="81">
        <v>87</v>
      </c>
      <c r="G116" s="34">
        <f>IF(F121=0, "-", F116/F121)</f>
        <v>0.82857142857142863</v>
      </c>
      <c r="H116" s="65">
        <v>48</v>
      </c>
      <c r="I116" s="9">
        <f>IF(H121=0, "-", H116/H121)</f>
        <v>0.8571428571428571</v>
      </c>
      <c r="J116" s="8">
        <f t="shared" si="8"/>
        <v>-0.34615384615384615</v>
      </c>
      <c r="K116" s="9">
        <f t="shared" si="9"/>
        <v>0.8125</v>
      </c>
    </row>
    <row r="117" spans="1:11" x14ac:dyDescent="0.25">
      <c r="A117" s="7" t="s">
        <v>221</v>
      </c>
      <c r="B117" s="65">
        <v>0</v>
      </c>
      <c r="C117" s="34">
        <f>IF(B121=0, "-", B117/B121)</f>
        <v>0</v>
      </c>
      <c r="D117" s="65">
        <v>0</v>
      </c>
      <c r="E117" s="9">
        <f>IF(D121=0, "-", D117/D121)</f>
        <v>0</v>
      </c>
      <c r="F117" s="81">
        <v>1</v>
      </c>
      <c r="G117" s="34">
        <f>IF(F121=0, "-", F117/F121)</f>
        <v>9.5238095238095247E-3</v>
      </c>
      <c r="H117" s="65">
        <v>0</v>
      </c>
      <c r="I117" s="9">
        <f>IF(H121=0, "-", H117/H121)</f>
        <v>0</v>
      </c>
      <c r="J117" s="8" t="str">
        <f t="shared" si="8"/>
        <v>-</v>
      </c>
      <c r="K117" s="9" t="str">
        <f t="shared" si="9"/>
        <v>-</v>
      </c>
    </row>
    <row r="118" spans="1:11" x14ac:dyDescent="0.25">
      <c r="A118" s="7" t="s">
        <v>222</v>
      </c>
      <c r="B118" s="65">
        <v>0</v>
      </c>
      <c r="C118" s="34">
        <f>IF(B121=0, "-", B118/B121)</f>
        <v>0</v>
      </c>
      <c r="D118" s="65">
        <v>0</v>
      </c>
      <c r="E118" s="9">
        <f>IF(D121=0, "-", D118/D121)</f>
        <v>0</v>
      </c>
      <c r="F118" s="81">
        <v>0</v>
      </c>
      <c r="G118" s="34">
        <f>IF(F121=0, "-", F118/F121)</f>
        <v>0</v>
      </c>
      <c r="H118" s="65">
        <v>2</v>
      </c>
      <c r="I118" s="9">
        <f>IF(H121=0, "-", H118/H121)</f>
        <v>3.5714285714285712E-2</v>
      </c>
      <c r="J118" s="8" t="str">
        <f t="shared" si="8"/>
        <v>-</v>
      </c>
      <c r="K118" s="9">
        <f t="shared" si="9"/>
        <v>-1</v>
      </c>
    </row>
    <row r="119" spans="1:11" x14ac:dyDescent="0.25">
      <c r="A119" s="7" t="s">
        <v>223</v>
      </c>
      <c r="B119" s="65">
        <v>0</v>
      </c>
      <c r="C119" s="34">
        <f>IF(B121=0, "-", B119/B121)</f>
        <v>0</v>
      </c>
      <c r="D119" s="65">
        <v>0</v>
      </c>
      <c r="E119" s="9">
        <f>IF(D121=0, "-", D119/D121)</f>
        <v>0</v>
      </c>
      <c r="F119" s="81">
        <v>1</v>
      </c>
      <c r="G119" s="34">
        <f>IF(F121=0, "-", F119/F121)</f>
        <v>9.5238095238095247E-3</v>
      </c>
      <c r="H119" s="65">
        <v>0</v>
      </c>
      <c r="I119" s="9">
        <f>IF(H121=0, "-", H119/H121)</f>
        <v>0</v>
      </c>
      <c r="J119" s="8" t="str">
        <f t="shared" si="8"/>
        <v>-</v>
      </c>
      <c r="K119" s="9" t="str">
        <f t="shared" si="9"/>
        <v>-</v>
      </c>
    </row>
    <row r="120" spans="1:11" x14ac:dyDescent="0.25">
      <c r="A120" s="2"/>
      <c r="B120" s="68"/>
      <c r="C120" s="33"/>
      <c r="D120" s="68"/>
      <c r="E120" s="6"/>
      <c r="F120" s="82"/>
      <c r="G120" s="33"/>
      <c r="H120" s="68"/>
      <c r="I120" s="6"/>
      <c r="J120" s="5"/>
      <c r="K120" s="6"/>
    </row>
    <row r="121" spans="1:11" s="43" customFormat="1" ht="13" x14ac:dyDescent="0.3">
      <c r="A121" s="162" t="s">
        <v>405</v>
      </c>
      <c r="B121" s="71">
        <f>SUM(B114:B120)</f>
        <v>29</v>
      </c>
      <c r="C121" s="40">
        <f>B121/1085</f>
        <v>2.6728110599078342E-2</v>
      </c>
      <c r="D121" s="71">
        <f>SUM(D114:D120)</f>
        <v>26</v>
      </c>
      <c r="E121" s="41">
        <f>D121/1115</f>
        <v>2.3318385650224215E-2</v>
      </c>
      <c r="F121" s="77">
        <f>SUM(F114:F120)</f>
        <v>105</v>
      </c>
      <c r="G121" s="42">
        <f>F121/5107</f>
        <v>2.0560015664773841E-2</v>
      </c>
      <c r="H121" s="71">
        <f>SUM(H114:H120)</f>
        <v>56</v>
      </c>
      <c r="I121" s="41">
        <f>H121/5197</f>
        <v>1.0775447373484702E-2</v>
      </c>
      <c r="J121" s="37">
        <f>IF(D121=0, "-", IF((B121-D121)/D121&lt;10, (B121-D121)/D121, "&gt;999%"))</f>
        <v>0.11538461538461539</v>
      </c>
      <c r="K121" s="38">
        <f>IF(H121=0, "-", IF((F121-H121)/H121&lt;10, (F121-H121)/H121, "&gt;999%"))</f>
        <v>0.875</v>
      </c>
    </row>
    <row r="122" spans="1:11" x14ac:dyDescent="0.25">
      <c r="B122" s="83"/>
      <c r="D122" s="83"/>
      <c r="F122" s="83"/>
      <c r="H122" s="83"/>
    </row>
    <row r="123" spans="1:11" ht="13" x14ac:dyDescent="0.3">
      <c r="A123" s="163" t="s">
        <v>128</v>
      </c>
      <c r="B123" s="61" t="s">
        <v>12</v>
      </c>
      <c r="C123" s="62" t="s">
        <v>13</v>
      </c>
      <c r="D123" s="61" t="s">
        <v>12</v>
      </c>
      <c r="E123" s="63" t="s">
        <v>13</v>
      </c>
      <c r="F123" s="62" t="s">
        <v>12</v>
      </c>
      <c r="G123" s="62" t="s">
        <v>13</v>
      </c>
      <c r="H123" s="61" t="s">
        <v>12</v>
      </c>
      <c r="I123" s="63" t="s">
        <v>13</v>
      </c>
      <c r="J123" s="61"/>
      <c r="K123" s="63"/>
    </row>
    <row r="124" spans="1:11" x14ac:dyDescent="0.25">
      <c r="A124" s="7" t="s">
        <v>224</v>
      </c>
      <c r="B124" s="65">
        <v>1</v>
      </c>
      <c r="C124" s="34">
        <f>IF(B126=0, "-", B124/B126)</f>
        <v>1</v>
      </c>
      <c r="D124" s="65">
        <v>0</v>
      </c>
      <c r="E124" s="9" t="str">
        <f>IF(D126=0, "-", D124/D126)</f>
        <v>-</v>
      </c>
      <c r="F124" s="81">
        <v>2</v>
      </c>
      <c r="G124" s="34">
        <f>IF(F126=0, "-", F124/F126)</f>
        <v>1</v>
      </c>
      <c r="H124" s="65">
        <v>1</v>
      </c>
      <c r="I124" s="9">
        <f>IF(H126=0, "-", H124/H126)</f>
        <v>1</v>
      </c>
      <c r="J124" s="8" t="str">
        <f>IF(D124=0, "-", IF((B124-D124)/D124&lt;10, (B124-D124)/D124, "&gt;999%"))</f>
        <v>-</v>
      </c>
      <c r="K124" s="9">
        <f>IF(H124=0, "-", IF((F124-H124)/H124&lt;10, (F124-H124)/H124, "&gt;999%"))</f>
        <v>1</v>
      </c>
    </row>
    <row r="125" spans="1:11" x14ac:dyDescent="0.25">
      <c r="A125" s="2"/>
      <c r="B125" s="68"/>
      <c r="C125" s="33"/>
      <c r="D125" s="68"/>
      <c r="E125" s="6"/>
      <c r="F125" s="82"/>
      <c r="G125" s="33"/>
      <c r="H125" s="68"/>
      <c r="I125" s="6"/>
      <c r="J125" s="5"/>
      <c r="K125" s="6"/>
    </row>
    <row r="126" spans="1:11" s="43" customFormat="1" ht="13" x14ac:dyDescent="0.3">
      <c r="A126" s="162" t="s">
        <v>404</v>
      </c>
      <c r="B126" s="71">
        <f>SUM(B124:B125)</f>
        <v>1</v>
      </c>
      <c r="C126" s="40">
        <f>B126/1085</f>
        <v>9.2165898617511521E-4</v>
      </c>
      <c r="D126" s="71">
        <f>SUM(D124:D125)</f>
        <v>0</v>
      </c>
      <c r="E126" s="41">
        <f>D126/1115</f>
        <v>0</v>
      </c>
      <c r="F126" s="77">
        <f>SUM(F124:F125)</f>
        <v>2</v>
      </c>
      <c r="G126" s="42">
        <f>F126/5107</f>
        <v>3.9161934599569217E-4</v>
      </c>
      <c r="H126" s="71">
        <f>SUM(H124:H125)</f>
        <v>1</v>
      </c>
      <c r="I126" s="41">
        <f>H126/5197</f>
        <v>1.9241870309794111E-4</v>
      </c>
      <c r="J126" s="37" t="str">
        <f>IF(D126=0, "-", IF((B126-D126)/D126&lt;10, (B126-D126)/D126, "&gt;999%"))</f>
        <v>-</v>
      </c>
      <c r="K126" s="38">
        <f>IF(H126=0, "-", IF((F126-H126)/H126&lt;10, (F126-H126)/H126, "&gt;999%"))</f>
        <v>1</v>
      </c>
    </row>
    <row r="127" spans="1:11" x14ac:dyDescent="0.25">
      <c r="B127" s="83"/>
      <c r="D127" s="83"/>
      <c r="F127" s="83"/>
      <c r="H127" s="83"/>
    </row>
    <row r="128" spans="1:11" s="43" customFormat="1" ht="13" x14ac:dyDescent="0.3">
      <c r="A128" s="162" t="s">
        <v>403</v>
      </c>
      <c r="B128" s="71">
        <v>30</v>
      </c>
      <c r="C128" s="40">
        <f>B128/1085</f>
        <v>2.7649769585253458E-2</v>
      </c>
      <c r="D128" s="71">
        <v>26</v>
      </c>
      <c r="E128" s="41">
        <f>D128/1115</f>
        <v>2.3318385650224215E-2</v>
      </c>
      <c r="F128" s="77">
        <v>107</v>
      </c>
      <c r="G128" s="42">
        <f>F128/5107</f>
        <v>2.0951635010769531E-2</v>
      </c>
      <c r="H128" s="71">
        <v>57</v>
      </c>
      <c r="I128" s="41">
        <f>H128/5197</f>
        <v>1.0967866076582644E-2</v>
      </c>
      <c r="J128" s="37">
        <f>IF(D128=0, "-", IF((B128-D128)/D128&lt;10, (B128-D128)/D128, "&gt;999%"))</f>
        <v>0.15384615384615385</v>
      </c>
      <c r="K128" s="38">
        <f>IF(H128=0, "-", IF((F128-H128)/H128&lt;10, (F128-H128)/H128, "&gt;999%"))</f>
        <v>0.8771929824561403</v>
      </c>
    </row>
    <row r="129" spans="1:11" x14ac:dyDescent="0.25">
      <c r="B129" s="83"/>
      <c r="D129" s="83"/>
      <c r="F129" s="83"/>
      <c r="H129" s="83"/>
    </row>
    <row r="130" spans="1:11" ht="15.5" x14ac:dyDescent="0.35">
      <c r="A130" s="164" t="s">
        <v>99</v>
      </c>
      <c r="B130" s="196" t="s">
        <v>1</v>
      </c>
      <c r="C130" s="200"/>
      <c r="D130" s="200"/>
      <c r="E130" s="197"/>
      <c r="F130" s="196" t="s">
        <v>14</v>
      </c>
      <c r="G130" s="200"/>
      <c r="H130" s="200"/>
      <c r="I130" s="197"/>
      <c r="J130" s="196" t="s">
        <v>15</v>
      </c>
      <c r="K130" s="197"/>
    </row>
    <row r="131" spans="1:11" ht="13" x14ac:dyDescent="0.3">
      <c r="A131" s="22"/>
      <c r="B131" s="196">
        <f>VALUE(RIGHT($B$2, 4))</f>
        <v>2023</v>
      </c>
      <c r="C131" s="197"/>
      <c r="D131" s="196">
        <f>B131-1</f>
        <v>2022</v>
      </c>
      <c r="E131" s="204"/>
      <c r="F131" s="196">
        <f>B131</f>
        <v>2023</v>
      </c>
      <c r="G131" s="204"/>
      <c r="H131" s="196">
        <f>D131</f>
        <v>2022</v>
      </c>
      <c r="I131" s="204"/>
      <c r="J131" s="140" t="s">
        <v>4</v>
      </c>
      <c r="K131" s="141" t="s">
        <v>2</v>
      </c>
    </row>
    <row r="132" spans="1:11" ht="13" x14ac:dyDescent="0.3">
      <c r="A132" s="163" t="s">
        <v>129</v>
      </c>
      <c r="B132" s="61" t="s">
        <v>12</v>
      </c>
      <c r="C132" s="62" t="s">
        <v>13</v>
      </c>
      <c r="D132" s="61" t="s">
        <v>12</v>
      </c>
      <c r="E132" s="63" t="s">
        <v>13</v>
      </c>
      <c r="F132" s="62" t="s">
        <v>12</v>
      </c>
      <c r="G132" s="62" t="s">
        <v>13</v>
      </c>
      <c r="H132" s="61" t="s">
        <v>12</v>
      </c>
      <c r="I132" s="63" t="s">
        <v>13</v>
      </c>
      <c r="J132" s="61"/>
      <c r="K132" s="63"/>
    </row>
    <row r="133" spans="1:11" x14ac:dyDescent="0.25">
      <c r="A133" s="7" t="s">
        <v>225</v>
      </c>
      <c r="B133" s="65">
        <v>1</v>
      </c>
      <c r="C133" s="34">
        <f>IF(B140=0, "-", B133/B140)</f>
        <v>0.33333333333333331</v>
      </c>
      <c r="D133" s="65">
        <v>0</v>
      </c>
      <c r="E133" s="9">
        <f>IF(D140=0, "-", D133/D140)</f>
        <v>0</v>
      </c>
      <c r="F133" s="81">
        <v>1</v>
      </c>
      <c r="G133" s="34">
        <f>IF(F140=0, "-", F133/F140)</f>
        <v>5.5555555555555552E-2</v>
      </c>
      <c r="H133" s="65">
        <v>1</v>
      </c>
      <c r="I133" s="9">
        <f>IF(H140=0, "-", H133/H140)</f>
        <v>9.0909090909090912E-2</v>
      </c>
      <c r="J133" s="8" t="str">
        <f t="shared" ref="J133:J138" si="10">IF(D133=0, "-", IF((B133-D133)/D133&lt;10, (B133-D133)/D133, "&gt;999%"))</f>
        <v>-</v>
      </c>
      <c r="K133" s="9">
        <f t="shared" ref="K133:K138" si="11">IF(H133=0, "-", IF((F133-H133)/H133&lt;10, (F133-H133)/H133, "&gt;999%"))</f>
        <v>0</v>
      </c>
    </row>
    <row r="134" spans="1:11" x14ac:dyDescent="0.25">
      <c r="A134" s="7" t="s">
        <v>226</v>
      </c>
      <c r="B134" s="65">
        <v>1</v>
      </c>
      <c r="C134" s="34">
        <f>IF(B140=0, "-", B134/B140)</f>
        <v>0.33333333333333331</v>
      </c>
      <c r="D134" s="65">
        <v>1</v>
      </c>
      <c r="E134" s="9">
        <f>IF(D140=0, "-", D134/D140)</f>
        <v>0.5</v>
      </c>
      <c r="F134" s="81">
        <v>4</v>
      </c>
      <c r="G134" s="34">
        <f>IF(F140=0, "-", F134/F140)</f>
        <v>0.22222222222222221</v>
      </c>
      <c r="H134" s="65">
        <v>3</v>
      </c>
      <c r="I134" s="9">
        <f>IF(H140=0, "-", H134/H140)</f>
        <v>0.27272727272727271</v>
      </c>
      <c r="J134" s="8">
        <f t="shared" si="10"/>
        <v>0</v>
      </c>
      <c r="K134" s="9">
        <f t="shared" si="11"/>
        <v>0.33333333333333331</v>
      </c>
    </row>
    <row r="135" spans="1:11" x14ac:dyDescent="0.25">
      <c r="A135" s="7" t="s">
        <v>227</v>
      </c>
      <c r="B135" s="65">
        <v>0</v>
      </c>
      <c r="C135" s="34">
        <f>IF(B140=0, "-", B135/B140)</f>
        <v>0</v>
      </c>
      <c r="D135" s="65">
        <v>0</v>
      </c>
      <c r="E135" s="9">
        <f>IF(D140=0, "-", D135/D140)</f>
        <v>0</v>
      </c>
      <c r="F135" s="81">
        <v>0</v>
      </c>
      <c r="G135" s="34">
        <f>IF(F140=0, "-", F135/F140)</f>
        <v>0</v>
      </c>
      <c r="H135" s="65">
        <v>2</v>
      </c>
      <c r="I135" s="9">
        <f>IF(H140=0, "-", H135/H140)</f>
        <v>0.18181818181818182</v>
      </c>
      <c r="J135" s="8" t="str">
        <f t="shared" si="10"/>
        <v>-</v>
      </c>
      <c r="K135" s="9">
        <f t="shared" si="11"/>
        <v>-1</v>
      </c>
    </row>
    <row r="136" spans="1:11" x14ac:dyDescent="0.25">
      <c r="A136" s="7" t="s">
        <v>228</v>
      </c>
      <c r="B136" s="65">
        <v>0</v>
      </c>
      <c r="C136" s="34">
        <f>IF(B140=0, "-", B136/B140)</f>
        <v>0</v>
      </c>
      <c r="D136" s="65">
        <v>0</v>
      </c>
      <c r="E136" s="9">
        <f>IF(D140=0, "-", D136/D140)</f>
        <v>0</v>
      </c>
      <c r="F136" s="81">
        <v>1</v>
      </c>
      <c r="G136" s="34">
        <f>IF(F140=0, "-", F136/F140)</f>
        <v>5.5555555555555552E-2</v>
      </c>
      <c r="H136" s="65">
        <v>0</v>
      </c>
      <c r="I136" s="9">
        <f>IF(H140=0, "-", H136/H140)</f>
        <v>0</v>
      </c>
      <c r="J136" s="8" t="str">
        <f t="shared" si="10"/>
        <v>-</v>
      </c>
      <c r="K136" s="9" t="str">
        <f t="shared" si="11"/>
        <v>-</v>
      </c>
    </row>
    <row r="137" spans="1:11" x14ac:dyDescent="0.25">
      <c r="A137" s="7" t="s">
        <v>229</v>
      </c>
      <c r="B137" s="65">
        <v>0</v>
      </c>
      <c r="C137" s="34">
        <f>IF(B140=0, "-", B137/B140)</f>
        <v>0</v>
      </c>
      <c r="D137" s="65">
        <v>1</v>
      </c>
      <c r="E137" s="9">
        <f>IF(D140=0, "-", D137/D140)</f>
        <v>0.5</v>
      </c>
      <c r="F137" s="81">
        <v>7</v>
      </c>
      <c r="G137" s="34">
        <f>IF(F140=0, "-", F137/F140)</f>
        <v>0.3888888888888889</v>
      </c>
      <c r="H137" s="65">
        <v>5</v>
      </c>
      <c r="I137" s="9">
        <f>IF(H140=0, "-", H137/H140)</f>
        <v>0.45454545454545453</v>
      </c>
      <c r="J137" s="8">
        <f t="shared" si="10"/>
        <v>-1</v>
      </c>
      <c r="K137" s="9">
        <f t="shared" si="11"/>
        <v>0.4</v>
      </c>
    </row>
    <row r="138" spans="1:11" x14ac:dyDescent="0.25">
      <c r="A138" s="7" t="s">
        <v>230</v>
      </c>
      <c r="B138" s="65">
        <v>1</v>
      </c>
      <c r="C138" s="34">
        <f>IF(B140=0, "-", B138/B140)</f>
        <v>0.33333333333333331</v>
      </c>
      <c r="D138" s="65">
        <v>0</v>
      </c>
      <c r="E138" s="9">
        <f>IF(D140=0, "-", D138/D140)</f>
        <v>0</v>
      </c>
      <c r="F138" s="81">
        <v>5</v>
      </c>
      <c r="G138" s="34">
        <f>IF(F140=0, "-", F138/F140)</f>
        <v>0.27777777777777779</v>
      </c>
      <c r="H138" s="65">
        <v>0</v>
      </c>
      <c r="I138" s="9">
        <f>IF(H140=0, "-", H138/H140)</f>
        <v>0</v>
      </c>
      <c r="J138" s="8" t="str">
        <f t="shared" si="10"/>
        <v>-</v>
      </c>
      <c r="K138" s="9" t="str">
        <f t="shared" si="11"/>
        <v>-</v>
      </c>
    </row>
    <row r="139" spans="1:11" x14ac:dyDescent="0.25">
      <c r="A139" s="2"/>
      <c r="B139" s="68"/>
      <c r="C139" s="33"/>
      <c r="D139" s="68"/>
      <c r="E139" s="6"/>
      <c r="F139" s="82"/>
      <c r="G139" s="33"/>
      <c r="H139" s="68"/>
      <c r="I139" s="6"/>
      <c r="J139" s="5"/>
      <c r="K139" s="6"/>
    </row>
    <row r="140" spans="1:11" s="43" customFormat="1" ht="13" x14ac:dyDescent="0.3">
      <c r="A140" s="162" t="s">
        <v>402</v>
      </c>
      <c r="B140" s="71">
        <f>SUM(B133:B139)</f>
        <v>3</v>
      </c>
      <c r="C140" s="40">
        <f>B140/1085</f>
        <v>2.7649769585253456E-3</v>
      </c>
      <c r="D140" s="71">
        <f>SUM(D133:D139)</f>
        <v>2</v>
      </c>
      <c r="E140" s="41">
        <f>D140/1115</f>
        <v>1.7937219730941704E-3</v>
      </c>
      <c r="F140" s="77">
        <f>SUM(F133:F139)</f>
        <v>18</v>
      </c>
      <c r="G140" s="42">
        <f>F140/5107</f>
        <v>3.5245741139612297E-3</v>
      </c>
      <c r="H140" s="71">
        <f>SUM(H133:H139)</f>
        <v>11</v>
      </c>
      <c r="I140" s="41">
        <f>H140/5197</f>
        <v>2.1166057340773524E-3</v>
      </c>
      <c r="J140" s="37">
        <f>IF(D140=0, "-", IF((B140-D140)/D140&lt;10, (B140-D140)/D140, "&gt;999%"))</f>
        <v>0.5</v>
      </c>
      <c r="K140" s="38">
        <f>IF(H140=0, "-", IF((F140-H140)/H140&lt;10, (F140-H140)/H140, "&gt;999%"))</f>
        <v>0.63636363636363635</v>
      </c>
    </row>
    <row r="141" spans="1:11" x14ac:dyDescent="0.25">
      <c r="B141" s="83"/>
      <c r="D141" s="83"/>
      <c r="F141" s="83"/>
      <c r="H141" s="83"/>
    </row>
    <row r="142" spans="1:11" ht="13" x14ac:dyDescent="0.3">
      <c r="A142" s="163" t="s">
        <v>130</v>
      </c>
      <c r="B142" s="61" t="s">
        <v>12</v>
      </c>
      <c r="C142" s="62" t="s">
        <v>13</v>
      </c>
      <c r="D142" s="61" t="s">
        <v>12</v>
      </c>
      <c r="E142" s="63" t="s">
        <v>13</v>
      </c>
      <c r="F142" s="62" t="s">
        <v>12</v>
      </c>
      <c r="G142" s="62" t="s">
        <v>13</v>
      </c>
      <c r="H142" s="61" t="s">
        <v>12</v>
      </c>
      <c r="I142" s="63" t="s">
        <v>13</v>
      </c>
      <c r="J142" s="61"/>
      <c r="K142" s="63"/>
    </row>
    <row r="143" spans="1:11" x14ac:dyDescent="0.25">
      <c r="A143" s="7" t="s">
        <v>231</v>
      </c>
      <c r="B143" s="65">
        <v>1</v>
      </c>
      <c r="C143" s="34">
        <f>IF(B148=0, "-", B143/B148)</f>
        <v>0.5</v>
      </c>
      <c r="D143" s="65">
        <v>0</v>
      </c>
      <c r="E143" s="9" t="str">
        <f>IF(D148=0, "-", D143/D148)</f>
        <v>-</v>
      </c>
      <c r="F143" s="81">
        <v>1</v>
      </c>
      <c r="G143" s="34">
        <f>IF(F148=0, "-", F143/F148)</f>
        <v>0.16666666666666666</v>
      </c>
      <c r="H143" s="65">
        <v>0</v>
      </c>
      <c r="I143" s="9">
        <f>IF(H148=0, "-", H143/H148)</f>
        <v>0</v>
      </c>
      <c r="J143" s="8" t="str">
        <f>IF(D143=0, "-", IF((B143-D143)/D143&lt;10, (B143-D143)/D143, "&gt;999%"))</f>
        <v>-</v>
      </c>
      <c r="K143" s="9" t="str">
        <f>IF(H143=0, "-", IF((F143-H143)/H143&lt;10, (F143-H143)/H143, "&gt;999%"))</f>
        <v>-</v>
      </c>
    </row>
    <row r="144" spans="1:11" x14ac:dyDescent="0.25">
      <c r="A144" s="7" t="s">
        <v>232</v>
      </c>
      <c r="B144" s="65">
        <v>1</v>
      </c>
      <c r="C144" s="34">
        <f>IF(B148=0, "-", B144/B148)</f>
        <v>0.5</v>
      </c>
      <c r="D144" s="65">
        <v>0</v>
      </c>
      <c r="E144" s="9" t="str">
        <f>IF(D148=0, "-", D144/D148)</f>
        <v>-</v>
      </c>
      <c r="F144" s="81">
        <v>3</v>
      </c>
      <c r="G144" s="34">
        <f>IF(F148=0, "-", F144/F148)</f>
        <v>0.5</v>
      </c>
      <c r="H144" s="65">
        <v>0</v>
      </c>
      <c r="I144" s="9">
        <f>IF(H148=0, "-", H144/H148)</f>
        <v>0</v>
      </c>
      <c r="J144" s="8" t="str">
        <f>IF(D144=0, "-", IF((B144-D144)/D144&lt;10, (B144-D144)/D144, "&gt;999%"))</f>
        <v>-</v>
      </c>
      <c r="K144" s="9" t="str">
        <f>IF(H144=0, "-", IF((F144-H144)/H144&lt;10, (F144-H144)/H144, "&gt;999%"))</f>
        <v>-</v>
      </c>
    </row>
    <row r="145" spans="1:11" x14ac:dyDescent="0.25">
      <c r="A145" s="7" t="s">
        <v>233</v>
      </c>
      <c r="B145" s="65">
        <v>0</v>
      </c>
      <c r="C145" s="34">
        <f>IF(B148=0, "-", B145/B148)</f>
        <v>0</v>
      </c>
      <c r="D145" s="65">
        <v>0</v>
      </c>
      <c r="E145" s="9" t="str">
        <f>IF(D148=0, "-", D145/D148)</f>
        <v>-</v>
      </c>
      <c r="F145" s="81">
        <v>2</v>
      </c>
      <c r="G145" s="34">
        <f>IF(F148=0, "-", F145/F148)</f>
        <v>0.33333333333333331</v>
      </c>
      <c r="H145" s="65">
        <v>0</v>
      </c>
      <c r="I145" s="9">
        <f>IF(H148=0, "-", H145/H148)</f>
        <v>0</v>
      </c>
      <c r="J145" s="8" t="str">
        <f>IF(D145=0, "-", IF((B145-D145)/D145&lt;10, (B145-D145)/D145, "&gt;999%"))</f>
        <v>-</v>
      </c>
      <c r="K145" s="9" t="str">
        <f>IF(H145=0, "-", IF((F145-H145)/H145&lt;10, (F145-H145)/H145, "&gt;999%"))</f>
        <v>-</v>
      </c>
    </row>
    <row r="146" spans="1:11" x14ac:dyDescent="0.25">
      <c r="A146" s="7" t="s">
        <v>234</v>
      </c>
      <c r="B146" s="65">
        <v>0</v>
      </c>
      <c r="C146" s="34">
        <f>IF(B148=0, "-", B146/B148)</f>
        <v>0</v>
      </c>
      <c r="D146" s="65">
        <v>0</v>
      </c>
      <c r="E146" s="9" t="str">
        <f>IF(D148=0, "-", D146/D148)</f>
        <v>-</v>
      </c>
      <c r="F146" s="81">
        <v>0</v>
      </c>
      <c r="G146" s="34">
        <f>IF(F148=0, "-", F146/F148)</f>
        <v>0</v>
      </c>
      <c r="H146" s="65">
        <v>1</v>
      </c>
      <c r="I146" s="9">
        <f>IF(H148=0, "-", H146/H148)</f>
        <v>1</v>
      </c>
      <c r="J146" s="8" t="str">
        <f>IF(D146=0, "-", IF((B146-D146)/D146&lt;10, (B146-D146)/D146, "&gt;999%"))</f>
        <v>-</v>
      </c>
      <c r="K146" s="9">
        <f>IF(H146=0, "-", IF((F146-H146)/H146&lt;10, (F146-H146)/H146, "&gt;999%"))</f>
        <v>-1</v>
      </c>
    </row>
    <row r="147" spans="1:11" x14ac:dyDescent="0.25">
      <c r="A147" s="2"/>
      <c r="B147" s="68"/>
      <c r="C147" s="33"/>
      <c r="D147" s="68"/>
      <c r="E147" s="6"/>
      <c r="F147" s="82"/>
      <c r="G147" s="33"/>
      <c r="H147" s="68"/>
      <c r="I147" s="6"/>
      <c r="J147" s="5"/>
      <c r="K147" s="6"/>
    </row>
    <row r="148" spans="1:11" s="43" customFormat="1" ht="13" x14ac:dyDescent="0.3">
      <c r="A148" s="162" t="s">
        <v>401</v>
      </c>
      <c r="B148" s="71">
        <f>SUM(B143:B147)</f>
        <v>2</v>
      </c>
      <c r="C148" s="40">
        <f>B148/1085</f>
        <v>1.8433179723502304E-3</v>
      </c>
      <c r="D148" s="71">
        <f>SUM(D143:D147)</f>
        <v>0</v>
      </c>
      <c r="E148" s="41">
        <f>D148/1115</f>
        <v>0</v>
      </c>
      <c r="F148" s="77">
        <f>SUM(F143:F147)</f>
        <v>6</v>
      </c>
      <c r="G148" s="42">
        <f>F148/5107</f>
        <v>1.1748580379870766E-3</v>
      </c>
      <c r="H148" s="71">
        <f>SUM(H143:H147)</f>
        <v>1</v>
      </c>
      <c r="I148" s="41">
        <f>H148/5197</f>
        <v>1.9241870309794111E-4</v>
      </c>
      <c r="J148" s="37" t="str">
        <f>IF(D148=0, "-", IF((B148-D148)/D148&lt;10, (B148-D148)/D148, "&gt;999%"))</f>
        <v>-</v>
      </c>
      <c r="K148" s="38">
        <f>IF(H148=0, "-", IF((F148-H148)/H148&lt;10, (F148-H148)/H148, "&gt;999%"))</f>
        <v>5</v>
      </c>
    </row>
    <row r="149" spans="1:11" x14ac:dyDescent="0.25">
      <c r="B149" s="83"/>
      <c r="D149" s="83"/>
      <c r="F149" s="83"/>
      <c r="H149" s="83"/>
    </row>
    <row r="150" spans="1:11" s="43" customFormat="1" ht="13" x14ac:dyDescent="0.3">
      <c r="A150" s="162" t="s">
        <v>400</v>
      </c>
      <c r="B150" s="71">
        <v>5</v>
      </c>
      <c r="C150" s="40">
        <f>B150/1085</f>
        <v>4.608294930875576E-3</v>
      </c>
      <c r="D150" s="71">
        <v>2</v>
      </c>
      <c r="E150" s="41">
        <f>D150/1115</f>
        <v>1.7937219730941704E-3</v>
      </c>
      <c r="F150" s="77">
        <v>24</v>
      </c>
      <c r="G150" s="42">
        <f>F150/5107</f>
        <v>4.6994321519483063E-3</v>
      </c>
      <c r="H150" s="71">
        <v>12</v>
      </c>
      <c r="I150" s="41">
        <f>H150/5197</f>
        <v>2.3090244371752936E-3</v>
      </c>
      <c r="J150" s="37">
        <f>IF(D150=0, "-", IF((B150-D150)/D150&lt;10, (B150-D150)/D150, "&gt;999%"))</f>
        <v>1.5</v>
      </c>
      <c r="K150" s="38">
        <f>IF(H150=0, "-", IF((F150-H150)/H150&lt;10, (F150-H150)/H150, "&gt;999%"))</f>
        <v>1</v>
      </c>
    </row>
    <row r="151" spans="1:11" x14ac:dyDescent="0.25">
      <c r="B151" s="83"/>
      <c r="D151" s="83"/>
      <c r="F151" s="83"/>
      <c r="H151" s="83"/>
    </row>
    <row r="152" spans="1:11" ht="13" x14ac:dyDescent="0.3">
      <c r="A152" s="27" t="s">
        <v>398</v>
      </c>
      <c r="B152" s="71">
        <f>B156-B154</f>
        <v>126</v>
      </c>
      <c r="C152" s="40">
        <f>B152/1085</f>
        <v>0.11612903225806452</v>
      </c>
      <c r="D152" s="71">
        <f>D156-D154</f>
        <v>160</v>
      </c>
      <c r="E152" s="41">
        <f>D152/1115</f>
        <v>0.14349775784753363</v>
      </c>
      <c r="F152" s="77">
        <f>F156-F154</f>
        <v>660</v>
      </c>
      <c r="G152" s="42">
        <f>F152/5107</f>
        <v>0.12923438417857841</v>
      </c>
      <c r="H152" s="71">
        <f>H156-H154</f>
        <v>781</v>
      </c>
      <c r="I152" s="41">
        <f>H152/5197</f>
        <v>0.15027900711949202</v>
      </c>
      <c r="J152" s="37">
        <f>IF(D152=0, "-", IF((B152-D152)/D152&lt;10, (B152-D152)/D152, "&gt;999%"))</f>
        <v>-0.21249999999999999</v>
      </c>
      <c r="K152" s="38">
        <f>IF(H152=0, "-", IF((F152-H152)/H152&lt;10, (F152-H152)/H152, "&gt;999%"))</f>
        <v>-0.15492957746478872</v>
      </c>
    </row>
    <row r="153" spans="1:11" ht="13" x14ac:dyDescent="0.3">
      <c r="A153" s="27"/>
      <c r="B153" s="71"/>
      <c r="C153" s="40"/>
      <c r="D153" s="71"/>
      <c r="E153" s="41"/>
      <c r="F153" s="77"/>
      <c r="G153" s="42"/>
      <c r="H153" s="71"/>
      <c r="I153" s="41"/>
      <c r="J153" s="37"/>
      <c r="K153" s="38"/>
    </row>
    <row r="154" spans="1:11" ht="13" x14ac:dyDescent="0.3">
      <c r="A154" s="27" t="s">
        <v>399</v>
      </c>
      <c r="B154" s="71">
        <v>14</v>
      </c>
      <c r="C154" s="40">
        <f>B154/1085</f>
        <v>1.2903225806451613E-2</v>
      </c>
      <c r="D154" s="71">
        <v>8</v>
      </c>
      <c r="E154" s="41">
        <f>D154/1115</f>
        <v>7.1748878923766817E-3</v>
      </c>
      <c r="F154" s="77">
        <v>92</v>
      </c>
      <c r="G154" s="42">
        <f>F154/5107</f>
        <v>1.8014489915801842E-2</v>
      </c>
      <c r="H154" s="71">
        <v>34</v>
      </c>
      <c r="I154" s="41">
        <f>H154/5197</f>
        <v>6.542235905329998E-3</v>
      </c>
      <c r="J154" s="37">
        <f>IF(D154=0, "-", IF((B154-D154)/D154&lt;10, (B154-D154)/D154, "&gt;999%"))</f>
        <v>0.75</v>
      </c>
      <c r="K154" s="38">
        <f>IF(H154=0, "-", IF((F154-H154)/H154&lt;10, (F154-H154)/H154, "&gt;999%"))</f>
        <v>1.7058823529411764</v>
      </c>
    </row>
    <row r="155" spans="1:11" ht="13" x14ac:dyDescent="0.3">
      <c r="A155" s="27"/>
      <c r="B155" s="71"/>
      <c r="C155" s="40"/>
      <c r="D155" s="71"/>
      <c r="E155" s="41"/>
      <c r="F155" s="77"/>
      <c r="G155" s="42"/>
      <c r="H155" s="71"/>
      <c r="I155" s="41"/>
      <c r="J155" s="37"/>
      <c r="K155" s="38"/>
    </row>
    <row r="156" spans="1:11" ht="13" x14ac:dyDescent="0.3">
      <c r="A156" s="27" t="s">
        <v>397</v>
      </c>
      <c r="B156" s="71">
        <v>140</v>
      </c>
      <c r="C156" s="40">
        <f>B156/1085</f>
        <v>0.12903225806451613</v>
      </c>
      <c r="D156" s="71">
        <v>168</v>
      </c>
      <c r="E156" s="41">
        <f>D156/1115</f>
        <v>0.15067264573991032</v>
      </c>
      <c r="F156" s="77">
        <v>752</v>
      </c>
      <c r="G156" s="42">
        <f>F156/5107</f>
        <v>0.14724887409438026</v>
      </c>
      <c r="H156" s="71">
        <v>815</v>
      </c>
      <c r="I156" s="41">
        <f>H156/5197</f>
        <v>0.156821243024822</v>
      </c>
      <c r="J156" s="37">
        <f>IF(D156=0, "-", IF((B156-D156)/D156&lt;10, (B156-D156)/D156, "&gt;999%"))</f>
        <v>-0.16666666666666666</v>
      </c>
      <c r="K156" s="38">
        <f>IF(H156=0, "-", IF((F156-H156)/H156&lt;10, (F156-H156)/H156, "&gt;999%"))</f>
        <v>-7.7300613496932513E-2</v>
      </c>
    </row>
  </sheetData>
  <mergeCells count="58">
    <mergeCell ref="B1:K1"/>
    <mergeCell ref="B2:K2"/>
    <mergeCell ref="B130:E130"/>
    <mergeCell ref="F130:I130"/>
    <mergeCell ref="J130:K130"/>
    <mergeCell ref="B131:C131"/>
    <mergeCell ref="D131:E131"/>
    <mergeCell ref="F131:G131"/>
    <mergeCell ref="H131:I131"/>
    <mergeCell ref="B111:E111"/>
    <mergeCell ref="F111:I111"/>
    <mergeCell ref="J111:K111"/>
    <mergeCell ref="B112:C112"/>
    <mergeCell ref="D112:E112"/>
    <mergeCell ref="F112:G112"/>
    <mergeCell ref="H112:I112"/>
    <mergeCell ref="B102:E102"/>
    <mergeCell ref="F102:I102"/>
    <mergeCell ref="J102:K102"/>
    <mergeCell ref="B103:C103"/>
    <mergeCell ref="D103:E103"/>
    <mergeCell ref="F103:G103"/>
    <mergeCell ref="H103:I103"/>
    <mergeCell ref="B88:E88"/>
    <mergeCell ref="F88:I88"/>
    <mergeCell ref="J88:K88"/>
    <mergeCell ref="B89:C89"/>
    <mergeCell ref="D89:E89"/>
    <mergeCell ref="F89:G89"/>
    <mergeCell ref="H89:I89"/>
    <mergeCell ref="B62:E62"/>
    <mergeCell ref="F62:I62"/>
    <mergeCell ref="J62:K62"/>
    <mergeCell ref="B63:C63"/>
    <mergeCell ref="D63:E63"/>
    <mergeCell ref="F63:G63"/>
    <mergeCell ref="H63:I63"/>
    <mergeCell ref="B36:E36"/>
    <mergeCell ref="F36:I36"/>
    <mergeCell ref="J36:K36"/>
    <mergeCell ref="B37:C37"/>
    <mergeCell ref="D37:E37"/>
    <mergeCell ref="F37:G37"/>
    <mergeCell ref="H37:I37"/>
    <mergeCell ref="B14:E14"/>
    <mergeCell ref="F14:I14"/>
    <mergeCell ref="J14:K14"/>
    <mergeCell ref="B15:C15"/>
    <mergeCell ref="D15:E15"/>
    <mergeCell ref="F15:G15"/>
    <mergeCell ref="H15:I15"/>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rowBreaks count="2" manualBreakCount="2">
    <brk id="60" max="16383" man="1"/>
    <brk id="110"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dimension ref="A1:K30"/>
  <sheetViews>
    <sheetView tabSelected="1" zoomScaleNormal="100" workbookViewId="0">
      <selection activeCell="M1" sqref="M1"/>
    </sheetView>
  </sheetViews>
  <sheetFormatPr defaultRowHeight="12.5" x14ac:dyDescent="0.25"/>
  <cols>
    <col min="1" max="1" width="17.90625" bestFit="1" customWidth="1"/>
    <col min="2" max="11" width="8.453125" customWidth="1"/>
  </cols>
  <sheetData>
    <row r="1" spans="1:11" s="52" customFormat="1" ht="20" x14ac:dyDescent="0.4">
      <c r="A1" s="4" t="s">
        <v>10</v>
      </c>
      <c r="B1" s="198" t="s">
        <v>449</v>
      </c>
      <c r="C1" s="198"/>
      <c r="D1" s="198"/>
      <c r="E1" s="199"/>
      <c r="F1" s="199"/>
      <c r="G1" s="199"/>
      <c r="H1" s="199"/>
      <c r="I1" s="199"/>
      <c r="J1" s="199"/>
      <c r="K1" s="199"/>
    </row>
    <row r="2" spans="1:11" s="52" customFormat="1" ht="20" x14ac:dyDescent="0.4">
      <c r="A2" s="4" t="s">
        <v>90</v>
      </c>
      <c r="B2" s="202" t="s">
        <v>81</v>
      </c>
      <c r="C2" s="198"/>
      <c r="D2" s="198"/>
      <c r="E2" s="203"/>
      <c r="F2" s="203"/>
      <c r="G2" s="203"/>
      <c r="H2" s="203"/>
      <c r="I2" s="203"/>
      <c r="J2" s="203"/>
      <c r="K2" s="203"/>
    </row>
    <row r="4" spans="1:11" ht="15.5" x14ac:dyDescent="0.35">
      <c r="A4" s="56"/>
      <c r="B4" s="196" t="s">
        <v>1</v>
      </c>
      <c r="C4" s="200"/>
      <c r="D4" s="200"/>
      <c r="E4" s="197"/>
      <c r="F4" s="196" t="s">
        <v>14</v>
      </c>
      <c r="G4" s="200"/>
      <c r="H4" s="200"/>
      <c r="I4" s="197"/>
      <c r="J4" s="196" t="s">
        <v>15</v>
      </c>
      <c r="K4" s="197"/>
    </row>
    <row r="5" spans="1:11" ht="13" x14ac:dyDescent="0.3">
      <c r="A5" s="27"/>
      <c r="B5" s="196">
        <f>VALUE(RIGHT($B$2, 4))</f>
        <v>2023</v>
      </c>
      <c r="C5" s="197"/>
      <c r="D5" s="196">
        <f>B5-1</f>
        <v>2022</v>
      </c>
      <c r="E5" s="204"/>
      <c r="F5" s="196">
        <f>B5</f>
        <v>2023</v>
      </c>
      <c r="G5" s="204"/>
      <c r="H5" s="196">
        <f>D5</f>
        <v>2022</v>
      </c>
      <c r="I5" s="204"/>
      <c r="J5" s="140" t="s">
        <v>4</v>
      </c>
      <c r="K5" s="141" t="s">
        <v>2</v>
      </c>
    </row>
    <row r="6" spans="1:11" ht="13" x14ac:dyDescent="0.3">
      <c r="A6" s="22"/>
      <c r="B6" s="61" t="s">
        <v>12</v>
      </c>
      <c r="C6" s="62" t="s">
        <v>13</v>
      </c>
      <c r="D6" s="61" t="s">
        <v>12</v>
      </c>
      <c r="E6" s="63" t="s">
        <v>13</v>
      </c>
      <c r="F6" s="84" t="s">
        <v>12</v>
      </c>
      <c r="G6" s="62" t="s">
        <v>13</v>
      </c>
      <c r="H6" s="85" t="s">
        <v>12</v>
      </c>
      <c r="I6" s="63" t="s">
        <v>13</v>
      </c>
      <c r="J6" s="61"/>
      <c r="K6" s="63"/>
    </row>
    <row r="7" spans="1:11" x14ac:dyDescent="0.25">
      <c r="A7" s="7" t="s">
        <v>31</v>
      </c>
      <c r="B7" s="65">
        <v>0</v>
      </c>
      <c r="C7" s="39">
        <f>IF(B30=0, "-", B7/B30)</f>
        <v>0</v>
      </c>
      <c r="D7" s="65">
        <v>0</v>
      </c>
      <c r="E7" s="21">
        <f>IF(D30=0, "-", D7/D30)</f>
        <v>0</v>
      </c>
      <c r="F7" s="81">
        <v>1</v>
      </c>
      <c r="G7" s="39">
        <f>IF(F30=0, "-", F7/F30)</f>
        <v>1.3297872340425532E-3</v>
      </c>
      <c r="H7" s="65">
        <v>0</v>
      </c>
      <c r="I7" s="21">
        <f>IF(H30=0, "-", H7/H30)</f>
        <v>0</v>
      </c>
      <c r="J7" s="20" t="str">
        <f t="shared" ref="J7:J28" si="0">IF(D7=0, "-", IF((B7-D7)/D7&lt;10, (B7-D7)/D7, "&gt;999%"))</f>
        <v>-</v>
      </c>
      <c r="K7" s="21" t="str">
        <f t="shared" ref="K7:K28" si="1">IF(H7=0, "-", IF((F7-H7)/H7&lt;10, (F7-H7)/H7, "&gt;999%"))</f>
        <v>-</v>
      </c>
    </row>
    <row r="8" spans="1:11" x14ac:dyDescent="0.25">
      <c r="A8" s="7" t="s">
        <v>32</v>
      </c>
      <c r="B8" s="65">
        <v>3</v>
      </c>
      <c r="C8" s="39">
        <f>IF(B30=0, "-", B8/B30)</f>
        <v>2.1428571428571429E-2</v>
      </c>
      <c r="D8" s="65">
        <v>1</v>
      </c>
      <c r="E8" s="21">
        <f>IF(D30=0, "-", D8/D30)</f>
        <v>5.9523809523809521E-3</v>
      </c>
      <c r="F8" s="81">
        <v>6</v>
      </c>
      <c r="G8" s="39">
        <f>IF(F30=0, "-", F8/F30)</f>
        <v>7.9787234042553185E-3</v>
      </c>
      <c r="H8" s="65">
        <v>10</v>
      </c>
      <c r="I8" s="21">
        <f>IF(H30=0, "-", H8/H30)</f>
        <v>1.2269938650306749E-2</v>
      </c>
      <c r="J8" s="20">
        <f t="shared" si="0"/>
        <v>2</v>
      </c>
      <c r="K8" s="21">
        <f t="shared" si="1"/>
        <v>-0.4</v>
      </c>
    </row>
    <row r="9" spans="1:11" x14ac:dyDescent="0.25">
      <c r="A9" s="7" t="s">
        <v>35</v>
      </c>
      <c r="B9" s="65">
        <v>1</v>
      </c>
      <c r="C9" s="39">
        <f>IF(B30=0, "-", B9/B30)</f>
        <v>7.1428571428571426E-3</v>
      </c>
      <c r="D9" s="65">
        <v>0</v>
      </c>
      <c r="E9" s="21">
        <f>IF(D30=0, "-", D9/D30)</f>
        <v>0</v>
      </c>
      <c r="F9" s="81">
        <v>3</v>
      </c>
      <c r="G9" s="39">
        <f>IF(F30=0, "-", F9/F30)</f>
        <v>3.9893617021276593E-3</v>
      </c>
      <c r="H9" s="65">
        <v>0</v>
      </c>
      <c r="I9" s="21">
        <f>IF(H30=0, "-", H9/H30)</f>
        <v>0</v>
      </c>
      <c r="J9" s="20" t="str">
        <f t="shared" si="0"/>
        <v>-</v>
      </c>
      <c r="K9" s="21" t="str">
        <f t="shared" si="1"/>
        <v>-</v>
      </c>
    </row>
    <row r="10" spans="1:11" x14ac:dyDescent="0.25">
      <c r="A10" s="7" t="s">
        <v>37</v>
      </c>
      <c r="B10" s="65">
        <v>1</v>
      </c>
      <c r="C10" s="39">
        <f>IF(B30=0, "-", B10/B30)</f>
        <v>7.1428571428571426E-3</v>
      </c>
      <c r="D10" s="65">
        <v>2</v>
      </c>
      <c r="E10" s="21">
        <f>IF(D30=0, "-", D10/D30)</f>
        <v>1.1904761904761904E-2</v>
      </c>
      <c r="F10" s="81">
        <v>4</v>
      </c>
      <c r="G10" s="39">
        <f>IF(F30=0, "-", F10/F30)</f>
        <v>5.3191489361702126E-3</v>
      </c>
      <c r="H10" s="65">
        <v>4</v>
      </c>
      <c r="I10" s="21">
        <f>IF(H30=0, "-", H10/H30)</f>
        <v>4.9079754601226997E-3</v>
      </c>
      <c r="J10" s="20">
        <f t="shared" si="0"/>
        <v>-0.5</v>
      </c>
      <c r="K10" s="21">
        <f t="shared" si="1"/>
        <v>0</v>
      </c>
    </row>
    <row r="11" spans="1:11" x14ac:dyDescent="0.25">
      <c r="A11" s="7" t="s">
        <v>40</v>
      </c>
      <c r="B11" s="65">
        <v>1</v>
      </c>
      <c r="C11" s="39">
        <f>IF(B30=0, "-", B11/B30)</f>
        <v>7.1428571428571426E-3</v>
      </c>
      <c r="D11" s="65">
        <v>0</v>
      </c>
      <c r="E11" s="21">
        <f>IF(D30=0, "-", D11/D30)</f>
        <v>0</v>
      </c>
      <c r="F11" s="81">
        <v>1</v>
      </c>
      <c r="G11" s="39">
        <f>IF(F30=0, "-", F11/F30)</f>
        <v>1.3297872340425532E-3</v>
      </c>
      <c r="H11" s="65">
        <v>0</v>
      </c>
      <c r="I11" s="21">
        <f>IF(H30=0, "-", H11/H30)</f>
        <v>0</v>
      </c>
      <c r="J11" s="20" t="str">
        <f t="shared" si="0"/>
        <v>-</v>
      </c>
      <c r="K11" s="21" t="str">
        <f t="shared" si="1"/>
        <v>-</v>
      </c>
    </row>
    <row r="12" spans="1:11" x14ac:dyDescent="0.25">
      <c r="A12" s="7" t="s">
        <v>42</v>
      </c>
      <c r="B12" s="65">
        <v>1</v>
      </c>
      <c r="C12" s="39">
        <f>IF(B30=0, "-", B12/B30)</f>
        <v>7.1428571428571426E-3</v>
      </c>
      <c r="D12" s="65">
        <v>0</v>
      </c>
      <c r="E12" s="21">
        <f>IF(D30=0, "-", D12/D30)</f>
        <v>0</v>
      </c>
      <c r="F12" s="81">
        <v>4</v>
      </c>
      <c r="G12" s="39">
        <f>IF(F30=0, "-", F12/F30)</f>
        <v>5.3191489361702126E-3</v>
      </c>
      <c r="H12" s="65">
        <v>3</v>
      </c>
      <c r="I12" s="21">
        <f>IF(H30=0, "-", H12/H30)</f>
        <v>3.6809815950920245E-3</v>
      </c>
      <c r="J12" s="20" t="str">
        <f t="shared" si="0"/>
        <v>-</v>
      </c>
      <c r="K12" s="21">
        <f t="shared" si="1"/>
        <v>0.33333333333333331</v>
      </c>
    </row>
    <row r="13" spans="1:11" x14ac:dyDescent="0.25">
      <c r="A13" s="7" t="s">
        <v>43</v>
      </c>
      <c r="B13" s="65">
        <v>22</v>
      </c>
      <c r="C13" s="39">
        <f>IF(B30=0, "-", B13/B30)</f>
        <v>0.15714285714285714</v>
      </c>
      <c r="D13" s="65">
        <v>15</v>
      </c>
      <c r="E13" s="21">
        <f>IF(D30=0, "-", D13/D30)</f>
        <v>8.9285714285714288E-2</v>
      </c>
      <c r="F13" s="81">
        <v>78</v>
      </c>
      <c r="G13" s="39">
        <f>IF(F30=0, "-", F13/F30)</f>
        <v>0.10372340425531915</v>
      </c>
      <c r="H13" s="65">
        <v>75</v>
      </c>
      <c r="I13" s="21">
        <f>IF(H30=0, "-", H13/H30)</f>
        <v>9.202453987730061E-2</v>
      </c>
      <c r="J13" s="20">
        <f t="shared" si="0"/>
        <v>0.46666666666666667</v>
      </c>
      <c r="K13" s="21">
        <f t="shared" si="1"/>
        <v>0.04</v>
      </c>
    </row>
    <row r="14" spans="1:11" x14ac:dyDescent="0.25">
      <c r="A14" s="7" t="s">
        <v>48</v>
      </c>
      <c r="B14" s="65">
        <v>0</v>
      </c>
      <c r="C14" s="39">
        <f>IF(B30=0, "-", B14/B30)</f>
        <v>0</v>
      </c>
      <c r="D14" s="65">
        <v>0</v>
      </c>
      <c r="E14" s="21">
        <f>IF(D30=0, "-", D14/D30)</f>
        <v>0</v>
      </c>
      <c r="F14" s="81">
        <v>0</v>
      </c>
      <c r="G14" s="39">
        <f>IF(F30=0, "-", F14/F30)</f>
        <v>0</v>
      </c>
      <c r="H14" s="65">
        <v>1</v>
      </c>
      <c r="I14" s="21">
        <f>IF(H30=0, "-", H14/H30)</f>
        <v>1.2269938650306749E-3</v>
      </c>
      <c r="J14" s="20" t="str">
        <f t="shared" si="0"/>
        <v>-</v>
      </c>
      <c r="K14" s="21">
        <f t="shared" si="1"/>
        <v>-1</v>
      </c>
    </row>
    <row r="15" spans="1:11" x14ac:dyDescent="0.25">
      <c r="A15" s="7" t="s">
        <v>51</v>
      </c>
      <c r="B15" s="65">
        <v>26</v>
      </c>
      <c r="C15" s="39">
        <f>IF(B30=0, "-", B15/B30)</f>
        <v>0.18571428571428572</v>
      </c>
      <c r="D15" s="65">
        <v>46</v>
      </c>
      <c r="E15" s="21">
        <f>IF(D30=0, "-", D15/D30)</f>
        <v>0.27380952380952384</v>
      </c>
      <c r="F15" s="81">
        <v>163</v>
      </c>
      <c r="G15" s="39">
        <f>IF(F30=0, "-", F15/F30)</f>
        <v>0.21675531914893617</v>
      </c>
      <c r="H15" s="65">
        <v>150</v>
      </c>
      <c r="I15" s="21">
        <f>IF(H30=0, "-", H15/H30)</f>
        <v>0.18404907975460122</v>
      </c>
      <c r="J15" s="20">
        <f t="shared" si="0"/>
        <v>-0.43478260869565216</v>
      </c>
      <c r="K15" s="21">
        <f t="shared" si="1"/>
        <v>8.666666666666667E-2</v>
      </c>
    </row>
    <row r="16" spans="1:11" x14ac:dyDescent="0.25">
      <c r="A16" s="7" t="s">
        <v>53</v>
      </c>
      <c r="B16" s="65">
        <v>0</v>
      </c>
      <c r="C16" s="39">
        <f>IF(B30=0, "-", B16/B30)</f>
        <v>0</v>
      </c>
      <c r="D16" s="65">
        <v>0</v>
      </c>
      <c r="E16" s="21">
        <f>IF(D30=0, "-", D16/D30)</f>
        <v>0</v>
      </c>
      <c r="F16" s="81">
        <v>1</v>
      </c>
      <c r="G16" s="39">
        <f>IF(F30=0, "-", F16/F30)</f>
        <v>1.3297872340425532E-3</v>
      </c>
      <c r="H16" s="65">
        <v>0</v>
      </c>
      <c r="I16" s="21">
        <f>IF(H30=0, "-", H16/H30)</f>
        <v>0</v>
      </c>
      <c r="J16" s="20" t="str">
        <f t="shared" si="0"/>
        <v>-</v>
      </c>
      <c r="K16" s="21" t="str">
        <f t="shared" si="1"/>
        <v>-</v>
      </c>
    </row>
    <row r="17" spans="1:11" x14ac:dyDescent="0.25">
      <c r="A17" s="7" t="s">
        <v>54</v>
      </c>
      <c r="B17" s="65">
        <v>0</v>
      </c>
      <c r="C17" s="39">
        <f>IF(B30=0, "-", B17/B30)</f>
        <v>0</v>
      </c>
      <c r="D17" s="65">
        <v>2</v>
      </c>
      <c r="E17" s="21">
        <f>IF(D30=0, "-", D17/D30)</f>
        <v>1.1904761904761904E-2</v>
      </c>
      <c r="F17" s="81">
        <v>3</v>
      </c>
      <c r="G17" s="39">
        <f>IF(F30=0, "-", F17/F30)</f>
        <v>3.9893617021276593E-3</v>
      </c>
      <c r="H17" s="65">
        <v>4</v>
      </c>
      <c r="I17" s="21">
        <f>IF(H30=0, "-", H17/H30)</f>
        <v>4.9079754601226997E-3</v>
      </c>
      <c r="J17" s="20">
        <f t="shared" si="0"/>
        <v>-1</v>
      </c>
      <c r="K17" s="21">
        <f t="shared" si="1"/>
        <v>-0.25</v>
      </c>
    </row>
    <row r="18" spans="1:11" x14ac:dyDescent="0.25">
      <c r="A18" s="7" t="s">
        <v>58</v>
      </c>
      <c r="B18" s="65">
        <v>10</v>
      </c>
      <c r="C18" s="39">
        <f>IF(B30=0, "-", B18/B30)</f>
        <v>7.1428571428571425E-2</v>
      </c>
      <c r="D18" s="65">
        <v>7</v>
      </c>
      <c r="E18" s="21">
        <f>IF(D30=0, "-", D18/D30)</f>
        <v>4.1666666666666664E-2</v>
      </c>
      <c r="F18" s="81">
        <v>73</v>
      </c>
      <c r="G18" s="39">
        <f>IF(F30=0, "-", F18/F30)</f>
        <v>9.7074468085106377E-2</v>
      </c>
      <c r="H18" s="65">
        <v>56</v>
      </c>
      <c r="I18" s="21">
        <f>IF(H30=0, "-", H18/H30)</f>
        <v>6.8711656441717797E-2</v>
      </c>
      <c r="J18" s="20">
        <f t="shared" si="0"/>
        <v>0.42857142857142855</v>
      </c>
      <c r="K18" s="21">
        <f t="shared" si="1"/>
        <v>0.30357142857142855</v>
      </c>
    </row>
    <row r="19" spans="1:11" x14ac:dyDescent="0.25">
      <c r="A19" s="7" t="s">
        <v>59</v>
      </c>
      <c r="B19" s="65">
        <v>4</v>
      </c>
      <c r="C19" s="39">
        <f>IF(B30=0, "-", B19/B30)</f>
        <v>2.8571428571428571E-2</v>
      </c>
      <c r="D19" s="65">
        <v>4</v>
      </c>
      <c r="E19" s="21">
        <f>IF(D30=0, "-", D19/D30)</f>
        <v>2.3809523809523808E-2</v>
      </c>
      <c r="F19" s="81">
        <v>10</v>
      </c>
      <c r="G19" s="39">
        <f>IF(F30=0, "-", F19/F30)</f>
        <v>1.3297872340425532E-2</v>
      </c>
      <c r="H19" s="65">
        <v>6</v>
      </c>
      <c r="I19" s="21">
        <f>IF(H30=0, "-", H19/H30)</f>
        <v>7.3619631901840491E-3</v>
      </c>
      <c r="J19" s="20">
        <f t="shared" si="0"/>
        <v>0</v>
      </c>
      <c r="K19" s="21">
        <f t="shared" si="1"/>
        <v>0.66666666666666663</v>
      </c>
    </row>
    <row r="20" spans="1:11" x14ac:dyDescent="0.25">
      <c r="A20" s="7" t="s">
        <v>62</v>
      </c>
      <c r="B20" s="65">
        <v>8</v>
      </c>
      <c r="C20" s="39">
        <f>IF(B30=0, "-", B20/B30)</f>
        <v>5.7142857142857141E-2</v>
      </c>
      <c r="D20" s="65">
        <v>10</v>
      </c>
      <c r="E20" s="21">
        <f>IF(D30=0, "-", D20/D30)</f>
        <v>5.9523809523809521E-2</v>
      </c>
      <c r="F20" s="81">
        <v>100</v>
      </c>
      <c r="G20" s="39">
        <f>IF(F30=0, "-", F20/F30)</f>
        <v>0.13297872340425532</v>
      </c>
      <c r="H20" s="65">
        <v>113</v>
      </c>
      <c r="I20" s="21">
        <f>IF(H30=0, "-", H20/H30)</f>
        <v>0.13865030674846626</v>
      </c>
      <c r="J20" s="20">
        <f t="shared" si="0"/>
        <v>-0.2</v>
      </c>
      <c r="K20" s="21">
        <f t="shared" si="1"/>
        <v>-0.11504424778761062</v>
      </c>
    </row>
    <row r="21" spans="1:11" x14ac:dyDescent="0.25">
      <c r="A21" s="7" t="s">
        <v>64</v>
      </c>
      <c r="B21" s="65">
        <v>0</v>
      </c>
      <c r="C21" s="39">
        <f>IF(B30=0, "-", B21/B30)</f>
        <v>0</v>
      </c>
      <c r="D21" s="65">
        <v>0</v>
      </c>
      <c r="E21" s="21">
        <f>IF(D30=0, "-", D21/D30)</f>
        <v>0</v>
      </c>
      <c r="F21" s="81">
        <v>0</v>
      </c>
      <c r="G21" s="39">
        <f>IF(F30=0, "-", F21/F30)</f>
        <v>0</v>
      </c>
      <c r="H21" s="65">
        <v>2</v>
      </c>
      <c r="I21" s="21">
        <f>IF(H30=0, "-", H21/H30)</f>
        <v>2.4539877300613498E-3</v>
      </c>
      <c r="J21" s="20" t="str">
        <f t="shared" si="0"/>
        <v>-</v>
      </c>
      <c r="K21" s="21">
        <f t="shared" si="1"/>
        <v>-1</v>
      </c>
    </row>
    <row r="22" spans="1:11" x14ac:dyDescent="0.25">
      <c r="A22" s="7" t="s">
        <v>65</v>
      </c>
      <c r="B22" s="65">
        <v>1</v>
      </c>
      <c r="C22" s="39">
        <f>IF(B30=0, "-", B22/B30)</f>
        <v>7.1428571428571426E-3</v>
      </c>
      <c r="D22" s="65">
        <v>0</v>
      </c>
      <c r="E22" s="21">
        <f>IF(D30=0, "-", D22/D30)</f>
        <v>0</v>
      </c>
      <c r="F22" s="81">
        <v>15</v>
      </c>
      <c r="G22" s="39">
        <f>IF(F30=0, "-", F22/F30)</f>
        <v>1.9946808510638299E-2</v>
      </c>
      <c r="H22" s="65">
        <v>3</v>
      </c>
      <c r="I22" s="21">
        <f>IF(H30=0, "-", H22/H30)</f>
        <v>3.6809815950920245E-3</v>
      </c>
      <c r="J22" s="20" t="str">
        <f t="shared" si="0"/>
        <v>-</v>
      </c>
      <c r="K22" s="21">
        <f t="shared" si="1"/>
        <v>4</v>
      </c>
    </row>
    <row r="23" spans="1:11" x14ac:dyDescent="0.25">
      <c r="A23" s="7" t="s">
        <v>70</v>
      </c>
      <c r="B23" s="65">
        <v>0</v>
      </c>
      <c r="C23" s="39">
        <f>IF(B30=0, "-", B23/B30)</f>
        <v>0</v>
      </c>
      <c r="D23" s="65">
        <v>0</v>
      </c>
      <c r="E23" s="21">
        <f>IF(D30=0, "-", D23/D30)</f>
        <v>0</v>
      </c>
      <c r="F23" s="81">
        <v>0</v>
      </c>
      <c r="G23" s="39">
        <f>IF(F30=0, "-", F23/F30)</f>
        <v>0</v>
      </c>
      <c r="H23" s="65">
        <v>1</v>
      </c>
      <c r="I23" s="21">
        <f>IF(H30=0, "-", H23/H30)</f>
        <v>1.2269938650306749E-3</v>
      </c>
      <c r="J23" s="20" t="str">
        <f t="shared" si="0"/>
        <v>-</v>
      </c>
      <c r="K23" s="21">
        <f t="shared" si="1"/>
        <v>-1</v>
      </c>
    </row>
    <row r="24" spans="1:11" x14ac:dyDescent="0.25">
      <c r="A24" s="7" t="s">
        <v>72</v>
      </c>
      <c r="B24" s="65">
        <v>1</v>
      </c>
      <c r="C24" s="39">
        <f>IF(B30=0, "-", B24/B30)</f>
        <v>7.1428571428571426E-3</v>
      </c>
      <c r="D24" s="65">
        <v>2</v>
      </c>
      <c r="E24" s="21">
        <f>IF(D30=0, "-", D24/D30)</f>
        <v>1.1904761904761904E-2</v>
      </c>
      <c r="F24" s="81">
        <v>18</v>
      </c>
      <c r="G24" s="39">
        <f>IF(F30=0, "-", F24/F30)</f>
        <v>2.3936170212765957E-2</v>
      </c>
      <c r="H24" s="65">
        <v>12</v>
      </c>
      <c r="I24" s="21">
        <f>IF(H30=0, "-", H24/H30)</f>
        <v>1.4723926380368098E-2</v>
      </c>
      <c r="J24" s="20">
        <f t="shared" si="0"/>
        <v>-0.5</v>
      </c>
      <c r="K24" s="21">
        <f t="shared" si="1"/>
        <v>0.5</v>
      </c>
    </row>
    <row r="25" spans="1:11" x14ac:dyDescent="0.25">
      <c r="A25" s="7" t="s">
        <v>73</v>
      </c>
      <c r="B25" s="65">
        <v>15</v>
      </c>
      <c r="C25" s="39">
        <f>IF(B30=0, "-", B25/B30)</f>
        <v>0.10714285714285714</v>
      </c>
      <c r="D25" s="65">
        <v>17</v>
      </c>
      <c r="E25" s="21">
        <f>IF(D30=0, "-", D25/D30)</f>
        <v>0.10119047619047619</v>
      </c>
      <c r="F25" s="81">
        <v>60</v>
      </c>
      <c r="G25" s="39">
        <f>IF(F30=0, "-", F25/F30)</f>
        <v>7.9787234042553196E-2</v>
      </c>
      <c r="H25" s="65">
        <v>100</v>
      </c>
      <c r="I25" s="21">
        <f>IF(H30=0, "-", H25/H30)</f>
        <v>0.12269938650306748</v>
      </c>
      <c r="J25" s="20">
        <f t="shared" si="0"/>
        <v>-0.11764705882352941</v>
      </c>
      <c r="K25" s="21">
        <f t="shared" si="1"/>
        <v>-0.4</v>
      </c>
    </row>
    <row r="26" spans="1:11" x14ac:dyDescent="0.25">
      <c r="A26" s="7" t="s">
        <v>74</v>
      </c>
      <c r="B26" s="65">
        <v>0</v>
      </c>
      <c r="C26" s="39">
        <f>IF(B30=0, "-", B26/B30)</f>
        <v>0</v>
      </c>
      <c r="D26" s="65">
        <v>0</v>
      </c>
      <c r="E26" s="21">
        <f>IF(D30=0, "-", D26/D30)</f>
        <v>0</v>
      </c>
      <c r="F26" s="81">
        <v>33</v>
      </c>
      <c r="G26" s="39">
        <f>IF(F30=0, "-", F26/F30)</f>
        <v>4.3882978723404256E-2</v>
      </c>
      <c r="H26" s="65">
        <v>5</v>
      </c>
      <c r="I26" s="21">
        <f>IF(H30=0, "-", H26/H30)</f>
        <v>6.1349693251533744E-3</v>
      </c>
      <c r="J26" s="20" t="str">
        <f t="shared" si="0"/>
        <v>-</v>
      </c>
      <c r="K26" s="21">
        <f t="shared" si="1"/>
        <v>5.6</v>
      </c>
    </row>
    <row r="27" spans="1:11" x14ac:dyDescent="0.25">
      <c r="A27" s="7" t="s">
        <v>75</v>
      </c>
      <c r="B27" s="65">
        <v>43</v>
      </c>
      <c r="C27" s="39">
        <f>IF(B30=0, "-", B27/B30)</f>
        <v>0.30714285714285716</v>
      </c>
      <c r="D27" s="65">
        <v>61</v>
      </c>
      <c r="E27" s="21">
        <f>IF(D30=0, "-", D27/D30)</f>
        <v>0.36309523809523808</v>
      </c>
      <c r="F27" s="81">
        <v>162</v>
      </c>
      <c r="G27" s="39">
        <f>IF(F30=0, "-", F27/F30)</f>
        <v>0.21542553191489361</v>
      </c>
      <c r="H27" s="65">
        <v>265</v>
      </c>
      <c r="I27" s="21">
        <f>IF(H30=0, "-", H27/H30)</f>
        <v>0.32515337423312884</v>
      </c>
      <c r="J27" s="20">
        <f t="shared" si="0"/>
        <v>-0.29508196721311475</v>
      </c>
      <c r="K27" s="21">
        <f t="shared" si="1"/>
        <v>-0.38867924528301889</v>
      </c>
    </row>
    <row r="28" spans="1:11" x14ac:dyDescent="0.25">
      <c r="A28" s="7" t="s">
        <v>77</v>
      </c>
      <c r="B28" s="65">
        <v>3</v>
      </c>
      <c r="C28" s="39">
        <f>IF(B30=0, "-", B28/B30)</f>
        <v>2.1428571428571429E-2</v>
      </c>
      <c r="D28" s="65">
        <v>1</v>
      </c>
      <c r="E28" s="21">
        <f>IF(D30=0, "-", D28/D30)</f>
        <v>5.9523809523809521E-3</v>
      </c>
      <c r="F28" s="81">
        <v>17</v>
      </c>
      <c r="G28" s="39">
        <f>IF(F30=0, "-", F28/F30)</f>
        <v>2.2606382978723406E-2</v>
      </c>
      <c r="H28" s="65">
        <v>5</v>
      </c>
      <c r="I28" s="21">
        <f>IF(H30=0, "-", H28/H30)</f>
        <v>6.1349693251533744E-3</v>
      </c>
      <c r="J28" s="20">
        <f t="shared" si="0"/>
        <v>2</v>
      </c>
      <c r="K28" s="21">
        <f t="shared" si="1"/>
        <v>2.4</v>
      </c>
    </row>
    <row r="29" spans="1:11" x14ac:dyDescent="0.25">
      <c r="A29" s="2"/>
      <c r="B29" s="68"/>
      <c r="C29" s="33"/>
      <c r="D29" s="68"/>
      <c r="E29" s="6"/>
      <c r="F29" s="82"/>
      <c r="G29" s="33"/>
      <c r="H29" s="68"/>
      <c r="I29" s="6"/>
      <c r="J29" s="5"/>
      <c r="K29" s="6"/>
    </row>
    <row r="30" spans="1:11" s="43" customFormat="1" ht="13" x14ac:dyDescent="0.3">
      <c r="A30" s="162" t="s">
        <v>397</v>
      </c>
      <c r="B30" s="71">
        <f>SUM(B7:B29)</f>
        <v>140</v>
      </c>
      <c r="C30" s="40">
        <v>1</v>
      </c>
      <c r="D30" s="71">
        <f>SUM(D7:D29)</f>
        <v>168</v>
      </c>
      <c r="E30" s="41">
        <v>1</v>
      </c>
      <c r="F30" s="77">
        <f>SUM(F7:F29)</f>
        <v>752</v>
      </c>
      <c r="G30" s="42">
        <v>1</v>
      </c>
      <c r="H30" s="71">
        <f>SUM(H7:H29)</f>
        <v>815</v>
      </c>
      <c r="I30" s="41">
        <v>1</v>
      </c>
      <c r="J30" s="37">
        <f>IF(D30=0, "-", (B30-D30)/D30)</f>
        <v>-0.16666666666666666</v>
      </c>
      <c r="K30" s="38">
        <f>IF(H30=0, "-", (F30-H30)/H30)</f>
        <v>-7.7300613496932513E-2</v>
      </c>
    </row>
  </sheetData>
  <mergeCells count="9">
    <mergeCell ref="B1:K1"/>
    <mergeCell ref="B2:K2"/>
    <mergeCell ref="B4:E4"/>
    <mergeCell ref="F4:I4"/>
    <mergeCell ref="J4:K4"/>
    <mergeCell ref="B5:C5"/>
    <mergeCell ref="D5:E5"/>
    <mergeCell ref="F5:G5"/>
    <mergeCell ref="H5:I5"/>
  </mergeCells>
  <phoneticPr fontId="3" type="noConversion"/>
  <printOptions horizontalCentered="1"/>
  <pageMargins left="0.39370078740157483" right="0.39370078740157483" top="0.39370078740157483" bottom="0.59055118110236227" header="0.39370078740157483" footer="0.19685039370078741"/>
  <pageSetup paperSize="9" scale="89" orientation="portrait" r:id="rId1"/>
  <headerFooter alignWithMargins="0">
    <oddFooter>&amp;L&amp;"Arial,Bold"&amp;9©Reproduction of VFACTS reports in whole or part, without prior permission is strictly forbidden
 &amp;C
&amp;"Arial,Bold"Page &amp;P&amp;R&amp;"Arial,Bold" 
&amp;D</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10</vt:i4>
      </vt:variant>
    </vt:vector>
  </HeadingPairs>
  <TitlesOfParts>
    <vt:vector size="26" baseType="lpstr">
      <vt:lpstr>Retail Sales By State</vt:lpstr>
      <vt:lpstr>Total Market Segmentation</vt:lpstr>
      <vt:lpstr>Retail Sales By Marque</vt:lpstr>
      <vt:lpstr>Retail Share By Marque</vt:lpstr>
      <vt:lpstr>Retail Sales By Buyer Type</vt:lpstr>
      <vt:lpstr>Retail Sales By Fuel Type</vt:lpstr>
      <vt:lpstr>Retail Sales By Country Of Orig</vt:lpstr>
      <vt:lpstr>Segment Model Passenger</vt:lpstr>
      <vt:lpstr>Marque Passenger</vt:lpstr>
      <vt:lpstr>Segment Model SUV</vt:lpstr>
      <vt:lpstr>Marque SUV</vt:lpstr>
      <vt:lpstr>Segment Model Light Commercial</vt:lpstr>
      <vt:lpstr>Marque Light Commercial</vt:lpstr>
      <vt:lpstr>Segment Model Heavy Commercial</vt:lpstr>
      <vt:lpstr>Marque Heavy Commercial</vt:lpstr>
      <vt:lpstr>Retail Sales By Marque &amp; Model</vt:lpstr>
      <vt:lpstr>'Retail Sales By State'!Print_Area</vt:lpstr>
      <vt:lpstr>'Marque Heavy Commercial'!Print_Titles</vt:lpstr>
      <vt:lpstr>'Marque Light Commercial'!Print_Titles</vt:lpstr>
      <vt:lpstr>'Marque Passenger'!Print_Titles</vt:lpstr>
      <vt:lpstr>'Marque SUV'!Print_Titles</vt:lpstr>
      <vt:lpstr>'Retail Sales By Marque &amp; Model'!Print_Titles</vt:lpstr>
      <vt:lpstr>'Segment Model Heavy Commercial'!Print_Titles</vt:lpstr>
      <vt:lpstr>'Segment Model Light Commercial'!Print_Titles</vt:lpstr>
      <vt:lpstr>'Segment Model Passenger'!Print_Titles</vt:lpstr>
      <vt:lpstr>'Segment Model SUV'!Print_Titles</vt:lpstr>
    </vt:vector>
  </TitlesOfParts>
  <Company>R. L. Polk Australia Pty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parack</dc:creator>
  <cp:lastModifiedBy>Packham, Linda</cp:lastModifiedBy>
  <cp:lastPrinted>2005-10-12T01:01:15Z</cp:lastPrinted>
  <dcterms:created xsi:type="dcterms:W3CDTF">2005-07-19T06:26:52Z</dcterms:created>
  <dcterms:modified xsi:type="dcterms:W3CDTF">2023-07-04T20:33:57Z</dcterms:modified>
</cp:coreProperties>
</file>