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codeName="ThisWorkbook" defaultThemeVersion="124226"/>
  <mc:AlternateContent xmlns:mc="http://schemas.openxmlformats.org/markup-compatibility/2006">
    <mc:Choice Requires="x15">
      <x15ac:absPath xmlns:x15ac="http://schemas.microsoft.com/office/spreadsheetml/2010/11/ac" url="C:\VFACTS\Output\2023\Jun23\Standard Reports\"/>
    </mc:Choice>
  </mc:AlternateContent>
  <xr:revisionPtr revIDLastSave="0" documentId="13_ncr:1_{1E7435E9-A60E-4C6D-A878-3D92EDD8D2FA}" xr6:coauthVersionLast="47" xr6:coauthVersionMax="47" xr10:uidLastSave="{00000000-0000-0000-0000-000000000000}"/>
  <bookViews>
    <workbookView xWindow="-24450" yWindow="660" windowWidth="23640" windowHeight="14325" xr2:uid="{00000000-000D-0000-FFFF-FFFF00000000}"/>
  </bookViews>
  <sheets>
    <sheet name="Retail Sales By State" sheetId="51" r:id="rId1"/>
    <sheet name="Total Market Segmentation" sheetId="45" r:id="rId2"/>
    <sheet name="Retail Sales By Marque" sheetId="26" r:id="rId3"/>
    <sheet name="Retail Share By Marque" sheetId="33" r:id="rId4"/>
    <sheet name="Retail Sales By Buyer Type" sheetId="46" r:id="rId5"/>
    <sheet name="Retail Sales By Fuel Type" sheetId="47" r:id="rId6"/>
    <sheet name="Retail Sales By Country Of Orig" sheetId="44" r:id="rId7"/>
    <sheet name="Segment Model Passenger" sheetId="48" r:id="rId8"/>
    <sheet name="Marque Passenger" sheetId="50" r:id="rId9"/>
    <sheet name="Segment Model SUV" sheetId="55" r:id="rId10"/>
    <sheet name="Marque SUV" sheetId="58" r:id="rId11"/>
    <sheet name="Segment Model Light Commercial" sheetId="54" r:id="rId12"/>
    <sheet name="Marque Light Commercial" sheetId="57" r:id="rId13"/>
    <sheet name="Segment Model Heavy Commercial" sheetId="53" r:id="rId14"/>
    <sheet name="Marque Heavy Commercial" sheetId="56" r:id="rId15"/>
    <sheet name="Retail Sales By Marque &amp; Model" sheetId="49" r:id="rId16"/>
  </sheets>
  <definedNames>
    <definedName name="DATA" localSheetId="14">#REF!</definedName>
    <definedName name="DATA" localSheetId="12">#REF!</definedName>
    <definedName name="DATA" localSheetId="10">#REF!</definedName>
    <definedName name="DATA" localSheetId="13">#REF!</definedName>
    <definedName name="DATA" localSheetId="11">#REF!</definedName>
    <definedName name="DATA" localSheetId="9">#REF!</definedName>
    <definedName name="DATA">#REF!</definedName>
    <definedName name="_xlnm.Print_Area" localSheetId="0">'Retail Sales By State'!$A$1:$L$40</definedName>
    <definedName name="_xlnm.Print_Titles" localSheetId="14">'Marque Heavy Commercial'!$1:$3</definedName>
    <definedName name="_xlnm.Print_Titles" localSheetId="12">'Marque Light Commercial'!$1:$3</definedName>
    <definedName name="_xlnm.Print_Titles" localSheetId="8">'Marque Passenger'!$1:$3</definedName>
    <definedName name="_xlnm.Print_Titles" localSheetId="10">'Marque SUV'!$1:$3</definedName>
    <definedName name="_xlnm.Print_Titles" localSheetId="15">'Retail Sales By Marque &amp; Model'!$1:$5</definedName>
    <definedName name="_xlnm.Print_Titles" localSheetId="13">'Segment Model Heavy Commercial'!$1:$3</definedName>
    <definedName name="_xlnm.Print_Titles" localSheetId="11">'Segment Model Light Commercial'!$1:$3</definedName>
    <definedName name="_xlnm.Print_Titles" localSheetId="7">'Segment Model Passenger'!$1:$3</definedName>
    <definedName name="_xlnm.Print_Titles" localSheetId="9">'Segment Model SUV'!$1:$3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8" i="49" l="1"/>
  <c r="H8" i="49"/>
  <c r="J8" i="49" s="1"/>
  <c r="G8" i="49"/>
  <c r="I9" i="49"/>
  <c r="H9" i="49"/>
  <c r="J9" i="49" s="1"/>
  <c r="G9" i="49"/>
  <c r="J10" i="49"/>
  <c r="I10" i="49"/>
  <c r="H10" i="49"/>
  <c r="G10" i="49"/>
  <c r="I11" i="49"/>
  <c r="H11" i="49"/>
  <c r="J11" i="49" s="1"/>
  <c r="G11" i="49"/>
  <c r="I14" i="49"/>
  <c r="H14" i="49"/>
  <c r="J14" i="49" s="1"/>
  <c r="G14" i="49"/>
  <c r="H15" i="49"/>
  <c r="J15" i="49" s="1"/>
  <c r="G15" i="49"/>
  <c r="I15" i="49" s="1"/>
  <c r="H16" i="49"/>
  <c r="J16" i="49" s="1"/>
  <c r="G16" i="49"/>
  <c r="I16" i="49" s="1"/>
  <c r="H19" i="49"/>
  <c r="J19" i="49" s="1"/>
  <c r="G19" i="49"/>
  <c r="I19" i="49" s="1"/>
  <c r="H20" i="49"/>
  <c r="J20" i="49" s="1"/>
  <c r="G20" i="49"/>
  <c r="I20" i="49" s="1"/>
  <c r="I21" i="49"/>
  <c r="H21" i="49"/>
  <c r="J21" i="49" s="1"/>
  <c r="G21" i="49"/>
  <c r="I22" i="49"/>
  <c r="H22" i="49"/>
  <c r="J22" i="49" s="1"/>
  <c r="G22" i="49"/>
  <c r="H23" i="49"/>
  <c r="J23" i="49" s="1"/>
  <c r="G23" i="49"/>
  <c r="I23" i="49" s="1"/>
  <c r="H24" i="49"/>
  <c r="J24" i="49" s="1"/>
  <c r="G24" i="49"/>
  <c r="I24" i="49" s="1"/>
  <c r="I25" i="49"/>
  <c r="H25" i="49"/>
  <c r="J25" i="49" s="1"/>
  <c r="G25" i="49"/>
  <c r="J26" i="49"/>
  <c r="I26" i="49"/>
  <c r="H26" i="49"/>
  <c r="G26" i="49"/>
  <c r="I27" i="49"/>
  <c r="H27" i="49"/>
  <c r="J27" i="49" s="1"/>
  <c r="G27" i="49"/>
  <c r="J28" i="49"/>
  <c r="I28" i="49"/>
  <c r="H28" i="49"/>
  <c r="G28" i="49"/>
  <c r="H29" i="49"/>
  <c r="J29" i="49" s="1"/>
  <c r="G29" i="49"/>
  <c r="I29" i="49" s="1"/>
  <c r="H30" i="49"/>
  <c r="J30" i="49" s="1"/>
  <c r="G30" i="49"/>
  <c r="I30" i="49" s="1"/>
  <c r="H31" i="49"/>
  <c r="J31" i="49" s="1"/>
  <c r="G31" i="49"/>
  <c r="I31" i="49" s="1"/>
  <c r="H32" i="49"/>
  <c r="J32" i="49" s="1"/>
  <c r="G32" i="49"/>
  <c r="I32" i="49" s="1"/>
  <c r="H33" i="49"/>
  <c r="J33" i="49" s="1"/>
  <c r="G33" i="49"/>
  <c r="I33" i="49" s="1"/>
  <c r="J34" i="49"/>
  <c r="I34" i="49"/>
  <c r="H34" i="49"/>
  <c r="G34" i="49"/>
  <c r="H35" i="49"/>
  <c r="J35" i="49" s="1"/>
  <c r="G35" i="49"/>
  <c r="I35" i="49" s="1"/>
  <c r="H38" i="49"/>
  <c r="J38" i="49" s="1"/>
  <c r="G38" i="49"/>
  <c r="I38" i="49" s="1"/>
  <c r="I39" i="49"/>
  <c r="H39" i="49"/>
  <c r="J39" i="49" s="1"/>
  <c r="G39" i="49"/>
  <c r="I40" i="49"/>
  <c r="H40" i="49"/>
  <c r="J40" i="49" s="1"/>
  <c r="G40" i="49"/>
  <c r="H41" i="49"/>
  <c r="J41" i="49" s="1"/>
  <c r="G41" i="49"/>
  <c r="I41" i="49" s="1"/>
  <c r="I44" i="49"/>
  <c r="H44" i="49"/>
  <c r="J44" i="49" s="1"/>
  <c r="G44" i="49"/>
  <c r="H45" i="49"/>
  <c r="J45" i="49" s="1"/>
  <c r="G45" i="49"/>
  <c r="I45" i="49" s="1"/>
  <c r="H46" i="49"/>
  <c r="J46" i="49" s="1"/>
  <c r="G46" i="49"/>
  <c r="I46" i="49" s="1"/>
  <c r="H47" i="49"/>
  <c r="J47" i="49" s="1"/>
  <c r="G47" i="49"/>
  <c r="I47" i="49" s="1"/>
  <c r="H48" i="49"/>
  <c r="J48" i="49" s="1"/>
  <c r="G48" i="49"/>
  <c r="I48" i="49" s="1"/>
  <c r="H49" i="49"/>
  <c r="J49" i="49" s="1"/>
  <c r="G49" i="49"/>
  <c r="I49" i="49" s="1"/>
  <c r="I50" i="49"/>
  <c r="H50" i="49"/>
  <c r="J50" i="49" s="1"/>
  <c r="G50" i="49"/>
  <c r="I51" i="49"/>
  <c r="H51" i="49"/>
  <c r="J51" i="49" s="1"/>
  <c r="G51" i="49"/>
  <c r="I52" i="49"/>
  <c r="H52" i="49"/>
  <c r="J52" i="49" s="1"/>
  <c r="G52" i="49"/>
  <c r="I53" i="49"/>
  <c r="H53" i="49"/>
  <c r="J53" i="49" s="1"/>
  <c r="G53" i="49"/>
  <c r="H54" i="49"/>
  <c r="J54" i="49" s="1"/>
  <c r="G54" i="49"/>
  <c r="I54" i="49" s="1"/>
  <c r="I55" i="49"/>
  <c r="H55" i="49"/>
  <c r="J55" i="49" s="1"/>
  <c r="G55" i="49"/>
  <c r="H56" i="49"/>
  <c r="J56" i="49" s="1"/>
  <c r="G56" i="49"/>
  <c r="I56" i="49" s="1"/>
  <c r="H57" i="49"/>
  <c r="J57" i="49" s="1"/>
  <c r="G57" i="49"/>
  <c r="I57" i="49" s="1"/>
  <c r="H58" i="49"/>
  <c r="J58" i="49" s="1"/>
  <c r="G58" i="49"/>
  <c r="I58" i="49" s="1"/>
  <c r="H59" i="49"/>
  <c r="J59" i="49" s="1"/>
  <c r="G59" i="49"/>
  <c r="I59" i="49" s="1"/>
  <c r="H60" i="49"/>
  <c r="J60" i="49" s="1"/>
  <c r="G60" i="49"/>
  <c r="I60" i="49" s="1"/>
  <c r="H61" i="49"/>
  <c r="J61" i="49" s="1"/>
  <c r="G61" i="49"/>
  <c r="I61" i="49" s="1"/>
  <c r="H62" i="49"/>
  <c r="J62" i="49" s="1"/>
  <c r="G62" i="49"/>
  <c r="I62" i="49" s="1"/>
  <c r="H63" i="49"/>
  <c r="J63" i="49" s="1"/>
  <c r="G63" i="49"/>
  <c r="I63" i="49" s="1"/>
  <c r="H64" i="49"/>
  <c r="J64" i="49" s="1"/>
  <c r="G64" i="49"/>
  <c r="I64" i="49" s="1"/>
  <c r="J67" i="49"/>
  <c r="I67" i="49"/>
  <c r="H67" i="49"/>
  <c r="G67" i="49"/>
  <c r="J68" i="49"/>
  <c r="I68" i="49"/>
  <c r="H68" i="49"/>
  <c r="G68" i="49"/>
  <c r="J71" i="49"/>
  <c r="I71" i="49"/>
  <c r="H71" i="49"/>
  <c r="G71" i="49"/>
  <c r="J72" i="49"/>
  <c r="I72" i="49"/>
  <c r="H72" i="49"/>
  <c r="G72" i="49"/>
  <c r="H75" i="49"/>
  <c r="J75" i="49" s="1"/>
  <c r="G75" i="49"/>
  <c r="I75" i="49" s="1"/>
  <c r="H76" i="49"/>
  <c r="J76" i="49" s="1"/>
  <c r="G76" i="49"/>
  <c r="I76" i="49" s="1"/>
  <c r="H77" i="49"/>
  <c r="J77" i="49" s="1"/>
  <c r="G77" i="49"/>
  <c r="I77" i="49" s="1"/>
  <c r="H78" i="49"/>
  <c r="J78" i="49" s="1"/>
  <c r="G78" i="49"/>
  <c r="I78" i="49" s="1"/>
  <c r="I81" i="49"/>
  <c r="H81" i="49"/>
  <c r="J81" i="49" s="1"/>
  <c r="G81" i="49"/>
  <c r="I82" i="49"/>
  <c r="H82" i="49"/>
  <c r="J82" i="49" s="1"/>
  <c r="G82" i="49"/>
  <c r="I85" i="49"/>
  <c r="H85" i="49"/>
  <c r="J85" i="49" s="1"/>
  <c r="G85" i="49"/>
  <c r="I86" i="49"/>
  <c r="H86" i="49"/>
  <c r="J86" i="49" s="1"/>
  <c r="G86" i="49"/>
  <c r="J87" i="49"/>
  <c r="I87" i="49"/>
  <c r="H87" i="49"/>
  <c r="G87" i="49"/>
  <c r="J88" i="49"/>
  <c r="I88" i="49"/>
  <c r="H88" i="49"/>
  <c r="G88" i="49"/>
  <c r="I89" i="49"/>
  <c r="H89" i="49"/>
  <c r="J89" i="49" s="1"/>
  <c r="G89" i="49"/>
  <c r="J92" i="49"/>
  <c r="I92" i="49"/>
  <c r="H92" i="49"/>
  <c r="G92" i="49"/>
  <c r="J93" i="49"/>
  <c r="I93" i="49"/>
  <c r="H93" i="49"/>
  <c r="G93" i="49"/>
  <c r="J94" i="49"/>
  <c r="I94" i="49"/>
  <c r="H94" i="49"/>
  <c r="G94" i="49"/>
  <c r="J95" i="49"/>
  <c r="I95" i="49"/>
  <c r="H95" i="49"/>
  <c r="G95" i="49"/>
  <c r="J96" i="49"/>
  <c r="I96" i="49"/>
  <c r="H96" i="49"/>
  <c r="G96" i="49"/>
  <c r="H99" i="49"/>
  <c r="J99" i="49" s="1"/>
  <c r="G99" i="49"/>
  <c r="I99" i="49" s="1"/>
  <c r="H100" i="49"/>
  <c r="J100" i="49" s="1"/>
  <c r="G100" i="49"/>
  <c r="I100" i="49" s="1"/>
  <c r="I103" i="49"/>
  <c r="H103" i="49"/>
  <c r="J103" i="49" s="1"/>
  <c r="G103" i="49"/>
  <c r="I104" i="49"/>
  <c r="H104" i="49"/>
  <c r="J104" i="49" s="1"/>
  <c r="G104" i="49"/>
  <c r="H107" i="49"/>
  <c r="J107" i="49" s="1"/>
  <c r="G107" i="49"/>
  <c r="I107" i="49" s="1"/>
  <c r="H108" i="49"/>
  <c r="J108" i="49" s="1"/>
  <c r="G108" i="49"/>
  <c r="I108" i="49" s="1"/>
  <c r="H111" i="49"/>
  <c r="J111" i="49" s="1"/>
  <c r="G111" i="49"/>
  <c r="I111" i="49" s="1"/>
  <c r="H112" i="49"/>
  <c r="J112" i="49" s="1"/>
  <c r="G112" i="49"/>
  <c r="I112" i="49" s="1"/>
  <c r="H115" i="49"/>
  <c r="J115" i="49" s="1"/>
  <c r="G115" i="49"/>
  <c r="I115" i="49" s="1"/>
  <c r="H116" i="49"/>
  <c r="J116" i="49" s="1"/>
  <c r="G116" i="49"/>
  <c r="I116" i="49" s="1"/>
  <c r="H119" i="49"/>
  <c r="J119" i="49" s="1"/>
  <c r="G119" i="49"/>
  <c r="I119" i="49" s="1"/>
  <c r="H120" i="49"/>
  <c r="J120" i="49" s="1"/>
  <c r="G120" i="49"/>
  <c r="I120" i="49" s="1"/>
  <c r="H121" i="49"/>
  <c r="J121" i="49" s="1"/>
  <c r="G121" i="49"/>
  <c r="I121" i="49" s="1"/>
  <c r="I122" i="49"/>
  <c r="H122" i="49"/>
  <c r="J122" i="49" s="1"/>
  <c r="G122" i="49"/>
  <c r="H123" i="49"/>
  <c r="J123" i="49" s="1"/>
  <c r="G123" i="49"/>
  <c r="I123" i="49" s="1"/>
  <c r="H124" i="49"/>
  <c r="J124" i="49" s="1"/>
  <c r="G124" i="49"/>
  <c r="I124" i="49" s="1"/>
  <c r="H125" i="49"/>
  <c r="J125" i="49" s="1"/>
  <c r="G125" i="49"/>
  <c r="I125" i="49" s="1"/>
  <c r="H126" i="49"/>
  <c r="J126" i="49" s="1"/>
  <c r="G126" i="49"/>
  <c r="I126" i="49" s="1"/>
  <c r="H127" i="49"/>
  <c r="J127" i="49" s="1"/>
  <c r="G127" i="49"/>
  <c r="I127" i="49" s="1"/>
  <c r="H128" i="49"/>
  <c r="J128" i="49" s="1"/>
  <c r="G128" i="49"/>
  <c r="I128" i="49" s="1"/>
  <c r="H129" i="49"/>
  <c r="J129" i="49" s="1"/>
  <c r="G129" i="49"/>
  <c r="I129" i="49" s="1"/>
  <c r="H132" i="49"/>
  <c r="J132" i="49" s="1"/>
  <c r="G132" i="49"/>
  <c r="I132" i="49" s="1"/>
  <c r="H133" i="49"/>
  <c r="J133" i="49" s="1"/>
  <c r="G133" i="49"/>
  <c r="I133" i="49" s="1"/>
  <c r="H136" i="49"/>
  <c r="J136" i="49" s="1"/>
  <c r="G136" i="49"/>
  <c r="I136" i="49" s="1"/>
  <c r="H137" i="49"/>
  <c r="J137" i="49" s="1"/>
  <c r="G137" i="49"/>
  <c r="I137" i="49" s="1"/>
  <c r="I138" i="49"/>
  <c r="H138" i="49"/>
  <c r="J138" i="49" s="1"/>
  <c r="G138" i="49"/>
  <c r="H139" i="49"/>
  <c r="J139" i="49" s="1"/>
  <c r="G139" i="49"/>
  <c r="I139" i="49" s="1"/>
  <c r="H142" i="49"/>
  <c r="J142" i="49" s="1"/>
  <c r="G142" i="49"/>
  <c r="I142" i="49" s="1"/>
  <c r="J143" i="49"/>
  <c r="I143" i="49"/>
  <c r="H143" i="49"/>
  <c r="G143" i="49"/>
  <c r="H144" i="49"/>
  <c r="J144" i="49" s="1"/>
  <c r="G144" i="49"/>
  <c r="I144" i="49" s="1"/>
  <c r="I145" i="49"/>
  <c r="H145" i="49"/>
  <c r="J145" i="49" s="1"/>
  <c r="G145" i="49"/>
  <c r="H146" i="49"/>
  <c r="J146" i="49" s="1"/>
  <c r="G146" i="49"/>
  <c r="I146" i="49" s="1"/>
  <c r="H149" i="49"/>
  <c r="J149" i="49" s="1"/>
  <c r="G149" i="49"/>
  <c r="I149" i="49" s="1"/>
  <c r="J150" i="49"/>
  <c r="I150" i="49"/>
  <c r="H150" i="49"/>
  <c r="G150" i="49"/>
  <c r="H151" i="49"/>
  <c r="J151" i="49" s="1"/>
  <c r="G151" i="49"/>
  <c r="I151" i="49" s="1"/>
  <c r="I152" i="49"/>
  <c r="H152" i="49"/>
  <c r="J152" i="49" s="1"/>
  <c r="G152" i="49"/>
  <c r="J153" i="49"/>
  <c r="I153" i="49"/>
  <c r="H153" i="49"/>
  <c r="G153" i="49"/>
  <c r="H154" i="49"/>
  <c r="J154" i="49" s="1"/>
  <c r="G154" i="49"/>
  <c r="I154" i="49" s="1"/>
  <c r="H155" i="49"/>
  <c r="J155" i="49" s="1"/>
  <c r="G155" i="49"/>
  <c r="I155" i="49" s="1"/>
  <c r="H156" i="49"/>
  <c r="J156" i="49" s="1"/>
  <c r="G156" i="49"/>
  <c r="I156" i="49" s="1"/>
  <c r="H159" i="49"/>
  <c r="J159" i="49" s="1"/>
  <c r="G159" i="49"/>
  <c r="I159" i="49" s="1"/>
  <c r="H160" i="49"/>
  <c r="J160" i="49" s="1"/>
  <c r="G160" i="49"/>
  <c r="I160" i="49" s="1"/>
  <c r="H161" i="49"/>
  <c r="J161" i="49" s="1"/>
  <c r="G161" i="49"/>
  <c r="I161" i="49" s="1"/>
  <c r="H162" i="49"/>
  <c r="J162" i="49" s="1"/>
  <c r="G162" i="49"/>
  <c r="I162" i="49" s="1"/>
  <c r="I165" i="49"/>
  <c r="H165" i="49"/>
  <c r="J165" i="49" s="1"/>
  <c r="G165" i="49"/>
  <c r="H166" i="49"/>
  <c r="J166" i="49" s="1"/>
  <c r="G166" i="49"/>
  <c r="I166" i="49" s="1"/>
  <c r="H167" i="49"/>
  <c r="J167" i="49" s="1"/>
  <c r="G167" i="49"/>
  <c r="I167" i="49" s="1"/>
  <c r="H168" i="49"/>
  <c r="J168" i="49" s="1"/>
  <c r="G168" i="49"/>
  <c r="I168" i="49" s="1"/>
  <c r="I169" i="49"/>
  <c r="H169" i="49"/>
  <c r="J169" i="49" s="1"/>
  <c r="G169" i="49"/>
  <c r="J170" i="49"/>
  <c r="I170" i="49"/>
  <c r="H170" i="49"/>
  <c r="G170" i="49"/>
  <c r="H171" i="49"/>
  <c r="J171" i="49" s="1"/>
  <c r="G171" i="49"/>
  <c r="I171" i="49" s="1"/>
  <c r="H174" i="49"/>
  <c r="J174" i="49" s="1"/>
  <c r="G174" i="49"/>
  <c r="I174" i="49" s="1"/>
  <c r="H175" i="49"/>
  <c r="J175" i="49" s="1"/>
  <c r="G175" i="49"/>
  <c r="I175" i="49" s="1"/>
  <c r="H176" i="49"/>
  <c r="J176" i="49" s="1"/>
  <c r="G176" i="49"/>
  <c r="I176" i="49" s="1"/>
  <c r="H177" i="49"/>
  <c r="J177" i="49" s="1"/>
  <c r="G177" i="49"/>
  <c r="I177" i="49" s="1"/>
  <c r="J178" i="49"/>
  <c r="I178" i="49"/>
  <c r="H178" i="49"/>
  <c r="G178" i="49"/>
  <c r="H179" i="49"/>
  <c r="J179" i="49" s="1"/>
  <c r="G179" i="49"/>
  <c r="I179" i="49" s="1"/>
  <c r="H180" i="49"/>
  <c r="J180" i="49" s="1"/>
  <c r="G180" i="49"/>
  <c r="I180" i="49" s="1"/>
  <c r="H181" i="49"/>
  <c r="J181" i="49" s="1"/>
  <c r="G181" i="49"/>
  <c r="I181" i="49" s="1"/>
  <c r="H182" i="49"/>
  <c r="J182" i="49" s="1"/>
  <c r="G182" i="49"/>
  <c r="I182" i="49" s="1"/>
  <c r="H183" i="49"/>
  <c r="J183" i="49" s="1"/>
  <c r="G183" i="49"/>
  <c r="I183" i="49" s="1"/>
  <c r="H184" i="49"/>
  <c r="J184" i="49" s="1"/>
  <c r="G184" i="49"/>
  <c r="I184" i="49" s="1"/>
  <c r="H185" i="49"/>
  <c r="J185" i="49" s="1"/>
  <c r="G185" i="49"/>
  <c r="I185" i="49" s="1"/>
  <c r="H186" i="49"/>
  <c r="J186" i="49" s="1"/>
  <c r="G186" i="49"/>
  <c r="I186" i="49" s="1"/>
  <c r="H187" i="49"/>
  <c r="J187" i="49" s="1"/>
  <c r="G187" i="49"/>
  <c r="I187" i="49" s="1"/>
  <c r="H190" i="49"/>
  <c r="J190" i="49" s="1"/>
  <c r="G190" i="49"/>
  <c r="I190" i="49" s="1"/>
  <c r="H191" i="49"/>
  <c r="J191" i="49" s="1"/>
  <c r="G191" i="49"/>
  <c r="I191" i="49" s="1"/>
  <c r="H192" i="49"/>
  <c r="J192" i="49" s="1"/>
  <c r="G192" i="49"/>
  <c r="I192" i="49" s="1"/>
  <c r="J193" i="49"/>
  <c r="I193" i="49"/>
  <c r="H193" i="49"/>
  <c r="G193" i="49"/>
  <c r="H194" i="49"/>
  <c r="J194" i="49" s="1"/>
  <c r="G194" i="49"/>
  <c r="I194" i="49" s="1"/>
  <c r="H195" i="49"/>
  <c r="J195" i="49" s="1"/>
  <c r="G195" i="49"/>
  <c r="I195" i="49" s="1"/>
  <c r="H196" i="49"/>
  <c r="J196" i="49" s="1"/>
  <c r="G196" i="49"/>
  <c r="I196" i="49" s="1"/>
  <c r="H199" i="49"/>
  <c r="J199" i="49" s="1"/>
  <c r="G199" i="49"/>
  <c r="I199" i="49" s="1"/>
  <c r="H200" i="49"/>
  <c r="J200" i="49" s="1"/>
  <c r="G200" i="49"/>
  <c r="I200" i="49" s="1"/>
  <c r="H201" i="49"/>
  <c r="J201" i="49" s="1"/>
  <c r="G201" i="49"/>
  <c r="I201" i="49" s="1"/>
  <c r="H202" i="49"/>
  <c r="J202" i="49" s="1"/>
  <c r="G202" i="49"/>
  <c r="I202" i="49" s="1"/>
  <c r="H205" i="49"/>
  <c r="J205" i="49" s="1"/>
  <c r="G205" i="49"/>
  <c r="I205" i="49" s="1"/>
  <c r="H206" i="49"/>
  <c r="J206" i="49" s="1"/>
  <c r="G206" i="49"/>
  <c r="I206" i="49" s="1"/>
  <c r="H207" i="49"/>
  <c r="J207" i="49" s="1"/>
  <c r="G207" i="49"/>
  <c r="I207" i="49" s="1"/>
  <c r="H208" i="49"/>
  <c r="J208" i="49" s="1"/>
  <c r="G208" i="49"/>
  <c r="I208" i="49" s="1"/>
  <c r="H211" i="49"/>
  <c r="J211" i="49" s="1"/>
  <c r="G211" i="49"/>
  <c r="I211" i="49" s="1"/>
  <c r="H212" i="49"/>
  <c r="J212" i="49" s="1"/>
  <c r="G212" i="49"/>
  <c r="I212" i="49" s="1"/>
  <c r="H215" i="49"/>
  <c r="J215" i="49" s="1"/>
  <c r="G215" i="49"/>
  <c r="I215" i="49" s="1"/>
  <c r="I216" i="49"/>
  <c r="H216" i="49"/>
  <c r="J216" i="49" s="1"/>
  <c r="G216" i="49"/>
  <c r="H217" i="49"/>
  <c r="J217" i="49" s="1"/>
  <c r="G217" i="49"/>
  <c r="I217" i="49" s="1"/>
  <c r="H218" i="49"/>
  <c r="J218" i="49" s="1"/>
  <c r="G218" i="49"/>
  <c r="I218" i="49" s="1"/>
  <c r="H219" i="49"/>
  <c r="J219" i="49" s="1"/>
  <c r="G219" i="49"/>
  <c r="I219" i="49" s="1"/>
  <c r="I222" i="49"/>
  <c r="H222" i="49"/>
  <c r="J222" i="49" s="1"/>
  <c r="G222" i="49"/>
  <c r="H223" i="49"/>
  <c r="J223" i="49" s="1"/>
  <c r="G223" i="49"/>
  <c r="I223" i="49" s="1"/>
  <c r="H224" i="49"/>
  <c r="J224" i="49" s="1"/>
  <c r="G224" i="49"/>
  <c r="I224" i="49" s="1"/>
  <c r="H225" i="49"/>
  <c r="J225" i="49" s="1"/>
  <c r="G225" i="49"/>
  <c r="I225" i="49" s="1"/>
  <c r="I226" i="49"/>
  <c r="H226" i="49"/>
  <c r="J226" i="49" s="1"/>
  <c r="G226" i="49"/>
  <c r="I227" i="49"/>
  <c r="H227" i="49"/>
  <c r="J227" i="49" s="1"/>
  <c r="G227" i="49"/>
  <c r="H228" i="49"/>
  <c r="J228" i="49" s="1"/>
  <c r="G228" i="49"/>
  <c r="I228" i="49" s="1"/>
  <c r="H231" i="49"/>
  <c r="J231" i="49" s="1"/>
  <c r="G231" i="49"/>
  <c r="I231" i="49" s="1"/>
  <c r="H232" i="49"/>
  <c r="J232" i="49" s="1"/>
  <c r="G232" i="49"/>
  <c r="I232" i="49" s="1"/>
  <c r="H233" i="49"/>
  <c r="J233" i="49" s="1"/>
  <c r="G233" i="49"/>
  <c r="I233" i="49" s="1"/>
  <c r="H234" i="49"/>
  <c r="J234" i="49" s="1"/>
  <c r="G234" i="49"/>
  <c r="I234" i="49" s="1"/>
  <c r="H235" i="49"/>
  <c r="J235" i="49" s="1"/>
  <c r="G235" i="49"/>
  <c r="I235" i="49" s="1"/>
  <c r="H236" i="49"/>
  <c r="J236" i="49" s="1"/>
  <c r="G236" i="49"/>
  <c r="I236" i="49" s="1"/>
  <c r="H239" i="49"/>
  <c r="J239" i="49" s="1"/>
  <c r="G239" i="49"/>
  <c r="I239" i="49" s="1"/>
  <c r="H240" i="49"/>
  <c r="J240" i="49" s="1"/>
  <c r="G240" i="49"/>
  <c r="I240" i="49" s="1"/>
  <c r="H243" i="49"/>
  <c r="J243" i="49" s="1"/>
  <c r="G243" i="49"/>
  <c r="I243" i="49" s="1"/>
  <c r="H244" i="49"/>
  <c r="J244" i="49" s="1"/>
  <c r="G244" i="49"/>
  <c r="I244" i="49" s="1"/>
  <c r="H245" i="49"/>
  <c r="J245" i="49" s="1"/>
  <c r="G245" i="49"/>
  <c r="I245" i="49" s="1"/>
  <c r="H246" i="49"/>
  <c r="J246" i="49" s="1"/>
  <c r="G246" i="49"/>
  <c r="I246" i="49" s="1"/>
  <c r="H247" i="49"/>
  <c r="J247" i="49" s="1"/>
  <c r="G247" i="49"/>
  <c r="I247" i="49" s="1"/>
  <c r="H248" i="49"/>
  <c r="J248" i="49" s="1"/>
  <c r="G248" i="49"/>
  <c r="I248" i="49" s="1"/>
  <c r="H249" i="49"/>
  <c r="J249" i="49" s="1"/>
  <c r="G249" i="49"/>
  <c r="I249" i="49" s="1"/>
  <c r="H250" i="49"/>
  <c r="J250" i="49" s="1"/>
  <c r="G250" i="49"/>
  <c r="I250" i="49" s="1"/>
  <c r="H251" i="49"/>
  <c r="J251" i="49" s="1"/>
  <c r="G251" i="49"/>
  <c r="I251" i="49" s="1"/>
  <c r="H252" i="49"/>
  <c r="J252" i="49" s="1"/>
  <c r="G252" i="49"/>
  <c r="I252" i="49" s="1"/>
  <c r="H253" i="49"/>
  <c r="J253" i="49" s="1"/>
  <c r="G253" i="49"/>
  <c r="I253" i="49" s="1"/>
  <c r="H254" i="49"/>
  <c r="J254" i="49" s="1"/>
  <c r="G254" i="49"/>
  <c r="I254" i="49" s="1"/>
  <c r="J257" i="49"/>
  <c r="I257" i="49"/>
  <c r="H257" i="49"/>
  <c r="G257" i="49"/>
  <c r="H258" i="49"/>
  <c r="J258" i="49" s="1"/>
  <c r="G258" i="49"/>
  <c r="I258" i="49" s="1"/>
  <c r="H259" i="49"/>
  <c r="J259" i="49" s="1"/>
  <c r="G259" i="49"/>
  <c r="I259" i="49" s="1"/>
  <c r="H262" i="49"/>
  <c r="J262" i="49" s="1"/>
  <c r="G262" i="49"/>
  <c r="I262" i="49" s="1"/>
  <c r="I263" i="49"/>
  <c r="H263" i="49"/>
  <c r="J263" i="49" s="1"/>
  <c r="G263" i="49"/>
  <c r="H264" i="49"/>
  <c r="J264" i="49" s="1"/>
  <c r="G264" i="49"/>
  <c r="I264" i="49" s="1"/>
  <c r="J265" i="49"/>
  <c r="I265" i="49"/>
  <c r="H265" i="49"/>
  <c r="G265" i="49"/>
  <c r="H266" i="49"/>
  <c r="J266" i="49" s="1"/>
  <c r="G266" i="49"/>
  <c r="I266" i="49" s="1"/>
  <c r="H267" i="49"/>
  <c r="J267" i="49" s="1"/>
  <c r="G267" i="49"/>
  <c r="I267" i="49" s="1"/>
  <c r="H268" i="49"/>
  <c r="J268" i="49" s="1"/>
  <c r="G268" i="49"/>
  <c r="I268" i="49" s="1"/>
  <c r="H269" i="49"/>
  <c r="J269" i="49" s="1"/>
  <c r="G269" i="49"/>
  <c r="I269" i="49" s="1"/>
  <c r="H272" i="49"/>
  <c r="J272" i="49" s="1"/>
  <c r="G272" i="49"/>
  <c r="I272" i="49" s="1"/>
  <c r="H273" i="49"/>
  <c r="J273" i="49" s="1"/>
  <c r="G273" i="49"/>
  <c r="I273" i="49" s="1"/>
  <c r="H274" i="49"/>
  <c r="J274" i="49" s="1"/>
  <c r="G274" i="49"/>
  <c r="I274" i="49" s="1"/>
  <c r="I275" i="49"/>
  <c r="H275" i="49"/>
  <c r="J275" i="49" s="1"/>
  <c r="G275" i="49"/>
  <c r="H276" i="49"/>
  <c r="J276" i="49" s="1"/>
  <c r="G276" i="49"/>
  <c r="I276" i="49" s="1"/>
  <c r="J277" i="49"/>
  <c r="I277" i="49"/>
  <c r="H277" i="49"/>
  <c r="G277" i="49"/>
  <c r="J278" i="49"/>
  <c r="I278" i="49"/>
  <c r="H278" i="49"/>
  <c r="G278" i="49"/>
  <c r="H279" i="49"/>
  <c r="J279" i="49" s="1"/>
  <c r="G279" i="49"/>
  <c r="I279" i="49" s="1"/>
  <c r="H280" i="49"/>
  <c r="J280" i="49" s="1"/>
  <c r="G280" i="49"/>
  <c r="I280" i="49" s="1"/>
  <c r="H281" i="49"/>
  <c r="J281" i="49" s="1"/>
  <c r="G281" i="49"/>
  <c r="I281" i="49" s="1"/>
  <c r="H284" i="49"/>
  <c r="J284" i="49" s="1"/>
  <c r="G284" i="49"/>
  <c r="I284" i="49" s="1"/>
  <c r="I285" i="49"/>
  <c r="H285" i="49"/>
  <c r="J285" i="49" s="1"/>
  <c r="G285" i="49"/>
  <c r="I286" i="49"/>
  <c r="H286" i="49"/>
  <c r="J286" i="49" s="1"/>
  <c r="G286" i="49"/>
  <c r="H287" i="49"/>
  <c r="J287" i="49" s="1"/>
  <c r="G287" i="49"/>
  <c r="I287" i="49" s="1"/>
  <c r="H288" i="49"/>
  <c r="J288" i="49" s="1"/>
  <c r="G288" i="49"/>
  <c r="I288" i="49" s="1"/>
  <c r="H289" i="49"/>
  <c r="J289" i="49" s="1"/>
  <c r="G289" i="49"/>
  <c r="I289" i="49" s="1"/>
  <c r="J290" i="49"/>
  <c r="I290" i="49"/>
  <c r="H290" i="49"/>
  <c r="G290" i="49"/>
  <c r="H291" i="49"/>
  <c r="J291" i="49" s="1"/>
  <c r="G291" i="49"/>
  <c r="I291" i="49" s="1"/>
  <c r="H292" i="49"/>
  <c r="J292" i="49" s="1"/>
  <c r="G292" i="49"/>
  <c r="I292" i="49" s="1"/>
  <c r="I295" i="49"/>
  <c r="H295" i="49"/>
  <c r="J295" i="49" s="1"/>
  <c r="G295" i="49"/>
  <c r="J296" i="49"/>
  <c r="I296" i="49"/>
  <c r="H296" i="49"/>
  <c r="G296" i="49"/>
  <c r="I297" i="49"/>
  <c r="H297" i="49"/>
  <c r="J297" i="49" s="1"/>
  <c r="G297" i="49"/>
  <c r="I298" i="49"/>
  <c r="H298" i="49"/>
  <c r="J298" i="49" s="1"/>
  <c r="G298" i="49"/>
  <c r="H301" i="49"/>
  <c r="J301" i="49" s="1"/>
  <c r="G301" i="49"/>
  <c r="I301" i="49" s="1"/>
  <c r="H302" i="49"/>
  <c r="J302" i="49" s="1"/>
  <c r="G302" i="49"/>
  <c r="I302" i="49" s="1"/>
  <c r="I305" i="49"/>
  <c r="H305" i="49"/>
  <c r="J305" i="49" s="1"/>
  <c r="G305" i="49"/>
  <c r="I306" i="49"/>
  <c r="H306" i="49"/>
  <c r="J306" i="49" s="1"/>
  <c r="G306" i="49"/>
  <c r="I307" i="49"/>
  <c r="H307" i="49"/>
  <c r="J307" i="49" s="1"/>
  <c r="G307" i="49"/>
  <c r="J310" i="49"/>
  <c r="I310" i="49"/>
  <c r="H310" i="49"/>
  <c r="G310" i="49"/>
  <c r="I311" i="49"/>
  <c r="H311" i="49"/>
  <c r="J311" i="49" s="1"/>
  <c r="G311" i="49"/>
  <c r="J312" i="49"/>
  <c r="I312" i="49"/>
  <c r="H312" i="49"/>
  <c r="G312" i="49"/>
  <c r="H313" i="49"/>
  <c r="J313" i="49" s="1"/>
  <c r="G313" i="49"/>
  <c r="I313" i="49" s="1"/>
  <c r="H314" i="49"/>
  <c r="J314" i="49" s="1"/>
  <c r="G314" i="49"/>
  <c r="I314" i="49" s="1"/>
  <c r="H317" i="49"/>
  <c r="J317" i="49" s="1"/>
  <c r="G317" i="49"/>
  <c r="I317" i="49" s="1"/>
  <c r="H318" i="49"/>
  <c r="J318" i="49" s="1"/>
  <c r="G318" i="49"/>
  <c r="I318" i="49" s="1"/>
  <c r="H319" i="49"/>
  <c r="J319" i="49" s="1"/>
  <c r="G319" i="49"/>
  <c r="I319" i="49" s="1"/>
  <c r="H320" i="49"/>
  <c r="J320" i="49" s="1"/>
  <c r="G320" i="49"/>
  <c r="I320" i="49" s="1"/>
  <c r="H321" i="49"/>
  <c r="J321" i="49" s="1"/>
  <c r="G321" i="49"/>
  <c r="I321" i="49" s="1"/>
  <c r="H322" i="49"/>
  <c r="J322" i="49" s="1"/>
  <c r="G322" i="49"/>
  <c r="I322" i="49" s="1"/>
  <c r="H323" i="49"/>
  <c r="J323" i="49" s="1"/>
  <c r="G323" i="49"/>
  <c r="I323" i="49" s="1"/>
  <c r="H324" i="49"/>
  <c r="J324" i="49" s="1"/>
  <c r="G324" i="49"/>
  <c r="I324" i="49" s="1"/>
  <c r="H325" i="49"/>
  <c r="J325" i="49" s="1"/>
  <c r="G325" i="49"/>
  <c r="I325" i="49" s="1"/>
  <c r="H326" i="49"/>
  <c r="J326" i="49" s="1"/>
  <c r="G326" i="49"/>
  <c r="I326" i="49" s="1"/>
  <c r="H327" i="49"/>
  <c r="J327" i="49" s="1"/>
  <c r="G327" i="49"/>
  <c r="I327" i="49" s="1"/>
  <c r="H328" i="49"/>
  <c r="J328" i="49" s="1"/>
  <c r="G328" i="49"/>
  <c r="I328" i="49" s="1"/>
  <c r="H329" i="49"/>
  <c r="J329" i="49" s="1"/>
  <c r="G329" i="49"/>
  <c r="I329" i="49" s="1"/>
  <c r="H332" i="49"/>
  <c r="J332" i="49" s="1"/>
  <c r="G332" i="49"/>
  <c r="I332" i="49" s="1"/>
  <c r="H333" i="49"/>
  <c r="J333" i="49" s="1"/>
  <c r="G333" i="49"/>
  <c r="I333" i="49" s="1"/>
  <c r="H336" i="49"/>
  <c r="J336" i="49" s="1"/>
  <c r="G336" i="49"/>
  <c r="I336" i="49" s="1"/>
  <c r="H337" i="49"/>
  <c r="J337" i="49" s="1"/>
  <c r="G337" i="49"/>
  <c r="I337" i="49" s="1"/>
  <c r="H338" i="49"/>
  <c r="J338" i="49" s="1"/>
  <c r="G338" i="49"/>
  <c r="I338" i="49" s="1"/>
  <c r="H339" i="49"/>
  <c r="J339" i="49" s="1"/>
  <c r="G339" i="49"/>
  <c r="I339" i="49" s="1"/>
  <c r="H340" i="49"/>
  <c r="J340" i="49" s="1"/>
  <c r="G340" i="49"/>
  <c r="I340" i="49" s="1"/>
  <c r="I341" i="49"/>
  <c r="H341" i="49"/>
  <c r="J341" i="49" s="1"/>
  <c r="G341" i="49"/>
  <c r="H342" i="49"/>
  <c r="J342" i="49" s="1"/>
  <c r="G342" i="49"/>
  <c r="I342" i="49" s="1"/>
  <c r="H343" i="49"/>
  <c r="J343" i="49" s="1"/>
  <c r="G343" i="49"/>
  <c r="I343" i="49" s="1"/>
  <c r="H344" i="49"/>
  <c r="J344" i="49" s="1"/>
  <c r="G344" i="49"/>
  <c r="I344" i="49" s="1"/>
  <c r="J345" i="49"/>
  <c r="I345" i="49"/>
  <c r="H345" i="49"/>
  <c r="G345" i="49"/>
  <c r="H346" i="49"/>
  <c r="J346" i="49" s="1"/>
  <c r="G346" i="49"/>
  <c r="I346" i="49" s="1"/>
  <c r="J347" i="49"/>
  <c r="I347" i="49"/>
  <c r="H347" i="49"/>
  <c r="G347" i="49"/>
  <c r="H348" i="49"/>
  <c r="J348" i="49" s="1"/>
  <c r="G348" i="49"/>
  <c r="I348" i="49" s="1"/>
  <c r="H349" i="49"/>
  <c r="J349" i="49" s="1"/>
  <c r="G349" i="49"/>
  <c r="I349" i="49" s="1"/>
  <c r="H350" i="49"/>
  <c r="J350" i="49" s="1"/>
  <c r="G350" i="49"/>
  <c r="I350" i="49" s="1"/>
  <c r="H351" i="49"/>
  <c r="J351" i="49" s="1"/>
  <c r="G351" i="49"/>
  <c r="I351" i="49" s="1"/>
  <c r="H352" i="49"/>
  <c r="J352" i="49" s="1"/>
  <c r="G352" i="49"/>
  <c r="I352" i="49" s="1"/>
  <c r="H353" i="49"/>
  <c r="J353" i="49" s="1"/>
  <c r="G353" i="49"/>
  <c r="I353" i="49" s="1"/>
  <c r="H354" i="49"/>
  <c r="J354" i="49" s="1"/>
  <c r="G354" i="49"/>
  <c r="I354" i="49" s="1"/>
  <c r="H355" i="49"/>
  <c r="J355" i="49" s="1"/>
  <c r="G355" i="49"/>
  <c r="I355" i="49" s="1"/>
  <c r="I356" i="49"/>
  <c r="H356" i="49"/>
  <c r="J356" i="49" s="1"/>
  <c r="G356" i="49"/>
  <c r="J357" i="49"/>
  <c r="I357" i="49"/>
  <c r="H357" i="49"/>
  <c r="G357" i="49"/>
  <c r="H358" i="49"/>
  <c r="J358" i="49" s="1"/>
  <c r="G358" i="49"/>
  <c r="I358" i="49" s="1"/>
  <c r="H361" i="49"/>
  <c r="J361" i="49" s="1"/>
  <c r="G361" i="49"/>
  <c r="I361" i="49" s="1"/>
  <c r="H362" i="49"/>
  <c r="J362" i="49" s="1"/>
  <c r="G362" i="49"/>
  <c r="I362" i="49" s="1"/>
  <c r="H365" i="49"/>
  <c r="J365" i="49" s="1"/>
  <c r="G365" i="49"/>
  <c r="I365" i="49" s="1"/>
  <c r="H366" i="49"/>
  <c r="J366" i="49" s="1"/>
  <c r="G366" i="49"/>
  <c r="I366" i="49" s="1"/>
  <c r="J367" i="49"/>
  <c r="I367" i="49"/>
  <c r="H367" i="49"/>
  <c r="G367" i="49"/>
  <c r="H368" i="49"/>
  <c r="J368" i="49" s="1"/>
  <c r="G368" i="49"/>
  <c r="I368" i="49" s="1"/>
  <c r="I369" i="49"/>
  <c r="H369" i="49"/>
  <c r="J369" i="49" s="1"/>
  <c r="G369" i="49"/>
  <c r="J370" i="49"/>
  <c r="I370" i="49"/>
  <c r="H370" i="49"/>
  <c r="G370" i="49"/>
  <c r="H371" i="49"/>
  <c r="J371" i="49" s="1"/>
  <c r="G371" i="49"/>
  <c r="I371" i="49" s="1"/>
  <c r="H372" i="49"/>
  <c r="J372" i="49" s="1"/>
  <c r="G372" i="49"/>
  <c r="I372" i="49" s="1"/>
  <c r="H375" i="49"/>
  <c r="J375" i="49" s="1"/>
  <c r="G375" i="49"/>
  <c r="I375" i="49" s="1"/>
  <c r="H376" i="49"/>
  <c r="J376" i="49" s="1"/>
  <c r="G376" i="49"/>
  <c r="I376" i="49" s="1"/>
  <c r="H377" i="49"/>
  <c r="J377" i="49" s="1"/>
  <c r="G377" i="49"/>
  <c r="I377" i="49" s="1"/>
  <c r="H378" i="49"/>
  <c r="J378" i="49" s="1"/>
  <c r="G378" i="49"/>
  <c r="I378" i="49" s="1"/>
  <c r="I381" i="49"/>
  <c r="H381" i="49"/>
  <c r="J381" i="49" s="1"/>
  <c r="G381" i="49"/>
  <c r="H382" i="49"/>
  <c r="J382" i="49" s="1"/>
  <c r="G382" i="49"/>
  <c r="I382" i="49" s="1"/>
  <c r="H383" i="49"/>
  <c r="J383" i="49" s="1"/>
  <c r="G383" i="49"/>
  <c r="I383" i="49" s="1"/>
  <c r="H384" i="49"/>
  <c r="J384" i="49" s="1"/>
  <c r="G384" i="49"/>
  <c r="I384" i="49" s="1"/>
  <c r="H385" i="49"/>
  <c r="J385" i="49" s="1"/>
  <c r="G385" i="49"/>
  <c r="I385" i="49" s="1"/>
  <c r="H388" i="49"/>
  <c r="J388" i="49" s="1"/>
  <c r="G388" i="49"/>
  <c r="I388" i="49" s="1"/>
  <c r="H389" i="49"/>
  <c r="J389" i="49" s="1"/>
  <c r="G389" i="49"/>
  <c r="I389" i="49" s="1"/>
  <c r="H390" i="49"/>
  <c r="J390" i="49" s="1"/>
  <c r="G390" i="49"/>
  <c r="I390" i="49" s="1"/>
  <c r="H391" i="49"/>
  <c r="J391" i="49" s="1"/>
  <c r="G391" i="49"/>
  <c r="I391" i="49" s="1"/>
  <c r="H392" i="49"/>
  <c r="J392" i="49" s="1"/>
  <c r="G392" i="49"/>
  <c r="I392" i="49" s="1"/>
  <c r="H393" i="49"/>
  <c r="J393" i="49" s="1"/>
  <c r="G393" i="49"/>
  <c r="I393" i="49" s="1"/>
  <c r="H394" i="49"/>
  <c r="J394" i="49" s="1"/>
  <c r="G394" i="49"/>
  <c r="I394" i="49" s="1"/>
  <c r="H395" i="49"/>
  <c r="J395" i="49" s="1"/>
  <c r="G395" i="49"/>
  <c r="I395" i="49" s="1"/>
  <c r="H396" i="49"/>
  <c r="J396" i="49" s="1"/>
  <c r="G396" i="49"/>
  <c r="I396" i="49" s="1"/>
  <c r="H397" i="49"/>
  <c r="J397" i="49" s="1"/>
  <c r="G397" i="49"/>
  <c r="I397" i="49" s="1"/>
  <c r="I400" i="49"/>
  <c r="H400" i="49"/>
  <c r="J400" i="49" s="1"/>
  <c r="G400" i="49"/>
  <c r="H401" i="49"/>
  <c r="J401" i="49" s="1"/>
  <c r="G401" i="49"/>
  <c r="I401" i="49" s="1"/>
  <c r="H402" i="49"/>
  <c r="J402" i="49" s="1"/>
  <c r="G402" i="49"/>
  <c r="I402" i="49" s="1"/>
  <c r="H403" i="49"/>
  <c r="J403" i="49" s="1"/>
  <c r="G403" i="49"/>
  <c r="I403" i="49" s="1"/>
  <c r="H404" i="49"/>
  <c r="J404" i="49" s="1"/>
  <c r="G404" i="49"/>
  <c r="I404" i="49" s="1"/>
  <c r="J405" i="49"/>
  <c r="I405" i="49"/>
  <c r="H405" i="49"/>
  <c r="G405" i="49"/>
  <c r="H406" i="49"/>
  <c r="J406" i="49" s="1"/>
  <c r="G406" i="49"/>
  <c r="I406" i="49" s="1"/>
  <c r="H407" i="49"/>
  <c r="J407" i="49" s="1"/>
  <c r="G407" i="49"/>
  <c r="I407" i="49" s="1"/>
  <c r="H408" i="49"/>
  <c r="J408" i="49" s="1"/>
  <c r="G408" i="49"/>
  <c r="I408" i="49" s="1"/>
  <c r="J409" i="49"/>
  <c r="I409" i="49"/>
  <c r="H409" i="49"/>
  <c r="G409" i="49"/>
  <c r="H410" i="49"/>
  <c r="J410" i="49" s="1"/>
  <c r="G410" i="49"/>
  <c r="I410" i="49" s="1"/>
  <c r="I413" i="49"/>
  <c r="H413" i="49"/>
  <c r="J413" i="49" s="1"/>
  <c r="G413" i="49"/>
  <c r="I414" i="49"/>
  <c r="H414" i="49"/>
  <c r="J414" i="49" s="1"/>
  <c r="G414" i="49"/>
  <c r="J415" i="49"/>
  <c r="I415" i="49"/>
  <c r="H415" i="49"/>
  <c r="G415" i="49"/>
  <c r="I416" i="49"/>
  <c r="H416" i="49"/>
  <c r="J416" i="49" s="1"/>
  <c r="G416" i="49"/>
  <c r="I417" i="49"/>
  <c r="H417" i="49"/>
  <c r="J417" i="49" s="1"/>
  <c r="G417" i="49"/>
  <c r="J418" i="49"/>
  <c r="I418" i="49"/>
  <c r="H418" i="49"/>
  <c r="G418" i="49"/>
  <c r="I419" i="49"/>
  <c r="H419" i="49"/>
  <c r="J419" i="49" s="1"/>
  <c r="G419" i="49"/>
  <c r="H420" i="49"/>
  <c r="J420" i="49" s="1"/>
  <c r="G420" i="49"/>
  <c r="I420" i="49" s="1"/>
  <c r="H421" i="49"/>
  <c r="J421" i="49" s="1"/>
  <c r="G421" i="49"/>
  <c r="I421" i="49" s="1"/>
  <c r="H424" i="49"/>
  <c r="J424" i="49" s="1"/>
  <c r="G424" i="49"/>
  <c r="I424" i="49" s="1"/>
  <c r="H425" i="49"/>
  <c r="J425" i="49" s="1"/>
  <c r="G425" i="49"/>
  <c r="I425" i="49" s="1"/>
  <c r="H428" i="49"/>
  <c r="J428" i="49" s="1"/>
  <c r="G428" i="49"/>
  <c r="I428" i="49" s="1"/>
  <c r="H429" i="49"/>
  <c r="J429" i="49" s="1"/>
  <c r="G429" i="49"/>
  <c r="I429" i="49" s="1"/>
  <c r="H430" i="49"/>
  <c r="J430" i="49" s="1"/>
  <c r="G430" i="49"/>
  <c r="I430" i="49" s="1"/>
  <c r="H431" i="49"/>
  <c r="J431" i="49" s="1"/>
  <c r="G431" i="49"/>
  <c r="I431" i="49" s="1"/>
  <c r="H432" i="49"/>
  <c r="J432" i="49" s="1"/>
  <c r="G432" i="49"/>
  <c r="I432" i="49" s="1"/>
  <c r="H433" i="49"/>
  <c r="J433" i="49" s="1"/>
  <c r="G433" i="49"/>
  <c r="I433" i="49" s="1"/>
  <c r="I434" i="49"/>
  <c r="H434" i="49"/>
  <c r="J434" i="49" s="1"/>
  <c r="G434" i="49"/>
  <c r="H435" i="49"/>
  <c r="J435" i="49" s="1"/>
  <c r="G435" i="49"/>
  <c r="I435" i="49" s="1"/>
  <c r="H436" i="49"/>
  <c r="J436" i="49" s="1"/>
  <c r="G436" i="49"/>
  <c r="I436" i="49" s="1"/>
  <c r="H439" i="49"/>
  <c r="J439" i="49" s="1"/>
  <c r="G439" i="49"/>
  <c r="I439" i="49" s="1"/>
  <c r="H440" i="49"/>
  <c r="J440" i="49" s="1"/>
  <c r="G440" i="49"/>
  <c r="I440" i="49" s="1"/>
  <c r="J441" i="49"/>
  <c r="I441" i="49"/>
  <c r="H441" i="49"/>
  <c r="G441" i="49"/>
  <c r="H442" i="49"/>
  <c r="J442" i="49" s="1"/>
  <c r="G442" i="49"/>
  <c r="I442" i="49" s="1"/>
  <c r="H445" i="49"/>
  <c r="J445" i="49" s="1"/>
  <c r="G445" i="49"/>
  <c r="I445" i="49" s="1"/>
  <c r="H446" i="49"/>
  <c r="J446" i="49" s="1"/>
  <c r="G446" i="49"/>
  <c r="I446" i="49" s="1"/>
  <c r="H447" i="49"/>
  <c r="J447" i="49" s="1"/>
  <c r="G447" i="49"/>
  <c r="I447" i="49" s="1"/>
  <c r="H448" i="49"/>
  <c r="J448" i="49" s="1"/>
  <c r="G448" i="49"/>
  <c r="I448" i="49" s="1"/>
  <c r="H449" i="49"/>
  <c r="J449" i="49" s="1"/>
  <c r="G449" i="49"/>
  <c r="I449" i="49" s="1"/>
  <c r="I450" i="49"/>
  <c r="H450" i="49"/>
  <c r="J450" i="49" s="1"/>
  <c r="G450" i="49"/>
  <c r="H451" i="49"/>
  <c r="J451" i="49" s="1"/>
  <c r="G451" i="49"/>
  <c r="I451" i="49" s="1"/>
  <c r="H452" i="49"/>
  <c r="J452" i="49" s="1"/>
  <c r="G452" i="49"/>
  <c r="I452" i="49" s="1"/>
  <c r="H453" i="49"/>
  <c r="J453" i="49" s="1"/>
  <c r="G453" i="49"/>
  <c r="I453" i="49" s="1"/>
  <c r="H456" i="49"/>
  <c r="J456" i="49" s="1"/>
  <c r="G456" i="49"/>
  <c r="I456" i="49" s="1"/>
  <c r="H457" i="49"/>
  <c r="J457" i="49" s="1"/>
  <c r="G457" i="49"/>
  <c r="I457" i="49" s="1"/>
  <c r="I460" i="49"/>
  <c r="H460" i="49"/>
  <c r="J460" i="49" s="1"/>
  <c r="G460" i="49"/>
  <c r="H461" i="49"/>
  <c r="J461" i="49" s="1"/>
  <c r="G461" i="49"/>
  <c r="I461" i="49" s="1"/>
  <c r="H462" i="49"/>
  <c r="J462" i="49" s="1"/>
  <c r="G462" i="49"/>
  <c r="I462" i="49" s="1"/>
  <c r="H463" i="49"/>
  <c r="J463" i="49" s="1"/>
  <c r="G463" i="49"/>
  <c r="I463" i="49" s="1"/>
  <c r="H464" i="49"/>
  <c r="J464" i="49" s="1"/>
  <c r="G464" i="49"/>
  <c r="I464" i="49" s="1"/>
  <c r="H465" i="49"/>
  <c r="J465" i="49" s="1"/>
  <c r="G465" i="49"/>
  <c r="I465" i="49" s="1"/>
  <c r="H466" i="49"/>
  <c r="J466" i="49" s="1"/>
  <c r="G466" i="49"/>
  <c r="I466" i="49" s="1"/>
  <c r="H467" i="49"/>
  <c r="J467" i="49" s="1"/>
  <c r="G467" i="49"/>
  <c r="I467" i="49" s="1"/>
  <c r="H470" i="49"/>
  <c r="J470" i="49" s="1"/>
  <c r="G470" i="49"/>
  <c r="I470" i="49" s="1"/>
  <c r="H471" i="49"/>
  <c r="J471" i="49" s="1"/>
  <c r="G471" i="49"/>
  <c r="I471" i="49" s="1"/>
  <c r="H472" i="49"/>
  <c r="J472" i="49" s="1"/>
  <c r="G472" i="49"/>
  <c r="I472" i="49" s="1"/>
  <c r="H473" i="49"/>
  <c r="J473" i="49" s="1"/>
  <c r="G473" i="49"/>
  <c r="I473" i="49" s="1"/>
  <c r="H476" i="49"/>
  <c r="J476" i="49" s="1"/>
  <c r="G476" i="49"/>
  <c r="I476" i="49" s="1"/>
  <c r="J477" i="49"/>
  <c r="I477" i="49"/>
  <c r="H477" i="49"/>
  <c r="G477" i="49"/>
  <c r="H478" i="49"/>
  <c r="J478" i="49" s="1"/>
  <c r="G478" i="49"/>
  <c r="I478" i="49" s="1"/>
  <c r="H479" i="49"/>
  <c r="J479" i="49" s="1"/>
  <c r="G479" i="49"/>
  <c r="I479" i="49" s="1"/>
  <c r="H480" i="49"/>
  <c r="J480" i="49" s="1"/>
  <c r="G480" i="49"/>
  <c r="I480" i="49" s="1"/>
  <c r="H481" i="49"/>
  <c r="J481" i="49" s="1"/>
  <c r="G481" i="49"/>
  <c r="I481" i="49" s="1"/>
  <c r="H482" i="49"/>
  <c r="J482" i="49" s="1"/>
  <c r="G482" i="49"/>
  <c r="I482" i="49" s="1"/>
  <c r="H483" i="49"/>
  <c r="J483" i="49" s="1"/>
  <c r="G483" i="49"/>
  <c r="I483" i="49" s="1"/>
  <c r="H486" i="49"/>
  <c r="J486" i="49" s="1"/>
  <c r="G486" i="49"/>
  <c r="I486" i="49" s="1"/>
  <c r="H487" i="49"/>
  <c r="J487" i="49" s="1"/>
  <c r="G487" i="49"/>
  <c r="I487" i="49" s="1"/>
  <c r="H488" i="49"/>
  <c r="J488" i="49" s="1"/>
  <c r="G488" i="49"/>
  <c r="I488" i="49" s="1"/>
  <c r="I489" i="49"/>
  <c r="H489" i="49"/>
  <c r="J489" i="49" s="1"/>
  <c r="G489" i="49"/>
  <c r="H490" i="49"/>
  <c r="J490" i="49" s="1"/>
  <c r="G490" i="49"/>
  <c r="I490" i="49" s="1"/>
  <c r="H491" i="49"/>
  <c r="J491" i="49" s="1"/>
  <c r="G491" i="49"/>
  <c r="I491" i="49" s="1"/>
  <c r="H492" i="49"/>
  <c r="J492" i="49" s="1"/>
  <c r="G492" i="49"/>
  <c r="I492" i="49" s="1"/>
  <c r="H495" i="49"/>
  <c r="J495" i="49" s="1"/>
  <c r="G495" i="49"/>
  <c r="I495" i="49" s="1"/>
  <c r="J496" i="49"/>
  <c r="I496" i="49"/>
  <c r="H496" i="49"/>
  <c r="G496" i="49"/>
  <c r="H497" i="49"/>
  <c r="J497" i="49" s="1"/>
  <c r="G497" i="49"/>
  <c r="I497" i="49" s="1"/>
  <c r="H500" i="49"/>
  <c r="J500" i="49" s="1"/>
  <c r="G500" i="49"/>
  <c r="I500" i="49" s="1"/>
  <c r="H501" i="49"/>
  <c r="J501" i="49" s="1"/>
  <c r="G501" i="49"/>
  <c r="I501" i="49" s="1"/>
  <c r="H502" i="49"/>
  <c r="J502" i="49" s="1"/>
  <c r="G502" i="49"/>
  <c r="I502" i="49" s="1"/>
  <c r="H503" i="49"/>
  <c r="J503" i="49" s="1"/>
  <c r="G503" i="49"/>
  <c r="I503" i="49" s="1"/>
  <c r="J504" i="49"/>
  <c r="I504" i="49"/>
  <c r="H504" i="49"/>
  <c r="G504" i="49"/>
  <c r="H505" i="49"/>
  <c r="J505" i="49" s="1"/>
  <c r="G505" i="49"/>
  <c r="I505" i="49" s="1"/>
  <c r="J506" i="49"/>
  <c r="I506" i="49"/>
  <c r="H506" i="49"/>
  <c r="G506" i="49"/>
  <c r="I507" i="49"/>
  <c r="H507" i="49"/>
  <c r="J507" i="49" s="1"/>
  <c r="G507" i="49"/>
  <c r="H508" i="49"/>
  <c r="J508" i="49" s="1"/>
  <c r="G508" i="49"/>
  <c r="I508" i="49" s="1"/>
  <c r="H509" i="49"/>
  <c r="J509" i="49" s="1"/>
  <c r="G509" i="49"/>
  <c r="I509" i="49" s="1"/>
  <c r="H510" i="49"/>
  <c r="J510" i="49" s="1"/>
  <c r="G510" i="49"/>
  <c r="I510" i="49" s="1"/>
  <c r="H511" i="49"/>
  <c r="J511" i="49" s="1"/>
  <c r="G511" i="49"/>
  <c r="I511" i="49" s="1"/>
  <c r="H512" i="49"/>
  <c r="J512" i="49" s="1"/>
  <c r="G512" i="49"/>
  <c r="I512" i="49" s="1"/>
  <c r="H513" i="49"/>
  <c r="J513" i="49" s="1"/>
  <c r="G513" i="49"/>
  <c r="I513" i="49" s="1"/>
  <c r="H514" i="49"/>
  <c r="J514" i="49" s="1"/>
  <c r="G514" i="49"/>
  <c r="I514" i="49" s="1"/>
  <c r="H515" i="49"/>
  <c r="J515" i="49" s="1"/>
  <c r="G515" i="49"/>
  <c r="I515" i="49" s="1"/>
  <c r="I516" i="49"/>
  <c r="H516" i="49"/>
  <c r="J516" i="49" s="1"/>
  <c r="G516" i="49"/>
  <c r="H517" i="49"/>
  <c r="J517" i="49" s="1"/>
  <c r="G517" i="49"/>
  <c r="I517" i="49" s="1"/>
  <c r="I518" i="49"/>
  <c r="H518" i="49"/>
  <c r="J518" i="49" s="1"/>
  <c r="G518" i="49"/>
  <c r="H519" i="49"/>
  <c r="J519" i="49" s="1"/>
  <c r="G519" i="49"/>
  <c r="I519" i="49" s="1"/>
  <c r="H520" i="49"/>
  <c r="J520" i="49" s="1"/>
  <c r="G520" i="49"/>
  <c r="I520" i="49" s="1"/>
  <c r="H521" i="49"/>
  <c r="J521" i="49" s="1"/>
  <c r="G521" i="49"/>
  <c r="I521" i="49" s="1"/>
  <c r="H524" i="49"/>
  <c r="J524" i="49" s="1"/>
  <c r="G524" i="49"/>
  <c r="I524" i="49" s="1"/>
  <c r="I525" i="49"/>
  <c r="H525" i="49"/>
  <c r="J525" i="49" s="1"/>
  <c r="G525" i="49"/>
  <c r="H526" i="49"/>
  <c r="J526" i="49" s="1"/>
  <c r="G526" i="49"/>
  <c r="I526" i="49" s="1"/>
  <c r="H529" i="49"/>
  <c r="J529" i="49" s="1"/>
  <c r="G529" i="49"/>
  <c r="I529" i="49" s="1"/>
  <c r="H530" i="49"/>
  <c r="J530" i="49" s="1"/>
  <c r="G530" i="49"/>
  <c r="I530" i="49" s="1"/>
  <c r="H531" i="49"/>
  <c r="J531" i="49" s="1"/>
  <c r="G531" i="49"/>
  <c r="I531" i="49" s="1"/>
  <c r="H532" i="49"/>
  <c r="J532" i="49" s="1"/>
  <c r="G532" i="49"/>
  <c r="I532" i="49" s="1"/>
  <c r="J533" i="49"/>
  <c r="I533" i="49"/>
  <c r="H533" i="49"/>
  <c r="G533" i="49"/>
  <c r="J534" i="49"/>
  <c r="I534" i="49"/>
  <c r="H534" i="49"/>
  <c r="G534" i="49"/>
  <c r="H535" i="49"/>
  <c r="J535" i="49" s="1"/>
  <c r="G535" i="49"/>
  <c r="I535" i="49" s="1"/>
  <c r="H536" i="49"/>
  <c r="J536" i="49" s="1"/>
  <c r="G536" i="49"/>
  <c r="I536" i="49" s="1"/>
  <c r="H537" i="49"/>
  <c r="J537" i="49" s="1"/>
  <c r="G537" i="49"/>
  <c r="I537" i="49" s="1"/>
  <c r="H538" i="49"/>
  <c r="J538" i="49" s="1"/>
  <c r="G538" i="49"/>
  <c r="I538" i="49" s="1"/>
  <c r="H539" i="49"/>
  <c r="J539" i="49" s="1"/>
  <c r="G539" i="49"/>
  <c r="I539" i="49" s="1"/>
  <c r="H540" i="49"/>
  <c r="J540" i="49" s="1"/>
  <c r="G540" i="49"/>
  <c r="I540" i="49" s="1"/>
  <c r="H541" i="49"/>
  <c r="J541" i="49" s="1"/>
  <c r="G541" i="49"/>
  <c r="I541" i="49" s="1"/>
  <c r="H542" i="49"/>
  <c r="J542" i="49" s="1"/>
  <c r="G542" i="49"/>
  <c r="I542" i="49" s="1"/>
  <c r="H543" i="49"/>
  <c r="J543" i="49" s="1"/>
  <c r="G543" i="49"/>
  <c r="I543" i="49" s="1"/>
  <c r="H544" i="49"/>
  <c r="J544" i="49" s="1"/>
  <c r="G544" i="49"/>
  <c r="I544" i="49" s="1"/>
  <c r="H545" i="49"/>
  <c r="J545" i="49" s="1"/>
  <c r="G545" i="49"/>
  <c r="I545" i="49" s="1"/>
  <c r="I546" i="49"/>
  <c r="H546" i="49"/>
  <c r="J546" i="49" s="1"/>
  <c r="G546" i="49"/>
  <c r="H547" i="49"/>
  <c r="J547" i="49" s="1"/>
  <c r="G547" i="49"/>
  <c r="I547" i="49" s="1"/>
  <c r="J550" i="49"/>
  <c r="I550" i="49"/>
  <c r="H550" i="49"/>
  <c r="G550" i="49"/>
  <c r="H551" i="49"/>
  <c r="J551" i="49" s="1"/>
  <c r="G551" i="49"/>
  <c r="I551" i="49" s="1"/>
  <c r="H552" i="49"/>
  <c r="J552" i="49" s="1"/>
  <c r="G552" i="49"/>
  <c r="I552" i="49" s="1"/>
  <c r="H553" i="49"/>
  <c r="J553" i="49" s="1"/>
  <c r="G553" i="49"/>
  <c r="I553" i="49" s="1"/>
  <c r="H554" i="49"/>
  <c r="J554" i="49" s="1"/>
  <c r="G554" i="49"/>
  <c r="I554" i="49" s="1"/>
  <c r="H555" i="49"/>
  <c r="J555" i="49" s="1"/>
  <c r="G555" i="49"/>
  <c r="I555" i="49" s="1"/>
  <c r="H556" i="49"/>
  <c r="J556" i="49" s="1"/>
  <c r="G556" i="49"/>
  <c r="I556" i="49" s="1"/>
  <c r="H559" i="49"/>
  <c r="J559" i="49" s="1"/>
  <c r="G559" i="49"/>
  <c r="I559" i="49" s="1"/>
  <c r="H560" i="49"/>
  <c r="J560" i="49" s="1"/>
  <c r="G560" i="49"/>
  <c r="I560" i="49" s="1"/>
  <c r="H563" i="49"/>
  <c r="J563" i="49" s="1"/>
  <c r="G563" i="49"/>
  <c r="I563" i="49" s="1"/>
  <c r="H564" i="49"/>
  <c r="J564" i="49" s="1"/>
  <c r="G564" i="49"/>
  <c r="I564" i="49" s="1"/>
  <c r="K8" i="56"/>
  <c r="J8" i="56"/>
  <c r="K9" i="56"/>
  <c r="J9" i="56"/>
  <c r="K10" i="56"/>
  <c r="J10" i="56"/>
  <c r="K11" i="56"/>
  <c r="J11" i="56"/>
  <c r="K12" i="56"/>
  <c r="J12" i="56"/>
  <c r="K13" i="56"/>
  <c r="J13" i="56"/>
  <c r="K14" i="56"/>
  <c r="J14" i="56"/>
  <c r="K15" i="56"/>
  <c r="J15" i="56"/>
  <c r="K16" i="56"/>
  <c r="J16" i="56"/>
  <c r="K17" i="56"/>
  <c r="J17" i="56"/>
  <c r="K18" i="56"/>
  <c r="J18" i="56"/>
  <c r="K19" i="56"/>
  <c r="J19" i="56"/>
  <c r="K20" i="56"/>
  <c r="J20" i="56"/>
  <c r="K21" i="56"/>
  <c r="J21" i="56"/>
  <c r="K22" i="56"/>
  <c r="J22" i="56"/>
  <c r="K23" i="56"/>
  <c r="J23" i="56"/>
  <c r="K24" i="56"/>
  <c r="J24" i="56"/>
  <c r="K25" i="56"/>
  <c r="J25" i="56"/>
  <c r="K26" i="56"/>
  <c r="J26" i="56"/>
  <c r="K27" i="56"/>
  <c r="J27" i="56"/>
  <c r="K28" i="56"/>
  <c r="J28" i="56"/>
  <c r="K29" i="56"/>
  <c r="J29" i="56"/>
  <c r="H31" i="56"/>
  <c r="I28" i="56" s="1"/>
  <c r="F31" i="56"/>
  <c r="G29" i="56" s="1"/>
  <c r="D31" i="56"/>
  <c r="E28" i="56" s="1"/>
  <c r="B31" i="56"/>
  <c r="C29" i="56" s="1"/>
  <c r="K7" i="56"/>
  <c r="J7" i="56"/>
  <c r="B5" i="56"/>
  <c r="F5" i="56" s="1"/>
  <c r="K8" i="57"/>
  <c r="J8" i="57"/>
  <c r="K9" i="57"/>
  <c r="J9" i="57"/>
  <c r="K10" i="57"/>
  <c r="J10" i="57"/>
  <c r="K11" i="57"/>
  <c r="J11" i="57"/>
  <c r="K12" i="57"/>
  <c r="J12" i="57"/>
  <c r="K13" i="57"/>
  <c r="J13" i="57"/>
  <c r="K14" i="57"/>
  <c r="J14" i="57"/>
  <c r="K15" i="57"/>
  <c r="J15" i="57"/>
  <c r="K16" i="57"/>
  <c r="J16" i="57"/>
  <c r="K17" i="57"/>
  <c r="J17" i="57"/>
  <c r="K18" i="57"/>
  <c r="J18" i="57"/>
  <c r="K19" i="57"/>
  <c r="J19" i="57"/>
  <c r="K20" i="57"/>
  <c r="J20" i="57"/>
  <c r="K21" i="57"/>
  <c r="J21" i="57"/>
  <c r="K22" i="57"/>
  <c r="J22" i="57"/>
  <c r="K23" i="57"/>
  <c r="J23" i="57"/>
  <c r="K24" i="57"/>
  <c r="J24" i="57"/>
  <c r="H26" i="57"/>
  <c r="I22" i="57" s="1"/>
  <c r="F26" i="57"/>
  <c r="G24" i="57" s="1"/>
  <c r="D26" i="57"/>
  <c r="E17" i="57" s="1"/>
  <c r="B26" i="57"/>
  <c r="C24" i="57" s="1"/>
  <c r="K7" i="57"/>
  <c r="J7" i="57"/>
  <c r="B5" i="57"/>
  <c r="F5" i="57" s="1"/>
  <c r="K8" i="58"/>
  <c r="J8" i="58"/>
  <c r="K9" i="58"/>
  <c r="J9" i="58"/>
  <c r="K10" i="58"/>
  <c r="J10" i="58"/>
  <c r="K11" i="58"/>
  <c r="J11" i="58"/>
  <c r="K12" i="58"/>
  <c r="J12" i="58"/>
  <c r="K13" i="58"/>
  <c r="J13" i="58"/>
  <c r="K14" i="58"/>
  <c r="J14" i="58"/>
  <c r="K15" i="58"/>
  <c r="J15" i="58"/>
  <c r="K16" i="58"/>
  <c r="J16" i="58"/>
  <c r="K17" i="58"/>
  <c r="J17" i="58"/>
  <c r="K18" i="58"/>
  <c r="J18" i="58"/>
  <c r="K19" i="58"/>
  <c r="J19" i="58"/>
  <c r="K20" i="58"/>
  <c r="J20" i="58"/>
  <c r="K21" i="58"/>
  <c r="J21" i="58"/>
  <c r="K22" i="58"/>
  <c r="J22" i="58"/>
  <c r="K23" i="58"/>
  <c r="J23" i="58"/>
  <c r="K24" i="58"/>
  <c r="J24" i="58"/>
  <c r="K25" i="58"/>
  <c r="J25" i="58"/>
  <c r="K26" i="58"/>
  <c r="J26" i="58"/>
  <c r="K27" i="58"/>
  <c r="J27" i="58"/>
  <c r="K28" i="58"/>
  <c r="J28" i="58"/>
  <c r="K29" i="58"/>
  <c r="J29" i="58"/>
  <c r="K30" i="58"/>
  <c r="J30" i="58"/>
  <c r="K31" i="58"/>
  <c r="J31" i="58"/>
  <c r="K32" i="58"/>
  <c r="J32" i="58"/>
  <c r="K33" i="58"/>
  <c r="J33" i="58"/>
  <c r="K34" i="58"/>
  <c r="J34" i="58"/>
  <c r="K35" i="58"/>
  <c r="J35" i="58"/>
  <c r="K36" i="58"/>
  <c r="J36" i="58"/>
  <c r="K37" i="58"/>
  <c r="J37" i="58"/>
  <c r="K38" i="58"/>
  <c r="J38" i="58"/>
  <c r="K39" i="58"/>
  <c r="J39" i="58"/>
  <c r="K40" i="58"/>
  <c r="J40" i="58"/>
  <c r="K41" i="58"/>
  <c r="J41" i="58"/>
  <c r="K42" i="58"/>
  <c r="J42" i="58"/>
  <c r="K43" i="58"/>
  <c r="J43" i="58"/>
  <c r="K44" i="58"/>
  <c r="J44" i="58"/>
  <c r="K45" i="58"/>
  <c r="J45" i="58"/>
  <c r="K46" i="58"/>
  <c r="J46" i="58"/>
  <c r="H48" i="58"/>
  <c r="I45" i="58" s="1"/>
  <c r="F48" i="58"/>
  <c r="G46" i="58" s="1"/>
  <c r="D48" i="58"/>
  <c r="E40" i="58" s="1"/>
  <c r="B48" i="58"/>
  <c r="C46" i="58" s="1"/>
  <c r="K7" i="58"/>
  <c r="J7" i="58"/>
  <c r="B5" i="58"/>
  <c r="F5" i="58" s="1"/>
  <c r="K8" i="50"/>
  <c r="J8" i="50"/>
  <c r="K9" i="50"/>
  <c r="J9" i="50"/>
  <c r="K10" i="50"/>
  <c r="J10" i="50"/>
  <c r="K11" i="50"/>
  <c r="J11" i="50"/>
  <c r="K12" i="50"/>
  <c r="J12" i="50"/>
  <c r="K13" i="50"/>
  <c r="J13" i="50"/>
  <c r="K14" i="50"/>
  <c r="J14" i="50"/>
  <c r="K15" i="50"/>
  <c r="J15" i="50"/>
  <c r="K16" i="50"/>
  <c r="J16" i="50"/>
  <c r="K17" i="50"/>
  <c r="J17" i="50"/>
  <c r="K18" i="50"/>
  <c r="J18" i="50"/>
  <c r="K19" i="50"/>
  <c r="J19" i="50"/>
  <c r="K20" i="50"/>
  <c r="J20" i="50"/>
  <c r="K21" i="50"/>
  <c r="J21" i="50"/>
  <c r="K22" i="50"/>
  <c r="J22" i="50"/>
  <c r="K23" i="50"/>
  <c r="J23" i="50"/>
  <c r="K24" i="50"/>
  <c r="J24" i="50"/>
  <c r="K25" i="50"/>
  <c r="J25" i="50"/>
  <c r="K26" i="50"/>
  <c r="J26" i="50"/>
  <c r="K27" i="50"/>
  <c r="J27" i="50"/>
  <c r="K28" i="50"/>
  <c r="J28" i="50"/>
  <c r="K29" i="50"/>
  <c r="J29" i="50"/>
  <c r="K30" i="50"/>
  <c r="J30" i="50"/>
  <c r="K31" i="50"/>
  <c r="J31" i="50"/>
  <c r="K32" i="50"/>
  <c r="J32" i="50"/>
  <c r="K33" i="50"/>
  <c r="J33" i="50"/>
  <c r="K34" i="50"/>
  <c r="J34" i="50"/>
  <c r="K35" i="50"/>
  <c r="J35" i="50"/>
  <c r="K36" i="50"/>
  <c r="J36" i="50"/>
  <c r="K37" i="50"/>
  <c r="J37" i="50"/>
  <c r="K38" i="50"/>
  <c r="J38" i="50"/>
  <c r="K39" i="50"/>
  <c r="J39" i="50"/>
  <c r="K40" i="50"/>
  <c r="J40" i="50"/>
  <c r="K41" i="50"/>
  <c r="J41" i="50"/>
  <c r="K42" i="50"/>
  <c r="J42" i="50"/>
  <c r="K43" i="50"/>
  <c r="J43" i="50"/>
  <c r="K44" i="50"/>
  <c r="J44" i="50"/>
  <c r="K45" i="50"/>
  <c r="J45" i="50"/>
  <c r="K46" i="50"/>
  <c r="J46" i="50"/>
  <c r="K47" i="50"/>
  <c r="J47" i="50"/>
  <c r="H49" i="50"/>
  <c r="I46" i="50" s="1"/>
  <c r="F49" i="50"/>
  <c r="G47" i="50" s="1"/>
  <c r="D49" i="50"/>
  <c r="E46" i="50" s="1"/>
  <c r="B49" i="50"/>
  <c r="C47" i="50" s="1"/>
  <c r="K7" i="50"/>
  <c r="J7" i="50"/>
  <c r="B5" i="50"/>
  <c r="F5" i="50" s="1"/>
  <c r="D5" i="53"/>
  <c r="H5" i="53" s="1"/>
  <c r="B5" i="53"/>
  <c r="F5" i="53" s="1"/>
  <c r="K8" i="53"/>
  <c r="J8" i="53"/>
  <c r="K9" i="53"/>
  <c r="J9" i="53"/>
  <c r="K10" i="53"/>
  <c r="J10" i="53"/>
  <c r="K11" i="53"/>
  <c r="J11" i="53"/>
  <c r="K12" i="53"/>
  <c r="J12" i="53"/>
  <c r="K13" i="53"/>
  <c r="J13" i="53"/>
  <c r="K14" i="53"/>
  <c r="J14" i="53"/>
  <c r="K15" i="53"/>
  <c r="J15" i="53"/>
  <c r="K16" i="53"/>
  <c r="J16" i="53"/>
  <c r="K17" i="53"/>
  <c r="J17" i="53"/>
  <c r="K18" i="53"/>
  <c r="J18" i="53"/>
  <c r="K19" i="53"/>
  <c r="J19" i="53"/>
  <c r="K20" i="53"/>
  <c r="J20" i="53"/>
  <c r="H22" i="53"/>
  <c r="I19" i="53" s="1"/>
  <c r="F22" i="53"/>
  <c r="G20" i="53" s="1"/>
  <c r="D22" i="53"/>
  <c r="E17" i="53" s="1"/>
  <c r="B22" i="53"/>
  <c r="C20" i="53" s="1"/>
  <c r="K7" i="53"/>
  <c r="J7" i="53"/>
  <c r="K26" i="53"/>
  <c r="J26" i="53"/>
  <c r="K27" i="53"/>
  <c r="J27" i="53"/>
  <c r="K28" i="53"/>
  <c r="J28" i="53"/>
  <c r="K29" i="53"/>
  <c r="J29" i="53"/>
  <c r="K30" i="53"/>
  <c r="J30" i="53"/>
  <c r="K31" i="53"/>
  <c r="J31" i="53"/>
  <c r="K32" i="53"/>
  <c r="J32" i="53"/>
  <c r="K33" i="53"/>
  <c r="J33" i="53"/>
  <c r="H35" i="53"/>
  <c r="I32" i="53" s="1"/>
  <c r="F35" i="53"/>
  <c r="G33" i="53" s="1"/>
  <c r="D35" i="53"/>
  <c r="E27" i="53" s="1"/>
  <c r="B35" i="53"/>
  <c r="C33" i="53" s="1"/>
  <c r="K25" i="53"/>
  <c r="J25" i="53"/>
  <c r="K39" i="53"/>
  <c r="J39" i="53"/>
  <c r="K40" i="53"/>
  <c r="J40" i="53"/>
  <c r="K41" i="53"/>
  <c r="J41" i="53"/>
  <c r="K42" i="53"/>
  <c r="J42" i="53"/>
  <c r="K43" i="53"/>
  <c r="J43" i="53"/>
  <c r="K44" i="53"/>
  <c r="J44" i="53"/>
  <c r="K45" i="53"/>
  <c r="J45" i="53"/>
  <c r="K46" i="53"/>
  <c r="J46" i="53"/>
  <c r="K47" i="53"/>
  <c r="J47" i="53"/>
  <c r="K48" i="53"/>
  <c r="J48" i="53"/>
  <c r="K49" i="53"/>
  <c r="J49" i="53"/>
  <c r="K50" i="53"/>
  <c r="J50" i="53"/>
  <c r="K51" i="53"/>
  <c r="J51" i="53"/>
  <c r="K52" i="53"/>
  <c r="J52" i="53"/>
  <c r="K53" i="53"/>
  <c r="J53" i="53"/>
  <c r="H55" i="53"/>
  <c r="I52" i="53" s="1"/>
  <c r="F55" i="53"/>
  <c r="G53" i="53" s="1"/>
  <c r="D55" i="53"/>
  <c r="E42" i="53" s="1"/>
  <c r="B55" i="53"/>
  <c r="C53" i="53" s="1"/>
  <c r="K38" i="53"/>
  <c r="J38" i="53"/>
  <c r="I57" i="53"/>
  <c r="G57" i="53"/>
  <c r="E57" i="53"/>
  <c r="C57" i="53"/>
  <c r="B5" i="54"/>
  <c r="D5" i="54" s="1"/>
  <c r="H5" i="54" s="1"/>
  <c r="K8" i="54"/>
  <c r="J8" i="54"/>
  <c r="K9" i="54"/>
  <c r="J9" i="54"/>
  <c r="K10" i="54"/>
  <c r="J10" i="54"/>
  <c r="K11" i="54"/>
  <c r="J11" i="54"/>
  <c r="H13" i="54"/>
  <c r="I10" i="54" s="1"/>
  <c r="F13" i="54"/>
  <c r="G11" i="54" s="1"/>
  <c r="D13" i="54"/>
  <c r="B13" i="54"/>
  <c r="C11" i="54" s="1"/>
  <c r="K7" i="54"/>
  <c r="J7" i="54"/>
  <c r="H18" i="54"/>
  <c r="F18" i="54"/>
  <c r="G18" i="54" s="1"/>
  <c r="D18" i="54"/>
  <c r="B18" i="54"/>
  <c r="C18" i="54" s="1"/>
  <c r="K16" i="54"/>
  <c r="J16" i="54"/>
  <c r="K22" i="54"/>
  <c r="J22" i="54"/>
  <c r="K23" i="54"/>
  <c r="J23" i="54"/>
  <c r="H25" i="54"/>
  <c r="I22" i="54" s="1"/>
  <c r="F25" i="54"/>
  <c r="G23" i="54" s="1"/>
  <c r="D25" i="54"/>
  <c r="B25" i="54"/>
  <c r="C23" i="54" s="1"/>
  <c r="K21" i="54"/>
  <c r="J21" i="54"/>
  <c r="K29" i="54"/>
  <c r="J29" i="54"/>
  <c r="K30" i="54"/>
  <c r="J30" i="54"/>
  <c r="K31" i="54"/>
  <c r="J31" i="54"/>
  <c r="K32" i="54"/>
  <c r="J32" i="54"/>
  <c r="K33" i="54"/>
  <c r="J33" i="54"/>
  <c r="K34" i="54"/>
  <c r="J34" i="54"/>
  <c r="K35" i="54"/>
  <c r="J35" i="54"/>
  <c r="K36" i="54"/>
  <c r="J36" i="54"/>
  <c r="K37" i="54"/>
  <c r="J37" i="54"/>
  <c r="H39" i="54"/>
  <c r="I36" i="54" s="1"/>
  <c r="F39" i="54"/>
  <c r="G37" i="54" s="1"/>
  <c r="D39" i="54"/>
  <c r="E36" i="54" s="1"/>
  <c r="B39" i="54"/>
  <c r="C37" i="54" s="1"/>
  <c r="K28" i="54"/>
  <c r="J28" i="54"/>
  <c r="K43" i="54"/>
  <c r="J43" i="54"/>
  <c r="K44" i="54"/>
  <c r="J44" i="54"/>
  <c r="K45" i="54"/>
  <c r="J45" i="54"/>
  <c r="K46" i="54"/>
  <c r="J46" i="54"/>
  <c r="K47" i="54"/>
  <c r="J47" i="54"/>
  <c r="K48" i="54"/>
  <c r="J48" i="54"/>
  <c r="K49" i="54"/>
  <c r="J49" i="54"/>
  <c r="K50" i="54"/>
  <c r="J50" i="54"/>
  <c r="H52" i="54"/>
  <c r="I49" i="54" s="1"/>
  <c r="F52" i="54"/>
  <c r="G50" i="54" s="1"/>
  <c r="D52" i="54"/>
  <c r="E47" i="54" s="1"/>
  <c r="B52" i="54"/>
  <c r="C50" i="54" s="1"/>
  <c r="K42" i="54"/>
  <c r="J42" i="54"/>
  <c r="K56" i="54"/>
  <c r="J56" i="54"/>
  <c r="K57" i="54"/>
  <c r="J57" i="54"/>
  <c r="K58" i="54"/>
  <c r="J58" i="54"/>
  <c r="K59" i="54"/>
  <c r="J59" i="54"/>
  <c r="K60" i="54"/>
  <c r="J60" i="54"/>
  <c r="K61" i="54"/>
  <c r="J61" i="54"/>
  <c r="K62" i="54"/>
  <c r="J62" i="54"/>
  <c r="K63" i="54"/>
  <c r="J63" i="54"/>
  <c r="K64" i="54"/>
  <c r="J64" i="54"/>
  <c r="K65" i="54"/>
  <c r="J65" i="54"/>
  <c r="K66" i="54"/>
  <c r="J66" i="54"/>
  <c r="H68" i="54"/>
  <c r="I65" i="54" s="1"/>
  <c r="F68" i="54"/>
  <c r="G66" i="54" s="1"/>
  <c r="D68" i="54"/>
  <c r="E63" i="54" s="1"/>
  <c r="B68" i="54"/>
  <c r="C66" i="54" s="1"/>
  <c r="K55" i="54"/>
  <c r="J55" i="54"/>
  <c r="K72" i="54"/>
  <c r="J72" i="54"/>
  <c r="K73" i="54"/>
  <c r="J73" i="54"/>
  <c r="K74" i="54"/>
  <c r="J74" i="54"/>
  <c r="K75" i="54"/>
  <c r="J75" i="54"/>
  <c r="H77" i="54"/>
  <c r="I73" i="54" s="1"/>
  <c r="F77" i="54"/>
  <c r="G75" i="54" s="1"/>
  <c r="D77" i="54"/>
  <c r="E77" i="54" s="1"/>
  <c r="B77" i="54"/>
  <c r="C75" i="54" s="1"/>
  <c r="K71" i="54"/>
  <c r="J71" i="54"/>
  <c r="I79" i="54"/>
  <c r="G79" i="54"/>
  <c r="E79" i="54"/>
  <c r="C79" i="54"/>
  <c r="B5" i="55"/>
  <c r="F5" i="55" s="1"/>
  <c r="K8" i="55"/>
  <c r="J8" i="55"/>
  <c r="K9" i="55"/>
  <c r="J9" i="55"/>
  <c r="K10" i="55"/>
  <c r="J10" i="55"/>
  <c r="K11" i="55"/>
  <c r="J11" i="55"/>
  <c r="K12" i="55"/>
  <c r="J12" i="55"/>
  <c r="K13" i="55"/>
  <c r="J13" i="55"/>
  <c r="K14" i="55"/>
  <c r="J14" i="55"/>
  <c r="K15" i="55"/>
  <c r="J15" i="55"/>
  <c r="K16" i="55"/>
  <c r="J16" i="55"/>
  <c r="H18" i="55"/>
  <c r="I15" i="55" s="1"/>
  <c r="F18" i="55"/>
  <c r="G16" i="55" s="1"/>
  <c r="D18" i="55"/>
  <c r="E14" i="55" s="1"/>
  <c r="B18" i="55"/>
  <c r="C16" i="55" s="1"/>
  <c r="K7" i="55"/>
  <c r="J7" i="55"/>
  <c r="I20" i="55"/>
  <c r="G20" i="55"/>
  <c r="E20" i="55"/>
  <c r="C20" i="55"/>
  <c r="J20" i="55"/>
  <c r="K20" i="55"/>
  <c r="B23" i="55"/>
  <c r="F23" i="55" s="1"/>
  <c r="K26" i="55"/>
  <c r="J26" i="55"/>
  <c r="K27" i="55"/>
  <c r="J27" i="55"/>
  <c r="K28" i="55"/>
  <c r="J28" i="55"/>
  <c r="K29" i="55"/>
  <c r="J29" i="55"/>
  <c r="K30" i="55"/>
  <c r="J30" i="55"/>
  <c r="K31" i="55"/>
  <c r="J31" i="55"/>
  <c r="K32" i="55"/>
  <c r="J32" i="55"/>
  <c r="K33" i="55"/>
  <c r="J33" i="55"/>
  <c r="K34" i="55"/>
  <c r="J34" i="55"/>
  <c r="K35" i="55"/>
  <c r="J35" i="55"/>
  <c r="K36" i="55"/>
  <c r="J36" i="55"/>
  <c r="K37" i="55"/>
  <c r="J37" i="55"/>
  <c r="K38" i="55"/>
  <c r="J38" i="55"/>
  <c r="K39" i="55"/>
  <c r="J39" i="55"/>
  <c r="K40" i="55"/>
  <c r="J40" i="55"/>
  <c r="K41" i="55"/>
  <c r="J41" i="55"/>
  <c r="K42" i="55"/>
  <c r="J42" i="55"/>
  <c r="K43" i="55"/>
  <c r="J43" i="55"/>
  <c r="K44" i="55"/>
  <c r="J44" i="55"/>
  <c r="K45" i="55"/>
  <c r="J45" i="55"/>
  <c r="K46" i="55"/>
  <c r="J46" i="55"/>
  <c r="K47" i="55"/>
  <c r="J47" i="55"/>
  <c r="H49" i="55"/>
  <c r="I46" i="55" s="1"/>
  <c r="F49" i="55"/>
  <c r="G47" i="55" s="1"/>
  <c r="D49" i="55"/>
  <c r="E44" i="55" s="1"/>
  <c r="B49" i="55"/>
  <c r="C47" i="55" s="1"/>
  <c r="K25" i="55"/>
  <c r="J25" i="55"/>
  <c r="K53" i="55"/>
  <c r="J53" i="55"/>
  <c r="K54" i="55"/>
  <c r="J54" i="55"/>
  <c r="K55" i="55"/>
  <c r="J55" i="55"/>
  <c r="K56" i="55"/>
  <c r="J56" i="55"/>
  <c r="K57" i="55"/>
  <c r="J57" i="55"/>
  <c r="K58" i="55"/>
  <c r="J58" i="55"/>
  <c r="K59" i="55"/>
  <c r="J59" i="55"/>
  <c r="K60" i="55"/>
  <c r="J60" i="55"/>
  <c r="K61" i="55"/>
  <c r="J61" i="55"/>
  <c r="K62" i="55"/>
  <c r="J62" i="55"/>
  <c r="K63" i="55"/>
  <c r="J63" i="55"/>
  <c r="K64" i="55"/>
  <c r="J64" i="55"/>
  <c r="K65" i="55"/>
  <c r="J65" i="55"/>
  <c r="H67" i="55"/>
  <c r="I64" i="55" s="1"/>
  <c r="F67" i="55"/>
  <c r="G65" i="55" s="1"/>
  <c r="D67" i="55"/>
  <c r="E64" i="55" s="1"/>
  <c r="B67" i="55"/>
  <c r="C65" i="55" s="1"/>
  <c r="K52" i="55"/>
  <c r="J52" i="55"/>
  <c r="I69" i="55"/>
  <c r="G69" i="55"/>
  <c r="E69" i="55"/>
  <c r="C69" i="55"/>
  <c r="J69" i="55"/>
  <c r="K69" i="55"/>
  <c r="B72" i="55"/>
  <c r="F72" i="55" s="1"/>
  <c r="K75" i="55"/>
  <c r="J75" i="55"/>
  <c r="K76" i="55"/>
  <c r="J76" i="55"/>
  <c r="K77" i="55"/>
  <c r="J77" i="55"/>
  <c r="K78" i="55"/>
  <c r="J78" i="55"/>
  <c r="K79" i="55"/>
  <c r="J79" i="55"/>
  <c r="K80" i="55"/>
  <c r="J80" i="55"/>
  <c r="K81" i="55"/>
  <c r="J81" i="55"/>
  <c r="K82" i="55"/>
  <c r="J82" i="55"/>
  <c r="K83" i="55"/>
  <c r="J83" i="55"/>
  <c r="K84" i="55"/>
  <c r="J84" i="55"/>
  <c r="K85" i="55"/>
  <c r="J85" i="55"/>
  <c r="K86" i="55"/>
  <c r="J86" i="55"/>
  <c r="K87" i="55"/>
  <c r="J87" i="55"/>
  <c r="K88" i="55"/>
  <c r="J88" i="55"/>
  <c r="K89" i="55"/>
  <c r="J89" i="55"/>
  <c r="K90" i="55"/>
  <c r="J90" i="55"/>
  <c r="K91" i="55"/>
  <c r="J91" i="55"/>
  <c r="K92" i="55"/>
  <c r="J92" i="55"/>
  <c r="K93" i="55"/>
  <c r="J93" i="55"/>
  <c r="K94" i="55"/>
  <c r="J94" i="55"/>
  <c r="K95" i="55"/>
  <c r="J95" i="55"/>
  <c r="K96" i="55"/>
  <c r="J96" i="55"/>
  <c r="H98" i="55"/>
  <c r="I95" i="55" s="1"/>
  <c r="F98" i="55"/>
  <c r="G96" i="55" s="1"/>
  <c r="D98" i="55"/>
  <c r="E95" i="55" s="1"/>
  <c r="B98" i="55"/>
  <c r="C96" i="55" s="1"/>
  <c r="K74" i="55"/>
  <c r="J74" i="55"/>
  <c r="K102" i="55"/>
  <c r="J102" i="55"/>
  <c r="K103" i="55"/>
  <c r="J103" i="55"/>
  <c r="K104" i="55"/>
  <c r="J104" i="55"/>
  <c r="K105" i="55"/>
  <c r="J105" i="55"/>
  <c r="K106" i="55"/>
  <c r="J106" i="55"/>
  <c r="K107" i="55"/>
  <c r="J107" i="55"/>
  <c r="K108" i="55"/>
  <c r="J108" i="55"/>
  <c r="K109" i="55"/>
  <c r="J109" i="55"/>
  <c r="K110" i="55"/>
  <c r="J110" i="55"/>
  <c r="K111" i="55"/>
  <c r="J111" i="55"/>
  <c r="K112" i="55"/>
  <c r="J112" i="55"/>
  <c r="K113" i="55"/>
  <c r="J113" i="55"/>
  <c r="K114" i="55"/>
  <c r="J114" i="55"/>
  <c r="K115" i="55"/>
  <c r="J115" i="55"/>
  <c r="K116" i="55"/>
  <c r="J116" i="55"/>
  <c r="K117" i="55"/>
  <c r="J117" i="55"/>
  <c r="K118" i="55"/>
  <c r="J118" i="55"/>
  <c r="K119" i="55"/>
  <c r="J119" i="55"/>
  <c r="K120" i="55"/>
  <c r="J120" i="55"/>
  <c r="H122" i="55"/>
  <c r="I119" i="55" s="1"/>
  <c r="F122" i="55"/>
  <c r="G120" i="55" s="1"/>
  <c r="D122" i="55"/>
  <c r="E119" i="55" s="1"/>
  <c r="B122" i="55"/>
  <c r="C120" i="55" s="1"/>
  <c r="K101" i="55"/>
  <c r="J101" i="55"/>
  <c r="I124" i="55"/>
  <c r="G124" i="55"/>
  <c r="E124" i="55"/>
  <c r="C124" i="55"/>
  <c r="J124" i="55"/>
  <c r="K124" i="55"/>
  <c r="B127" i="55"/>
  <c r="F127" i="55" s="1"/>
  <c r="K130" i="55"/>
  <c r="J130" i="55"/>
  <c r="K131" i="55"/>
  <c r="J131" i="55"/>
  <c r="K132" i="55"/>
  <c r="J132" i="55"/>
  <c r="K133" i="55"/>
  <c r="J133" i="55"/>
  <c r="K134" i="55"/>
  <c r="J134" i="55"/>
  <c r="K135" i="55"/>
  <c r="J135" i="55"/>
  <c r="K136" i="55"/>
  <c r="J136" i="55"/>
  <c r="K137" i="55"/>
  <c r="J137" i="55"/>
  <c r="K138" i="55"/>
  <c r="J138" i="55"/>
  <c r="K139" i="55"/>
  <c r="J139" i="55"/>
  <c r="K140" i="55"/>
  <c r="J140" i="55"/>
  <c r="K141" i="55"/>
  <c r="J141" i="55"/>
  <c r="K142" i="55"/>
  <c r="J142" i="55"/>
  <c r="K143" i="55"/>
  <c r="J143" i="55"/>
  <c r="K144" i="55"/>
  <c r="J144" i="55"/>
  <c r="K145" i="55"/>
  <c r="J145" i="55"/>
  <c r="K146" i="55"/>
  <c r="J146" i="55"/>
  <c r="K147" i="55"/>
  <c r="J147" i="55"/>
  <c r="K148" i="55"/>
  <c r="J148" i="55"/>
  <c r="K149" i="55"/>
  <c r="J149" i="55"/>
  <c r="H151" i="55"/>
  <c r="I148" i="55" s="1"/>
  <c r="F151" i="55"/>
  <c r="G149" i="55" s="1"/>
  <c r="D151" i="55"/>
  <c r="E148" i="55" s="1"/>
  <c r="B151" i="55"/>
  <c r="C149" i="55" s="1"/>
  <c r="K129" i="55"/>
  <c r="J129" i="55"/>
  <c r="K155" i="55"/>
  <c r="J155" i="55"/>
  <c r="K156" i="55"/>
  <c r="J156" i="55"/>
  <c r="K157" i="55"/>
  <c r="J157" i="55"/>
  <c r="K158" i="55"/>
  <c r="J158" i="55"/>
  <c r="K159" i="55"/>
  <c r="J159" i="55"/>
  <c r="K160" i="55"/>
  <c r="J160" i="55"/>
  <c r="K161" i="55"/>
  <c r="J161" i="55"/>
  <c r="K162" i="55"/>
  <c r="J162" i="55"/>
  <c r="K163" i="55"/>
  <c r="J163" i="55"/>
  <c r="K164" i="55"/>
  <c r="J164" i="55"/>
  <c r="K165" i="55"/>
  <c r="J165" i="55"/>
  <c r="K166" i="55"/>
  <c r="J166" i="55"/>
  <c r="K167" i="55"/>
  <c r="J167" i="55"/>
  <c r="K168" i="55"/>
  <c r="J168" i="55"/>
  <c r="K169" i="55"/>
  <c r="J169" i="55"/>
  <c r="K170" i="55"/>
  <c r="J170" i="55"/>
  <c r="K171" i="55"/>
  <c r="J171" i="55"/>
  <c r="K172" i="55"/>
  <c r="J172" i="55"/>
  <c r="K173" i="55"/>
  <c r="J173" i="55"/>
  <c r="K174" i="55"/>
  <c r="J174" i="55"/>
  <c r="K175" i="55"/>
  <c r="J175" i="55"/>
  <c r="H177" i="55"/>
  <c r="I174" i="55" s="1"/>
  <c r="F177" i="55"/>
  <c r="G175" i="55" s="1"/>
  <c r="D177" i="55"/>
  <c r="E174" i="55" s="1"/>
  <c r="B177" i="55"/>
  <c r="C175" i="55" s="1"/>
  <c r="K154" i="55"/>
  <c r="J154" i="55"/>
  <c r="I179" i="55"/>
  <c r="G179" i="55"/>
  <c r="E179" i="55"/>
  <c r="C179" i="55"/>
  <c r="K179" i="55"/>
  <c r="J179" i="55"/>
  <c r="B182" i="55"/>
  <c r="F182" i="55" s="1"/>
  <c r="K185" i="55"/>
  <c r="J185" i="55"/>
  <c r="K186" i="55"/>
  <c r="J186" i="55"/>
  <c r="H188" i="55"/>
  <c r="I185" i="55" s="1"/>
  <c r="F188" i="55"/>
  <c r="G186" i="55" s="1"/>
  <c r="D188" i="55"/>
  <c r="B188" i="55"/>
  <c r="C186" i="55" s="1"/>
  <c r="K184" i="55"/>
  <c r="J184" i="55"/>
  <c r="K192" i="55"/>
  <c r="J192" i="55"/>
  <c r="K193" i="55"/>
  <c r="J193" i="55"/>
  <c r="K194" i="55"/>
  <c r="J194" i="55"/>
  <c r="K195" i="55"/>
  <c r="J195" i="55"/>
  <c r="K196" i="55"/>
  <c r="J196" i="55"/>
  <c r="K197" i="55"/>
  <c r="J197" i="55"/>
  <c r="K198" i="55"/>
  <c r="J198" i="55"/>
  <c r="H200" i="55"/>
  <c r="I197" i="55" s="1"/>
  <c r="F200" i="55"/>
  <c r="G198" i="55" s="1"/>
  <c r="D200" i="55"/>
  <c r="E197" i="55" s="1"/>
  <c r="B200" i="55"/>
  <c r="C198" i="55" s="1"/>
  <c r="K191" i="55"/>
  <c r="J191" i="55"/>
  <c r="I202" i="55"/>
  <c r="G202" i="55"/>
  <c r="E202" i="55"/>
  <c r="C202" i="55"/>
  <c r="K202" i="55"/>
  <c r="J202" i="55"/>
  <c r="I206" i="55"/>
  <c r="G206" i="55"/>
  <c r="E206" i="55"/>
  <c r="C206" i="55"/>
  <c r="H204" i="55"/>
  <c r="F204" i="55"/>
  <c r="G204" i="55" s="1"/>
  <c r="D204" i="55"/>
  <c r="E204" i="55" s="1"/>
  <c r="B204" i="55"/>
  <c r="C204" i="55" s="1"/>
  <c r="K206" i="55"/>
  <c r="J206" i="55"/>
  <c r="K208" i="55"/>
  <c r="J208" i="55"/>
  <c r="I208" i="55"/>
  <c r="G208" i="55"/>
  <c r="E208" i="55"/>
  <c r="C208" i="55"/>
  <c r="D5" i="48"/>
  <c r="H5" i="48" s="1"/>
  <c r="B5" i="48"/>
  <c r="F5" i="48" s="1"/>
  <c r="K8" i="48"/>
  <c r="J8" i="48"/>
  <c r="K9" i="48"/>
  <c r="J9" i="48"/>
  <c r="H11" i="48"/>
  <c r="I8" i="48" s="1"/>
  <c r="F11" i="48"/>
  <c r="G9" i="48" s="1"/>
  <c r="D11" i="48"/>
  <c r="J11" i="48" s="1"/>
  <c r="B11" i="48"/>
  <c r="C9" i="48" s="1"/>
  <c r="K7" i="48"/>
  <c r="J7" i="48"/>
  <c r="I13" i="48"/>
  <c r="G13" i="48"/>
  <c r="E13" i="48"/>
  <c r="C13" i="48"/>
  <c r="K13" i="48"/>
  <c r="J13" i="48"/>
  <c r="D16" i="48"/>
  <c r="H16" i="48" s="1"/>
  <c r="B16" i="48"/>
  <c r="F16" i="48" s="1"/>
  <c r="K19" i="48"/>
  <c r="J19" i="48"/>
  <c r="K20" i="48"/>
  <c r="J20" i="48"/>
  <c r="K21" i="48"/>
  <c r="J21" i="48"/>
  <c r="K22" i="48"/>
  <c r="J22" i="48"/>
  <c r="K23" i="48"/>
  <c r="J23" i="48"/>
  <c r="K24" i="48"/>
  <c r="J24" i="48"/>
  <c r="K25" i="48"/>
  <c r="J25" i="48"/>
  <c r="K26" i="48"/>
  <c r="J26" i="48"/>
  <c r="H28" i="48"/>
  <c r="I25" i="48" s="1"/>
  <c r="F28" i="48"/>
  <c r="G26" i="48" s="1"/>
  <c r="D28" i="48"/>
  <c r="E25" i="48" s="1"/>
  <c r="B28" i="48"/>
  <c r="C26" i="48" s="1"/>
  <c r="K18" i="48"/>
  <c r="J18" i="48"/>
  <c r="K32" i="48"/>
  <c r="J32" i="48"/>
  <c r="K33" i="48"/>
  <c r="J33" i="48"/>
  <c r="K34" i="48"/>
  <c r="J34" i="48"/>
  <c r="H36" i="48"/>
  <c r="I33" i="48" s="1"/>
  <c r="F36" i="48"/>
  <c r="G34" i="48" s="1"/>
  <c r="D36" i="48"/>
  <c r="J36" i="48" s="1"/>
  <c r="B36" i="48"/>
  <c r="C34" i="48" s="1"/>
  <c r="K31" i="48"/>
  <c r="J31" i="48"/>
  <c r="I38" i="48"/>
  <c r="G38" i="48"/>
  <c r="E38" i="48"/>
  <c r="C38" i="48"/>
  <c r="K38" i="48"/>
  <c r="J38" i="48"/>
  <c r="B41" i="48"/>
  <c r="D41" i="48" s="1"/>
  <c r="H41" i="48" s="1"/>
  <c r="K44" i="48"/>
  <c r="J44" i="48"/>
  <c r="K45" i="48"/>
  <c r="J45" i="48"/>
  <c r="K46" i="48"/>
  <c r="J46" i="48"/>
  <c r="K47" i="48"/>
  <c r="J47" i="48"/>
  <c r="K48" i="48"/>
  <c r="J48" i="48"/>
  <c r="K49" i="48"/>
  <c r="J49" i="48"/>
  <c r="K50" i="48"/>
  <c r="J50" i="48"/>
  <c r="H52" i="48"/>
  <c r="I49" i="48" s="1"/>
  <c r="F52" i="48"/>
  <c r="G43" i="48" s="1"/>
  <c r="D52" i="48"/>
  <c r="E44" i="48" s="1"/>
  <c r="B52" i="48"/>
  <c r="C50" i="48" s="1"/>
  <c r="K43" i="48"/>
  <c r="J43" i="48"/>
  <c r="G71" i="48"/>
  <c r="K56" i="48"/>
  <c r="J56" i="48"/>
  <c r="K57" i="48"/>
  <c r="J57" i="48"/>
  <c r="K58" i="48"/>
  <c r="J58" i="48"/>
  <c r="K59" i="48"/>
  <c r="J59" i="48"/>
  <c r="K60" i="48"/>
  <c r="J60" i="48"/>
  <c r="K61" i="48"/>
  <c r="J61" i="48"/>
  <c r="K62" i="48"/>
  <c r="J62" i="48"/>
  <c r="K63" i="48"/>
  <c r="J63" i="48"/>
  <c r="K64" i="48"/>
  <c r="J64" i="48"/>
  <c r="K65" i="48"/>
  <c r="J65" i="48"/>
  <c r="K66" i="48"/>
  <c r="J66" i="48"/>
  <c r="K67" i="48"/>
  <c r="J67" i="48"/>
  <c r="K68" i="48"/>
  <c r="J68" i="48"/>
  <c r="K69" i="48"/>
  <c r="J69" i="48"/>
  <c r="H71" i="48"/>
  <c r="I68" i="48" s="1"/>
  <c r="F71" i="48"/>
  <c r="G69" i="48" s="1"/>
  <c r="D71" i="48"/>
  <c r="E68" i="48" s="1"/>
  <c r="B71" i="48"/>
  <c r="C69" i="48" s="1"/>
  <c r="K55" i="48"/>
  <c r="J55" i="48"/>
  <c r="I73" i="48"/>
  <c r="G73" i="48"/>
  <c r="E73" i="48"/>
  <c r="C73" i="48"/>
  <c r="K73" i="48"/>
  <c r="J73" i="48"/>
  <c r="B76" i="48"/>
  <c r="K79" i="48"/>
  <c r="J79" i="48"/>
  <c r="K80" i="48"/>
  <c r="J80" i="48"/>
  <c r="K81" i="48"/>
  <c r="J81" i="48"/>
  <c r="K82" i="48"/>
  <c r="J82" i="48"/>
  <c r="K83" i="48"/>
  <c r="J83" i="48"/>
  <c r="H85" i="48"/>
  <c r="I82" i="48" s="1"/>
  <c r="F85" i="48"/>
  <c r="G83" i="48" s="1"/>
  <c r="D85" i="48"/>
  <c r="E81" i="48" s="1"/>
  <c r="B85" i="48"/>
  <c r="C83" i="48" s="1"/>
  <c r="K78" i="48"/>
  <c r="J78" i="48"/>
  <c r="K89" i="48"/>
  <c r="J89" i="48"/>
  <c r="K90" i="48"/>
  <c r="J90" i="48"/>
  <c r="K91" i="48"/>
  <c r="J91" i="48"/>
  <c r="K92" i="48"/>
  <c r="J92" i="48"/>
  <c r="K93" i="48"/>
  <c r="J93" i="48"/>
  <c r="K94" i="48"/>
  <c r="J94" i="48"/>
  <c r="K95" i="48"/>
  <c r="J95" i="48"/>
  <c r="K96" i="48"/>
  <c r="J96" i="48"/>
  <c r="K97" i="48"/>
  <c r="J97" i="48"/>
  <c r="K98" i="48"/>
  <c r="J98" i="48"/>
  <c r="K99" i="48"/>
  <c r="J99" i="48"/>
  <c r="K100" i="48"/>
  <c r="J100" i="48"/>
  <c r="K101" i="48"/>
  <c r="J101" i="48"/>
  <c r="K102" i="48"/>
  <c r="J102" i="48"/>
  <c r="K103" i="48"/>
  <c r="J103" i="48"/>
  <c r="K104" i="48"/>
  <c r="J104" i="48"/>
  <c r="H106" i="48"/>
  <c r="I103" i="48" s="1"/>
  <c r="F106" i="48"/>
  <c r="G104" i="48" s="1"/>
  <c r="D106" i="48"/>
  <c r="E90" i="48" s="1"/>
  <c r="B106" i="48"/>
  <c r="C104" i="48" s="1"/>
  <c r="K88" i="48"/>
  <c r="J88" i="48"/>
  <c r="I108" i="48"/>
  <c r="G108" i="48"/>
  <c r="E108" i="48"/>
  <c r="C108" i="48"/>
  <c r="K108" i="48"/>
  <c r="J108" i="48"/>
  <c r="B111" i="48"/>
  <c r="G117" i="48"/>
  <c r="K114" i="48"/>
  <c r="J114" i="48"/>
  <c r="K115" i="48"/>
  <c r="J115" i="48"/>
  <c r="H117" i="48"/>
  <c r="I114" i="48" s="1"/>
  <c r="F117" i="48"/>
  <c r="G115" i="48" s="1"/>
  <c r="D117" i="48"/>
  <c r="B117" i="48"/>
  <c r="C115" i="48" s="1"/>
  <c r="K113" i="48"/>
  <c r="J113" i="48"/>
  <c r="G132" i="48"/>
  <c r="K121" i="48"/>
  <c r="J121" i="48"/>
  <c r="K122" i="48"/>
  <c r="J122" i="48"/>
  <c r="K123" i="48"/>
  <c r="J123" i="48"/>
  <c r="K124" i="48"/>
  <c r="J124" i="48"/>
  <c r="K125" i="48"/>
  <c r="J125" i="48"/>
  <c r="K126" i="48"/>
  <c r="J126" i="48"/>
  <c r="K127" i="48"/>
  <c r="J127" i="48"/>
  <c r="K128" i="48"/>
  <c r="J128" i="48"/>
  <c r="K129" i="48"/>
  <c r="J129" i="48"/>
  <c r="K130" i="48"/>
  <c r="J130" i="48"/>
  <c r="H132" i="48"/>
  <c r="I129" i="48" s="1"/>
  <c r="F132" i="48"/>
  <c r="G130" i="48" s="1"/>
  <c r="D132" i="48"/>
  <c r="E123" i="48" s="1"/>
  <c r="B132" i="48"/>
  <c r="C130" i="48" s="1"/>
  <c r="K120" i="48"/>
  <c r="J120" i="48"/>
  <c r="I134" i="48"/>
  <c r="G134" i="48"/>
  <c r="E134" i="48"/>
  <c r="C134" i="48"/>
  <c r="K134" i="48"/>
  <c r="J134" i="48"/>
  <c r="B137" i="48"/>
  <c r="H141" i="48"/>
  <c r="F141" i="48"/>
  <c r="G141" i="48" s="1"/>
  <c r="D141" i="48"/>
  <c r="J141" i="48" s="1"/>
  <c r="B141" i="48"/>
  <c r="C141" i="48" s="1"/>
  <c r="K139" i="48"/>
  <c r="J139" i="48"/>
  <c r="K145" i="48"/>
  <c r="J145" i="48"/>
  <c r="K146" i="48"/>
  <c r="J146" i="48"/>
  <c r="K147" i="48"/>
  <c r="J147" i="48"/>
  <c r="K148" i="48"/>
  <c r="J148" i="48"/>
  <c r="K149" i="48"/>
  <c r="J149" i="48"/>
  <c r="K150" i="48"/>
  <c r="J150" i="48"/>
  <c r="H152" i="48"/>
  <c r="I148" i="48" s="1"/>
  <c r="F152" i="48"/>
  <c r="G150" i="48" s="1"/>
  <c r="D152" i="48"/>
  <c r="J152" i="48" s="1"/>
  <c r="B152" i="48"/>
  <c r="C150" i="48" s="1"/>
  <c r="K144" i="48"/>
  <c r="J144" i="48"/>
  <c r="I154" i="48"/>
  <c r="G154" i="48"/>
  <c r="E154" i="48"/>
  <c r="C154" i="48"/>
  <c r="K154" i="48"/>
  <c r="J154" i="48"/>
  <c r="B157" i="48"/>
  <c r="G168" i="48"/>
  <c r="K160" i="48"/>
  <c r="J160" i="48"/>
  <c r="K161" i="48"/>
  <c r="J161" i="48"/>
  <c r="K162" i="48"/>
  <c r="J162" i="48"/>
  <c r="K163" i="48"/>
  <c r="J163" i="48"/>
  <c r="K164" i="48"/>
  <c r="J164" i="48"/>
  <c r="K165" i="48"/>
  <c r="J165" i="48"/>
  <c r="K166" i="48"/>
  <c r="J166" i="48"/>
  <c r="H168" i="48"/>
  <c r="I165" i="48" s="1"/>
  <c r="F168" i="48"/>
  <c r="G166" i="48" s="1"/>
  <c r="D168" i="48"/>
  <c r="E164" i="48" s="1"/>
  <c r="B168" i="48"/>
  <c r="C166" i="48" s="1"/>
  <c r="K159" i="48"/>
  <c r="J159" i="48"/>
  <c r="G178" i="48"/>
  <c r="K172" i="48"/>
  <c r="J172" i="48"/>
  <c r="K173" i="48"/>
  <c r="J173" i="48"/>
  <c r="K174" i="48"/>
  <c r="J174" i="48"/>
  <c r="K175" i="48"/>
  <c r="J175" i="48"/>
  <c r="K176" i="48"/>
  <c r="J176" i="48"/>
  <c r="H178" i="48"/>
  <c r="I174" i="48" s="1"/>
  <c r="F178" i="48"/>
  <c r="G176" i="48" s="1"/>
  <c r="D178" i="48"/>
  <c r="E178" i="48" s="1"/>
  <c r="B178" i="48"/>
  <c r="C176" i="48" s="1"/>
  <c r="K171" i="48"/>
  <c r="J171" i="48"/>
  <c r="I180" i="48"/>
  <c r="G180" i="48"/>
  <c r="E180" i="48"/>
  <c r="C180" i="48"/>
  <c r="K180" i="48"/>
  <c r="J180" i="48"/>
  <c r="B183" i="48"/>
  <c r="K186" i="48"/>
  <c r="J186" i="48"/>
  <c r="K187" i="48"/>
  <c r="J187" i="48"/>
  <c r="K188" i="48"/>
  <c r="J188" i="48"/>
  <c r="K189" i="48"/>
  <c r="J189" i="48"/>
  <c r="K190" i="48"/>
  <c r="J190" i="48"/>
  <c r="K191" i="48"/>
  <c r="J191" i="48"/>
  <c r="K192" i="48"/>
  <c r="J192" i="48"/>
  <c r="H194" i="48"/>
  <c r="I190" i="48" s="1"/>
  <c r="F194" i="48"/>
  <c r="G192" i="48" s="1"/>
  <c r="D194" i="48"/>
  <c r="E189" i="48" s="1"/>
  <c r="B194" i="48"/>
  <c r="C192" i="48" s="1"/>
  <c r="K185" i="48"/>
  <c r="J185" i="48"/>
  <c r="K198" i="48"/>
  <c r="J198" i="48"/>
  <c r="K199" i="48"/>
  <c r="J199" i="48"/>
  <c r="K200" i="48"/>
  <c r="J200" i="48"/>
  <c r="K201" i="48"/>
  <c r="J201" i="48"/>
  <c r="K202" i="48"/>
  <c r="J202" i="48"/>
  <c r="K203" i="48"/>
  <c r="J203" i="48"/>
  <c r="K204" i="48"/>
  <c r="J204" i="48"/>
  <c r="K205" i="48"/>
  <c r="J205" i="48"/>
  <c r="K206" i="48"/>
  <c r="J206" i="48"/>
  <c r="K207" i="48"/>
  <c r="J207" i="48"/>
  <c r="K208" i="48"/>
  <c r="J208" i="48"/>
  <c r="K209" i="48"/>
  <c r="J209" i="48"/>
  <c r="K210" i="48"/>
  <c r="J210" i="48"/>
  <c r="K211" i="48"/>
  <c r="J211" i="48"/>
  <c r="H213" i="48"/>
  <c r="I210" i="48" s="1"/>
  <c r="F213" i="48"/>
  <c r="G211" i="48" s="1"/>
  <c r="D213" i="48"/>
  <c r="E199" i="48" s="1"/>
  <c r="B213" i="48"/>
  <c r="C211" i="48" s="1"/>
  <c r="K197" i="48"/>
  <c r="J197" i="48"/>
  <c r="K217" i="48"/>
  <c r="J217" i="48"/>
  <c r="K218" i="48"/>
  <c r="J218" i="48"/>
  <c r="K219" i="48"/>
  <c r="J219" i="48"/>
  <c r="K220" i="48"/>
  <c r="J220" i="48"/>
  <c r="K221" i="48"/>
  <c r="J221" i="48"/>
  <c r="K222" i="48"/>
  <c r="J222" i="48"/>
  <c r="K223" i="48"/>
  <c r="J223" i="48"/>
  <c r="K224" i="48"/>
  <c r="J224" i="48"/>
  <c r="H226" i="48"/>
  <c r="I223" i="48" s="1"/>
  <c r="F226" i="48"/>
  <c r="G224" i="48" s="1"/>
  <c r="D226" i="48"/>
  <c r="E220" i="48" s="1"/>
  <c r="B226" i="48"/>
  <c r="C224" i="48" s="1"/>
  <c r="K216" i="48"/>
  <c r="J216" i="48"/>
  <c r="I228" i="48"/>
  <c r="G228" i="48"/>
  <c r="E228" i="48"/>
  <c r="C228" i="48"/>
  <c r="K228" i="48"/>
  <c r="J228" i="48"/>
  <c r="I232" i="48"/>
  <c r="G232" i="48"/>
  <c r="E232" i="48"/>
  <c r="C232" i="48"/>
  <c r="H230" i="48"/>
  <c r="I230" i="48" s="1"/>
  <c r="F230" i="48"/>
  <c r="G230" i="48" s="1"/>
  <c r="D230" i="48"/>
  <c r="E230" i="48" s="1"/>
  <c r="B230" i="48"/>
  <c r="C230" i="48" s="1"/>
  <c r="K232" i="48"/>
  <c r="J232" i="48"/>
  <c r="K234" i="48"/>
  <c r="J234" i="48"/>
  <c r="I234" i="48"/>
  <c r="G234" i="48"/>
  <c r="E234" i="48"/>
  <c r="C234" i="48"/>
  <c r="K79" i="54"/>
  <c r="J79" i="54"/>
  <c r="K57" i="53"/>
  <c r="J57" i="53"/>
  <c r="H16" i="44"/>
  <c r="J16" i="44" s="1"/>
  <c r="G16" i="44"/>
  <c r="I16" i="44" s="1"/>
  <c r="H17" i="44"/>
  <c r="J17" i="44" s="1"/>
  <c r="G17" i="44"/>
  <c r="I17" i="44" s="1"/>
  <c r="H18" i="44"/>
  <c r="J18" i="44" s="1"/>
  <c r="G18" i="44"/>
  <c r="I18" i="44" s="1"/>
  <c r="H19" i="44"/>
  <c r="J19" i="44" s="1"/>
  <c r="G19" i="44"/>
  <c r="I19" i="44" s="1"/>
  <c r="H20" i="44"/>
  <c r="J20" i="44" s="1"/>
  <c r="G20" i="44"/>
  <c r="I20" i="44" s="1"/>
  <c r="H21" i="44"/>
  <c r="J21" i="44" s="1"/>
  <c r="G21" i="44"/>
  <c r="I21" i="44" s="1"/>
  <c r="H22" i="44"/>
  <c r="J22" i="44" s="1"/>
  <c r="G22" i="44"/>
  <c r="I22" i="44" s="1"/>
  <c r="H23" i="44"/>
  <c r="J23" i="44" s="1"/>
  <c r="G23" i="44"/>
  <c r="I23" i="44" s="1"/>
  <c r="H24" i="44"/>
  <c r="J24" i="44" s="1"/>
  <c r="G24" i="44"/>
  <c r="I24" i="44" s="1"/>
  <c r="H25" i="44"/>
  <c r="J25" i="44" s="1"/>
  <c r="G25" i="44"/>
  <c r="I25" i="44" s="1"/>
  <c r="J26" i="44"/>
  <c r="I26" i="44"/>
  <c r="H26" i="44"/>
  <c r="G26" i="44"/>
  <c r="H27" i="44"/>
  <c r="J27" i="44" s="1"/>
  <c r="G27" i="44"/>
  <c r="I27" i="44" s="1"/>
  <c r="H28" i="44"/>
  <c r="J28" i="44" s="1"/>
  <c r="G28" i="44"/>
  <c r="I28" i="44" s="1"/>
  <c r="H29" i="44"/>
  <c r="J29" i="44" s="1"/>
  <c r="G29" i="44"/>
  <c r="I29" i="44" s="1"/>
  <c r="H30" i="44"/>
  <c r="J30" i="44" s="1"/>
  <c r="G30" i="44"/>
  <c r="I30" i="44" s="1"/>
  <c r="H42" i="44"/>
  <c r="J42" i="44" s="1"/>
  <c r="G42" i="44"/>
  <c r="I42" i="44" s="1"/>
  <c r="H31" i="44"/>
  <c r="J31" i="44" s="1"/>
  <c r="G31" i="44"/>
  <c r="I31" i="44" s="1"/>
  <c r="I32" i="44"/>
  <c r="H32" i="44"/>
  <c r="J32" i="44" s="1"/>
  <c r="G32" i="44"/>
  <c r="H33" i="44"/>
  <c r="J33" i="44" s="1"/>
  <c r="G33" i="44"/>
  <c r="I33" i="44" s="1"/>
  <c r="H34" i="44"/>
  <c r="J34" i="44" s="1"/>
  <c r="G34" i="44"/>
  <c r="I34" i="44" s="1"/>
  <c r="H35" i="44"/>
  <c r="J35" i="44" s="1"/>
  <c r="G35" i="44"/>
  <c r="I35" i="44" s="1"/>
  <c r="H36" i="44"/>
  <c r="J36" i="44" s="1"/>
  <c r="G36" i="44"/>
  <c r="I36" i="44" s="1"/>
  <c r="H37" i="44"/>
  <c r="J37" i="44" s="1"/>
  <c r="G37" i="44"/>
  <c r="I37" i="44" s="1"/>
  <c r="H38" i="44"/>
  <c r="J38" i="44" s="1"/>
  <c r="G38" i="44"/>
  <c r="I38" i="44" s="1"/>
  <c r="H39" i="44"/>
  <c r="J39" i="44" s="1"/>
  <c r="G39" i="44"/>
  <c r="I39" i="44" s="1"/>
  <c r="H40" i="44"/>
  <c r="J40" i="44" s="1"/>
  <c r="G40" i="44"/>
  <c r="I40" i="44" s="1"/>
  <c r="H41" i="44"/>
  <c r="J41" i="44" s="1"/>
  <c r="G41" i="44"/>
  <c r="I41" i="44" s="1"/>
  <c r="H8" i="47"/>
  <c r="J8" i="47" s="1"/>
  <c r="G8" i="47"/>
  <c r="I8" i="47" s="1"/>
  <c r="H9" i="47"/>
  <c r="J9" i="47" s="1"/>
  <c r="G9" i="47"/>
  <c r="I9" i="47" s="1"/>
  <c r="H10" i="47"/>
  <c r="J10" i="47" s="1"/>
  <c r="G10" i="47"/>
  <c r="I10" i="47" s="1"/>
  <c r="H11" i="47"/>
  <c r="J11" i="47" s="1"/>
  <c r="G11" i="47"/>
  <c r="I11" i="47" s="1"/>
  <c r="H12" i="47"/>
  <c r="J12" i="47" s="1"/>
  <c r="G12" i="47"/>
  <c r="I12" i="47" s="1"/>
  <c r="H15" i="47"/>
  <c r="J15" i="47" s="1"/>
  <c r="G15" i="47"/>
  <c r="I15" i="47" s="1"/>
  <c r="H16" i="47"/>
  <c r="J16" i="47" s="1"/>
  <c r="G16" i="47"/>
  <c r="I16" i="47" s="1"/>
  <c r="H17" i="47"/>
  <c r="J17" i="47" s="1"/>
  <c r="G17" i="47"/>
  <c r="I17" i="47" s="1"/>
  <c r="H18" i="47"/>
  <c r="J18" i="47" s="1"/>
  <c r="G18" i="47"/>
  <c r="I18" i="47" s="1"/>
  <c r="H19" i="47"/>
  <c r="J19" i="47" s="1"/>
  <c r="G19" i="47"/>
  <c r="I19" i="47" s="1"/>
  <c r="H22" i="47"/>
  <c r="J22" i="47" s="1"/>
  <c r="G22" i="47"/>
  <c r="I22" i="47" s="1"/>
  <c r="I23" i="47"/>
  <c r="H23" i="47"/>
  <c r="J23" i="47" s="1"/>
  <c r="G23" i="47"/>
  <c r="H24" i="47"/>
  <c r="J24" i="47" s="1"/>
  <c r="G24" i="47"/>
  <c r="I24" i="47" s="1"/>
  <c r="H32" i="47"/>
  <c r="J32" i="47" s="1"/>
  <c r="G32" i="47"/>
  <c r="I32" i="47" s="1"/>
  <c r="H33" i="47"/>
  <c r="J33" i="47" s="1"/>
  <c r="G33" i="47"/>
  <c r="I33" i="47" s="1"/>
  <c r="H34" i="47"/>
  <c r="J34" i="47" s="1"/>
  <c r="G34" i="47"/>
  <c r="I34" i="47" s="1"/>
  <c r="H35" i="47"/>
  <c r="J35" i="47" s="1"/>
  <c r="G35" i="47"/>
  <c r="I35" i="47" s="1"/>
  <c r="E25" i="46"/>
  <c r="H25" i="46" s="1"/>
  <c r="D25" i="46"/>
  <c r="C25" i="46"/>
  <c r="B25" i="46"/>
  <c r="G25" i="46" s="1"/>
  <c r="E19" i="46"/>
  <c r="H19" i="46" s="1"/>
  <c r="D19" i="46"/>
  <c r="C19" i="46"/>
  <c r="B19" i="46"/>
  <c r="G19" i="46" s="1"/>
  <c r="E13" i="46"/>
  <c r="H13" i="46" s="1"/>
  <c r="D13" i="46"/>
  <c r="C13" i="46"/>
  <c r="B13" i="46"/>
  <c r="G13" i="46" s="1"/>
  <c r="E7" i="46"/>
  <c r="H7" i="46" s="1"/>
  <c r="D7" i="46"/>
  <c r="C7" i="46"/>
  <c r="B7" i="46"/>
  <c r="G7" i="46" s="1"/>
  <c r="H8" i="46"/>
  <c r="J8" i="46" s="1"/>
  <c r="G8" i="46"/>
  <c r="I8" i="46" s="1"/>
  <c r="H9" i="46"/>
  <c r="J9" i="46" s="1"/>
  <c r="G9" i="46"/>
  <c r="I9" i="46" s="1"/>
  <c r="H10" i="46"/>
  <c r="J10" i="46" s="1"/>
  <c r="G10" i="46"/>
  <c r="I10" i="46" s="1"/>
  <c r="H11" i="46"/>
  <c r="J11" i="46" s="1"/>
  <c r="G11" i="46"/>
  <c r="I11" i="46" s="1"/>
  <c r="H14" i="46"/>
  <c r="J14" i="46" s="1"/>
  <c r="G14" i="46"/>
  <c r="I14" i="46" s="1"/>
  <c r="H15" i="46"/>
  <c r="J15" i="46" s="1"/>
  <c r="G15" i="46"/>
  <c r="I15" i="46" s="1"/>
  <c r="H16" i="46"/>
  <c r="J16" i="46" s="1"/>
  <c r="G16" i="46"/>
  <c r="I16" i="46" s="1"/>
  <c r="H17" i="46"/>
  <c r="J17" i="46" s="1"/>
  <c r="G17" i="46"/>
  <c r="I17" i="46" s="1"/>
  <c r="H20" i="46"/>
  <c r="J20" i="46" s="1"/>
  <c r="G20" i="46"/>
  <c r="I20" i="46" s="1"/>
  <c r="H21" i="46"/>
  <c r="J21" i="46" s="1"/>
  <c r="G21" i="46"/>
  <c r="I21" i="46" s="1"/>
  <c r="H22" i="46"/>
  <c r="J22" i="46" s="1"/>
  <c r="G22" i="46"/>
  <c r="I22" i="46" s="1"/>
  <c r="H23" i="46"/>
  <c r="J23" i="46" s="1"/>
  <c r="G23" i="46"/>
  <c r="I23" i="46" s="1"/>
  <c r="H27" i="46"/>
  <c r="J27" i="46" s="1"/>
  <c r="G27" i="46"/>
  <c r="I27" i="46" s="1"/>
  <c r="H28" i="46"/>
  <c r="J28" i="46" s="1"/>
  <c r="G28" i="46"/>
  <c r="I28" i="46" s="1"/>
  <c r="H29" i="46"/>
  <c r="J29" i="46" s="1"/>
  <c r="G29" i="46"/>
  <c r="I29" i="46" s="1"/>
  <c r="H7" i="33"/>
  <c r="G7" i="33"/>
  <c r="H8" i="33"/>
  <c r="G8" i="33"/>
  <c r="H9" i="33"/>
  <c r="G9" i="33"/>
  <c r="H10" i="33"/>
  <c r="G10" i="33"/>
  <c r="H11" i="33"/>
  <c r="G11" i="33"/>
  <c r="H12" i="33"/>
  <c r="G12" i="33"/>
  <c r="H13" i="33"/>
  <c r="G13" i="33"/>
  <c r="H14" i="33"/>
  <c r="G14" i="33"/>
  <c r="H15" i="33"/>
  <c r="G15" i="33"/>
  <c r="H16" i="33"/>
  <c r="G16" i="33"/>
  <c r="H17" i="33"/>
  <c r="G17" i="33"/>
  <c r="H18" i="33"/>
  <c r="G18" i="33"/>
  <c r="H19" i="33"/>
  <c r="G19" i="33"/>
  <c r="H20" i="33"/>
  <c r="G20" i="33"/>
  <c r="H21" i="33"/>
  <c r="G21" i="33"/>
  <c r="H22" i="33"/>
  <c r="G22" i="33"/>
  <c r="H23" i="33"/>
  <c r="G23" i="33"/>
  <c r="H24" i="33"/>
  <c r="G24" i="33"/>
  <c r="H25" i="33"/>
  <c r="G25" i="33"/>
  <c r="H26" i="33"/>
  <c r="G26" i="33"/>
  <c r="H27" i="33"/>
  <c r="G27" i="33"/>
  <c r="H28" i="33"/>
  <c r="G28" i="33"/>
  <c r="H29" i="33"/>
  <c r="G29" i="33"/>
  <c r="H30" i="33"/>
  <c r="G30" i="33"/>
  <c r="H31" i="33"/>
  <c r="G31" i="33"/>
  <c r="H32" i="33"/>
  <c r="G32" i="33"/>
  <c r="H33" i="33"/>
  <c r="G33" i="33"/>
  <c r="H34" i="33"/>
  <c r="G34" i="33"/>
  <c r="H35" i="33"/>
  <c r="G35" i="33"/>
  <c r="H36" i="33"/>
  <c r="G36" i="33"/>
  <c r="H37" i="33"/>
  <c r="G37" i="33"/>
  <c r="H38" i="33"/>
  <c r="G38" i="33"/>
  <c r="H39" i="33"/>
  <c r="G39" i="33"/>
  <c r="H40" i="33"/>
  <c r="G40" i="33"/>
  <c r="H41" i="33"/>
  <c r="G41" i="33"/>
  <c r="H42" i="33"/>
  <c r="G42" i="33"/>
  <c r="H43" i="33"/>
  <c r="G43" i="33"/>
  <c r="H44" i="33"/>
  <c r="G44" i="33"/>
  <c r="H45" i="33"/>
  <c r="G45" i="33"/>
  <c r="H46" i="33"/>
  <c r="G46" i="33"/>
  <c r="H47" i="33"/>
  <c r="G47" i="33"/>
  <c r="H48" i="33"/>
  <c r="G48" i="33"/>
  <c r="H49" i="33"/>
  <c r="G49" i="33"/>
  <c r="H50" i="33"/>
  <c r="G50" i="33"/>
  <c r="H51" i="33"/>
  <c r="G51" i="33"/>
  <c r="H52" i="33"/>
  <c r="G52" i="33"/>
  <c r="H53" i="33"/>
  <c r="G53" i="33"/>
  <c r="H54" i="33"/>
  <c r="G54" i="33"/>
  <c r="H55" i="33"/>
  <c r="G55" i="33"/>
  <c r="H56" i="33"/>
  <c r="G56" i="33"/>
  <c r="H57" i="33"/>
  <c r="G57" i="33"/>
  <c r="H58" i="33"/>
  <c r="G58" i="33"/>
  <c r="H59" i="33"/>
  <c r="G59" i="33"/>
  <c r="H60" i="33"/>
  <c r="G60" i="33"/>
  <c r="H61" i="33"/>
  <c r="G61" i="33"/>
  <c r="H62" i="33"/>
  <c r="G62" i="33"/>
  <c r="H63" i="33"/>
  <c r="G63" i="33"/>
  <c r="H64" i="33"/>
  <c r="G64" i="33"/>
  <c r="H65" i="33"/>
  <c r="G65" i="33"/>
  <c r="H66" i="33"/>
  <c r="G66" i="33"/>
  <c r="H67" i="33"/>
  <c r="G67" i="33"/>
  <c r="H68" i="33"/>
  <c r="G68" i="33"/>
  <c r="H69" i="33"/>
  <c r="G69" i="33"/>
  <c r="H70" i="33"/>
  <c r="G70" i="33"/>
  <c r="H71" i="33"/>
  <c r="G71" i="33"/>
  <c r="H72" i="33"/>
  <c r="G72" i="33"/>
  <c r="H7" i="26"/>
  <c r="J7" i="26" s="1"/>
  <c r="G7" i="26"/>
  <c r="I7" i="26" s="1"/>
  <c r="H8" i="26"/>
  <c r="J8" i="26" s="1"/>
  <c r="G8" i="26"/>
  <c r="I8" i="26" s="1"/>
  <c r="H9" i="26"/>
  <c r="J9" i="26" s="1"/>
  <c r="G9" i="26"/>
  <c r="I9" i="26" s="1"/>
  <c r="H10" i="26"/>
  <c r="J10" i="26" s="1"/>
  <c r="G10" i="26"/>
  <c r="I10" i="26" s="1"/>
  <c r="J11" i="26"/>
  <c r="I11" i="26"/>
  <c r="H11" i="26"/>
  <c r="G11" i="26"/>
  <c r="J12" i="26"/>
  <c r="I12" i="26"/>
  <c r="H12" i="26"/>
  <c r="G12" i="26"/>
  <c r="H13" i="26"/>
  <c r="J13" i="26" s="1"/>
  <c r="G13" i="26"/>
  <c r="I13" i="26" s="1"/>
  <c r="I14" i="26"/>
  <c r="H14" i="26"/>
  <c r="J14" i="26" s="1"/>
  <c r="G14" i="26"/>
  <c r="I15" i="26"/>
  <c r="H15" i="26"/>
  <c r="J15" i="26" s="1"/>
  <c r="G15" i="26"/>
  <c r="J16" i="26"/>
  <c r="I16" i="26"/>
  <c r="H16" i="26"/>
  <c r="G16" i="26"/>
  <c r="H17" i="26"/>
  <c r="J17" i="26" s="1"/>
  <c r="G17" i="26"/>
  <c r="I17" i="26" s="1"/>
  <c r="H18" i="26"/>
  <c r="J18" i="26" s="1"/>
  <c r="G18" i="26"/>
  <c r="I18" i="26" s="1"/>
  <c r="H19" i="26"/>
  <c r="J19" i="26" s="1"/>
  <c r="G19" i="26"/>
  <c r="I19" i="26" s="1"/>
  <c r="H20" i="26"/>
  <c r="J20" i="26" s="1"/>
  <c r="G20" i="26"/>
  <c r="I20" i="26" s="1"/>
  <c r="H21" i="26"/>
  <c r="J21" i="26" s="1"/>
  <c r="G21" i="26"/>
  <c r="I21" i="26" s="1"/>
  <c r="H22" i="26"/>
  <c r="J22" i="26" s="1"/>
  <c r="G22" i="26"/>
  <c r="I22" i="26" s="1"/>
  <c r="H23" i="26"/>
  <c r="J23" i="26" s="1"/>
  <c r="G23" i="26"/>
  <c r="I23" i="26" s="1"/>
  <c r="H24" i="26"/>
  <c r="J24" i="26" s="1"/>
  <c r="G24" i="26"/>
  <c r="I24" i="26" s="1"/>
  <c r="H25" i="26"/>
  <c r="J25" i="26" s="1"/>
  <c r="G25" i="26"/>
  <c r="I25" i="26" s="1"/>
  <c r="H26" i="26"/>
  <c r="J26" i="26" s="1"/>
  <c r="G26" i="26"/>
  <c r="I26" i="26" s="1"/>
  <c r="H27" i="26"/>
  <c r="J27" i="26" s="1"/>
  <c r="G27" i="26"/>
  <c r="I27" i="26" s="1"/>
  <c r="H28" i="26"/>
  <c r="J28" i="26" s="1"/>
  <c r="G28" i="26"/>
  <c r="I28" i="26" s="1"/>
  <c r="H29" i="26"/>
  <c r="J29" i="26" s="1"/>
  <c r="G29" i="26"/>
  <c r="I29" i="26" s="1"/>
  <c r="H30" i="26"/>
  <c r="J30" i="26" s="1"/>
  <c r="G30" i="26"/>
  <c r="I30" i="26" s="1"/>
  <c r="H31" i="26"/>
  <c r="J31" i="26" s="1"/>
  <c r="G31" i="26"/>
  <c r="I31" i="26" s="1"/>
  <c r="H32" i="26"/>
  <c r="J32" i="26" s="1"/>
  <c r="G32" i="26"/>
  <c r="I32" i="26" s="1"/>
  <c r="H33" i="26"/>
  <c r="J33" i="26" s="1"/>
  <c r="G33" i="26"/>
  <c r="I33" i="26" s="1"/>
  <c r="I34" i="26"/>
  <c r="H34" i="26"/>
  <c r="J34" i="26" s="1"/>
  <c r="G34" i="26"/>
  <c r="H35" i="26"/>
  <c r="J35" i="26" s="1"/>
  <c r="G35" i="26"/>
  <c r="I35" i="26" s="1"/>
  <c r="H36" i="26"/>
  <c r="J36" i="26" s="1"/>
  <c r="G36" i="26"/>
  <c r="I36" i="26" s="1"/>
  <c r="H37" i="26"/>
  <c r="J37" i="26" s="1"/>
  <c r="G37" i="26"/>
  <c r="I37" i="26" s="1"/>
  <c r="H38" i="26"/>
  <c r="J38" i="26" s="1"/>
  <c r="G38" i="26"/>
  <c r="I38" i="26" s="1"/>
  <c r="H39" i="26"/>
  <c r="J39" i="26" s="1"/>
  <c r="G39" i="26"/>
  <c r="I39" i="26" s="1"/>
  <c r="H40" i="26"/>
  <c r="J40" i="26" s="1"/>
  <c r="G40" i="26"/>
  <c r="I40" i="26" s="1"/>
  <c r="H41" i="26"/>
  <c r="J41" i="26" s="1"/>
  <c r="G41" i="26"/>
  <c r="I41" i="26" s="1"/>
  <c r="H42" i="26"/>
  <c r="J42" i="26" s="1"/>
  <c r="G42" i="26"/>
  <c r="I42" i="26" s="1"/>
  <c r="H43" i="26"/>
  <c r="J43" i="26" s="1"/>
  <c r="G43" i="26"/>
  <c r="I43" i="26" s="1"/>
  <c r="H44" i="26"/>
  <c r="J44" i="26" s="1"/>
  <c r="G44" i="26"/>
  <c r="I44" i="26" s="1"/>
  <c r="H45" i="26"/>
  <c r="J45" i="26" s="1"/>
  <c r="G45" i="26"/>
  <c r="I45" i="26" s="1"/>
  <c r="H46" i="26"/>
  <c r="J46" i="26" s="1"/>
  <c r="G46" i="26"/>
  <c r="I46" i="26" s="1"/>
  <c r="H47" i="26"/>
  <c r="J47" i="26" s="1"/>
  <c r="G47" i="26"/>
  <c r="I47" i="26" s="1"/>
  <c r="H48" i="26"/>
  <c r="J48" i="26" s="1"/>
  <c r="G48" i="26"/>
  <c r="I48" i="26" s="1"/>
  <c r="H49" i="26"/>
  <c r="J49" i="26" s="1"/>
  <c r="G49" i="26"/>
  <c r="I49" i="26" s="1"/>
  <c r="H50" i="26"/>
  <c r="J50" i="26" s="1"/>
  <c r="G50" i="26"/>
  <c r="I50" i="26" s="1"/>
  <c r="H51" i="26"/>
  <c r="J51" i="26" s="1"/>
  <c r="G51" i="26"/>
  <c r="I51" i="26" s="1"/>
  <c r="H52" i="26"/>
  <c r="J52" i="26" s="1"/>
  <c r="G52" i="26"/>
  <c r="I52" i="26" s="1"/>
  <c r="H53" i="26"/>
  <c r="J53" i="26" s="1"/>
  <c r="G53" i="26"/>
  <c r="I53" i="26" s="1"/>
  <c r="J54" i="26"/>
  <c r="H54" i="26"/>
  <c r="G54" i="26"/>
  <c r="I54" i="26" s="1"/>
  <c r="H55" i="26"/>
  <c r="J55" i="26" s="1"/>
  <c r="G55" i="26"/>
  <c r="I55" i="26" s="1"/>
  <c r="H56" i="26"/>
  <c r="J56" i="26" s="1"/>
  <c r="G56" i="26"/>
  <c r="I56" i="26" s="1"/>
  <c r="H57" i="26"/>
  <c r="J57" i="26" s="1"/>
  <c r="G57" i="26"/>
  <c r="I57" i="26" s="1"/>
  <c r="I58" i="26"/>
  <c r="H58" i="26"/>
  <c r="J58" i="26" s="1"/>
  <c r="G58" i="26"/>
  <c r="H59" i="26"/>
  <c r="J59" i="26" s="1"/>
  <c r="G59" i="26"/>
  <c r="I59" i="26" s="1"/>
  <c r="J60" i="26"/>
  <c r="H60" i="26"/>
  <c r="G60" i="26"/>
  <c r="I60" i="26" s="1"/>
  <c r="H61" i="26"/>
  <c r="J61" i="26" s="1"/>
  <c r="G61" i="26"/>
  <c r="I61" i="26" s="1"/>
  <c r="H62" i="26"/>
  <c r="J62" i="26" s="1"/>
  <c r="G62" i="26"/>
  <c r="I62" i="26" s="1"/>
  <c r="H63" i="26"/>
  <c r="J63" i="26" s="1"/>
  <c r="G63" i="26"/>
  <c r="I63" i="26" s="1"/>
  <c r="H64" i="26"/>
  <c r="J64" i="26" s="1"/>
  <c r="G64" i="26"/>
  <c r="I64" i="26" s="1"/>
  <c r="H65" i="26"/>
  <c r="J65" i="26" s="1"/>
  <c r="G65" i="26"/>
  <c r="I65" i="26" s="1"/>
  <c r="H66" i="26"/>
  <c r="J66" i="26" s="1"/>
  <c r="G66" i="26"/>
  <c r="I66" i="26" s="1"/>
  <c r="I67" i="26"/>
  <c r="H67" i="26"/>
  <c r="J67" i="26" s="1"/>
  <c r="G67" i="26"/>
  <c r="H68" i="26"/>
  <c r="J68" i="26" s="1"/>
  <c r="G68" i="26"/>
  <c r="I68" i="26" s="1"/>
  <c r="H69" i="26"/>
  <c r="J69" i="26" s="1"/>
  <c r="G69" i="26"/>
  <c r="I69" i="26" s="1"/>
  <c r="J70" i="26"/>
  <c r="H70" i="26"/>
  <c r="G70" i="26"/>
  <c r="I70" i="26" s="1"/>
  <c r="H71" i="26"/>
  <c r="J71" i="26" s="1"/>
  <c r="G71" i="26"/>
  <c r="I71" i="26" s="1"/>
  <c r="H72" i="26"/>
  <c r="J72" i="26" s="1"/>
  <c r="G72" i="26"/>
  <c r="I72" i="26" s="1"/>
  <c r="H28" i="45"/>
  <c r="J28" i="45" s="1"/>
  <c r="G28" i="45"/>
  <c r="I28" i="45" s="1"/>
  <c r="H29" i="45"/>
  <c r="J29" i="45" s="1"/>
  <c r="G29" i="45"/>
  <c r="I29" i="45" s="1"/>
  <c r="H30" i="45"/>
  <c r="J30" i="45" s="1"/>
  <c r="G30" i="45"/>
  <c r="I30" i="45" s="1"/>
  <c r="H31" i="45"/>
  <c r="J31" i="45" s="1"/>
  <c r="G31" i="45"/>
  <c r="I31" i="45" s="1"/>
  <c r="H32" i="45"/>
  <c r="J32" i="45" s="1"/>
  <c r="G32" i="45"/>
  <c r="I32" i="45" s="1"/>
  <c r="H33" i="45"/>
  <c r="J33" i="45" s="1"/>
  <c r="G33" i="45"/>
  <c r="I33" i="45" s="1"/>
  <c r="H34" i="45"/>
  <c r="J34" i="45" s="1"/>
  <c r="G34" i="45"/>
  <c r="I34" i="45" s="1"/>
  <c r="H15" i="45"/>
  <c r="J15" i="45" s="1"/>
  <c r="G15" i="45"/>
  <c r="I15" i="45" s="1"/>
  <c r="H16" i="45"/>
  <c r="J16" i="45" s="1"/>
  <c r="G16" i="45"/>
  <c r="I16" i="45" s="1"/>
  <c r="H17" i="45"/>
  <c r="J17" i="45" s="1"/>
  <c r="G17" i="45"/>
  <c r="I17" i="45" s="1"/>
  <c r="H18" i="45"/>
  <c r="J18" i="45" s="1"/>
  <c r="G18" i="45"/>
  <c r="I18" i="45" s="1"/>
  <c r="I19" i="45"/>
  <c r="H19" i="45"/>
  <c r="J19" i="45" s="1"/>
  <c r="G19" i="45"/>
  <c r="H20" i="45"/>
  <c r="J20" i="45" s="1"/>
  <c r="G20" i="45"/>
  <c r="I20" i="45" s="1"/>
  <c r="H21" i="45"/>
  <c r="J21" i="45" s="1"/>
  <c r="G21" i="45"/>
  <c r="I21" i="45" s="1"/>
  <c r="H22" i="45"/>
  <c r="J22" i="45" s="1"/>
  <c r="G22" i="45"/>
  <c r="I22" i="45" s="1"/>
  <c r="H8" i="45"/>
  <c r="J8" i="45" s="1"/>
  <c r="G8" i="45"/>
  <c r="I8" i="45" s="1"/>
  <c r="H23" i="45"/>
  <c r="J23" i="45" s="1"/>
  <c r="G23" i="45"/>
  <c r="I23" i="45" s="1"/>
  <c r="H24" i="45"/>
  <c r="J24" i="45" s="1"/>
  <c r="G24" i="45"/>
  <c r="I24" i="45" s="1"/>
  <c r="H25" i="45"/>
  <c r="J25" i="45" s="1"/>
  <c r="G25" i="45"/>
  <c r="I25" i="45" s="1"/>
  <c r="H26" i="45"/>
  <c r="J26" i="45" s="1"/>
  <c r="G26" i="45"/>
  <c r="I26" i="45" s="1"/>
  <c r="H27" i="45"/>
  <c r="J27" i="45" s="1"/>
  <c r="G27" i="45"/>
  <c r="I27" i="45" s="1"/>
  <c r="H9" i="45"/>
  <c r="J9" i="45" s="1"/>
  <c r="G9" i="45"/>
  <c r="I9" i="45" s="1"/>
  <c r="H10" i="45"/>
  <c r="J10" i="45" s="1"/>
  <c r="G10" i="45"/>
  <c r="I10" i="45" s="1"/>
  <c r="I16" i="51"/>
  <c r="K16" i="51" s="1"/>
  <c r="H16" i="51"/>
  <c r="J16" i="51" s="1"/>
  <c r="I17" i="51"/>
  <c r="K17" i="51" s="1"/>
  <c r="H17" i="51"/>
  <c r="J17" i="51" s="1"/>
  <c r="I18" i="51"/>
  <c r="K18" i="51" s="1"/>
  <c r="H18" i="51"/>
  <c r="J18" i="51" s="1"/>
  <c r="I19" i="51"/>
  <c r="K19" i="51" s="1"/>
  <c r="H19" i="51"/>
  <c r="J19" i="51" s="1"/>
  <c r="I20" i="51"/>
  <c r="K20" i="51" s="1"/>
  <c r="H20" i="51"/>
  <c r="J20" i="51" s="1"/>
  <c r="I21" i="51"/>
  <c r="K21" i="51" s="1"/>
  <c r="H21" i="51"/>
  <c r="J21" i="51" s="1"/>
  <c r="I22" i="51"/>
  <c r="K22" i="51" s="1"/>
  <c r="H22" i="51"/>
  <c r="J22" i="51" s="1"/>
  <c r="I7" i="46" l="1"/>
  <c r="I13" i="46"/>
  <c r="I19" i="46"/>
  <c r="I25" i="46"/>
  <c r="J204" i="55"/>
  <c r="G159" i="48"/>
  <c r="J188" i="55"/>
  <c r="D182" i="55"/>
  <c r="H182" i="55" s="1"/>
  <c r="D72" i="55"/>
  <c r="H72" i="55" s="1"/>
  <c r="J7" i="46"/>
  <c r="J13" i="46"/>
  <c r="J19" i="46"/>
  <c r="J25" i="46"/>
  <c r="G171" i="48"/>
  <c r="G120" i="48"/>
  <c r="G113" i="48"/>
  <c r="G55" i="48"/>
  <c r="D127" i="55"/>
  <c r="H127" i="55" s="1"/>
  <c r="D23" i="55"/>
  <c r="H23" i="55" s="1"/>
  <c r="D5" i="55"/>
  <c r="H5" i="55" s="1"/>
  <c r="C7" i="56"/>
  <c r="G7" i="56"/>
  <c r="D5" i="56"/>
  <c r="H5" i="56" s="1"/>
  <c r="E7" i="56"/>
  <c r="I7" i="56"/>
  <c r="E8" i="56"/>
  <c r="I8" i="56"/>
  <c r="C8" i="56"/>
  <c r="G8" i="56"/>
  <c r="C9" i="56"/>
  <c r="G9" i="56"/>
  <c r="E9" i="56"/>
  <c r="I9" i="56"/>
  <c r="E10" i="56"/>
  <c r="I10" i="56"/>
  <c r="C10" i="56"/>
  <c r="G10" i="56"/>
  <c r="E11" i="56"/>
  <c r="I11" i="56"/>
  <c r="C11" i="56"/>
  <c r="G11" i="56"/>
  <c r="E12" i="56"/>
  <c r="I12" i="56"/>
  <c r="C12" i="56"/>
  <c r="G12" i="56"/>
  <c r="E13" i="56"/>
  <c r="I13" i="56"/>
  <c r="C13" i="56"/>
  <c r="G13" i="56"/>
  <c r="E14" i="56"/>
  <c r="I14" i="56"/>
  <c r="C14" i="56"/>
  <c r="G14" i="56"/>
  <c r="E15" i="56"/>
  <c r="I15" i="56"/>
  <c r="C15" i="56"/>
  <c r="G15" i="56"/>
  <c r="E16" i="56"/>
  <c r="I16" i="56"/>
  <c r="C16" i="56"/>
  <c r="G16" i="56"/>
  <c r="E17" i="56"/>
  <c r="I17" i="56"/>
  <c r="C17" i="56"/>
  <c r="G17" i="56"/>
  <c r="E18" i="56"/>
  <c r="I18" i="56"/>
  <c r="C18" i="56"/>
  <c r="G18" i="56"/>
  <c r="E19" i="56"/>
  <c r="I19" i="56"/>
  <c r="C19" i="56"/>
  <c r="G19" i="56"/>
  <c r="C20" i="56"/>
  <c r="G20" i="56"/>
  <c r="E20" i="56"/>
  <c r="I20" i="56"/>
  <c r="E21" i="56"/>
  <c r="I21" i="56"/>
  <c r="C21" i="56"/>
  <c r="G21" i="56"/>
  <c r="E22" i="56"/>
  <c r="I22" i="56"/>
  <c r="C22" i="56"/>
  <c r="G22" i="56"/>
  <c r="C23" i="56"/>
  <c r="G23" i="56"/>
  <c r="E23" i="56"/>
  <c r="I23" i="56"/>
  <c r="C24" i="56"/>
  <c r="G24" i="56"/>
  <c r="E24" i="56"/>
  <c r="I24" i="56"/>
  <c r="E25" i="56"/>
  <c r="I25" i="56"/>
  <c r="C25" i="56"/>
  <c r="G25" i="56"/>
  <c r="E26" i="56"/>
  <c r="I26" i="56"/>
  <c r="C26" i="56"/>
  <c r="G26" i="56"/>
  <c r="E27" i="56"/>
  <c r="I27" i="56"/>
  <c r="C27" i="56"/>
  <c r="G27" i="56"/>
  <c r="C28" i="56"/>
  <c r="G28" i="56"/>
  <c r="K31" i="56"/>
  <c r="J31" i="56"/>
  <c r="E29" i="56"/>
  <c r="I29" i="56"/>
  <c r="C7" i="57"/>
  <c r="G7" i="57"/>
  <c r="D5" i="57"/>
  <c r="H5" i="57" s="1"/>
  <c r="E7" i="57"/>
  <c r="I7" i="57"/>
  <c r="E8" i="57"/>
  <c r="I8" i="57"/>
  <c r="C8" i="57"/>
  <c r="G8" i="57"/>
  <c r="E9" i="57"/>
  <c r="I9" i="57"/>
  <c r="C9" i="57"/>
  <c r="G9" i="57"/>
  <c r="E10" i="57"/>
  <c r="I10" i="57"/>
  <c r="C10" i="57"/>
  <c r="G10" i="57"/>
  <c r="E11" i="57"/>
  <c r="I11" i="57"/>
  <c r="C11" i="57"/>
  <c r="G11" i="57"/>
  <c r="C12" i="57"/>
  <c r="G12" i="57"/>
  <c r="E12" i="57"/>
  <c r="I12" i="57"/>
  <c r="E13" i="57"/>
  <c r="I13" i="57"/>
  <c r="C13" i="57"/>
  <c r="G13" i="57"/>
  <c r="C14" i="57"/>
  <c r="G14" i="57"/>
  <c r="E14" i="57"/>
  <c r="I14" i="57"/>
  <c r="E15" i="57"/>
  <c r="I15" i="57"/>
  <c r="C15" i="57"/>
  <c r="G15" i="57"/>
  <c r="E16" i="57"/>
  <c r="I16" i="57"/>
  <c r="C16" i="57"/>
  <c r="G16" i="57"/>
  <c r="I17" i="57"/>
  <c r="C17" i="57"/>
  <c r="G17" i="57"/>
  <c r="C18" i="57"/>
  <c r="G18" i="57"/>
  <c r="J26" i="57"/>
  <c r="E18" i="57"/>
  <c r="I18" i="57"/>
  <c r="E19" i="57"/>
  <c r="I19" i="57"/>
  <c r="C19" i="57"/>
  <c r="G19" i="57"/>
  <c r="C20" i="57"/>
  <c r="G20" i="57"/>
  <c r="E20" i="57"/>
  <c r="I20" i="57"/>
  <c r="E21" i="57"/>
  <c r="I21" i="57"/>
  <c r="C21" i="57"/>
  <c r="G21" i="57"/>
  <c r="E22" i="57"/>
  <c r="C22" i="57"/>
  <c r="G22" i="57"/>
  <c r="K26" i="57"/>
  <c r="C23" i="57"/>
  <c r="G23" i="57"/>
  <c r="E23" i="57"/>
  <c r="I23" i="57"/>
  <c r="E24" i="57"/>
  <c r="I24" i="57"/>
  <c r="C7" i="58"/>
  <c r="G7" i="58"/>
  <c r="D5" i="58"/>
  <c r="H5" i="58" s="1"/>
  <c r="E7" i="58"/>
  <c r="I7" i="58"/>
  <c r="E8" i="58"/>
  <c r="I8" i="58"/>
  <c r="C8" i="58"/>
  <c r="G8" i="58"/>
  <c r="E9" i="58"/>
  <c r="I9" i="58"/>
  <c r="C9" i="58"/>
  <c r="G9" i="58"/>
  <c r="E10" i="58"/>
  <c r="I10" i="58"/>
  <c r="C10" i="58"/>
  <c r="G10" i="58"/>
  <c r="E11" i="58"/>
  <c r="I11" i="58"/>
  <c r="C11" i="58"/>
  <c r="G11" i="58"/>
  <c r="C12" i="58"/>
  <c r="G12" i="58"/>
  <c r="E12" i="58"/>
  <c r="I12" i="58"/>
  <c r="E13" i="58"/>
  <c r="I13" i="58"/>
  <c r="C13" i="58"/>
  <c r="G13" i="58"/>
  <c r="E14" i="58"/>
  <c r="I14" i="58"/>
  <c r="C14" i="58"/>
  <c r="G14" i="58"/>
  <c r="E15" i="58"/>
  <c r="I15" i="58"/>
  <c r="C15" i="58"/>
  <c r="G15" i="58"/>
  <c r="E16" i="58"/>
  <c r="I16" i="58"/>
  <c r="C16" i="58"/>
  <c r="G16" i="58"/>
  <c r="C17" i="58"/>
  <c r="G17" i="58"/>
  <c r="E17" i="58"/>
  <c r="I17" i="58"/>
  <c r="E18" i="58"/>
  <c r="I18" i="58"/>
  <c r="C18" i="58"/>
  <c r="G18" i="58"/>
  <c r="E19" i="58"/>
  <c r="I19" i="58"/>
  <c r="C19" i="58"/>
  <c r="G19" i="58"/>
  <c r="E20" i="58"/>
  <c r="I20" i="58"/>
  <c r="C20" i="58"/>
  <c r="G20" i="58"/>
  <c r="C21" i="58"/>
  <c r="G21" i="58"/>
  <c r="E21" i="58"/>
  <c r="I21" i="58"/>
  <c r="E22" i="58"/>
  <c r="I22" i="58"/>
  <c r="C22" i="58"/>
  <c r="G22" i="58"/>
  <c r="E23" i="58"/>
  <c r="I23" i="58"/>
  <c r="C23" i="58"/>
  <c r="G23" i="58"/>
  <c r="E24" i="58"/>
  <c r="I24" i="58"/>
  <c r="C24" i="58"/>
  <c r="G24" i="58"/>
  <c r="E25" i="58"/>
  <c r="I25" i="58"/>
  <c r="C25" i="58"/>
  <c r="G25" i="58"/>
  <c r="E26" i="58"/>
  <c r="I26" i="58"/>
  <c r="C26" i="58"/>
  <c r="G26" i="58"/>
  <c r="E27" i="58"/>
  <c r="I27" i="58"/>
  <c r="C27" i="58"/>
  <c r="G27" i="58"/>
  <c r="E28" i="58"/>
  <c r="I28" i="58"/>
  <c r="C28" i="58"/>
  <c r="G28" i="58"/>
  <c r="E29" i="58"/>
  <c r="I29" i="58"/>
  <c r="C29" i="58"/>
  <c r="G29" i="58"/>
  <c r="E30" i="58"/>
  <c r="I30" i="58"/>
  <c r="C30" i="58"/>
  <c r="G30" i="58"/>
  <c r="E31" i="58"/>
  <c r="I31" i="58"/>
  <c r="C31" i="58"/>
  <c r="G31" i="58"/>
  <c r="C32" i="58"/>
  <c r="G32" i="58"/>
  <c r="E32" i="58"/>
  <c r="I32" i="58"/>
  <c r="C33" i="58"/>
  <c r="G33" i="58"/>
  <c r="E33" i="58"/>
  <c r="I33" i="58"/>
  <c r="E34" i="58"/>
  <c r="I34" i="58"/>
  <c r="C34" i="58"/>
  <c r="G34" i="58"/>
  <c r="E35" i="58"/>
  <c r="I35" i="58"/>
  <c r="C35" i="58"/>
  <c r="G35" i="58"/>
  <c r="E36" i="58"/>
  <c r="I36" i="58"/>
  <c r="C36" i="58"/>
  <c r="G36" i="58"/>
  <c r="C37" i="58"/>
  <c r="G37" i="58"/>
  <c r="E37" i="58"/>
  <c r="I37" i="58"/>
  <c r="C38" i="58"/>
  <c r="G38" i="58"/>
  <c r="E38" i="58"/>
  <c r="I38" i="58"/>
  <c r="E39" i="58"/>
  <c r="I39" i="58"/>
  <c r="C39" i="58"/>
  <c r="G39" i="58"/>
  <c r="I40" i="58"/>
  <c r="C40" i="58"/>
  <c r="G40" i="58"/>
  <c r="J48" i="58"/>
  <c r="C41" i="58"/>
  <c r="G41" i="58"/>
  <c r="E41" i="58"/>
  <c r="I41" i="58"/>
  <c r="C42" i="58"/>
  <c r="G42" i="58"/>
  <c r="E42" i="58"/>
  <c r="I42" i="58"/>
  <c r="E43" i="58"/>
  <c r="I43" i="58"/>
  <c r="C43" i="58"/>
  <c r="G43" i="58"/>
  <c r="E44" i="58"/>
  <c r="I44" i="58"/>
  <c r="C44" i="58"/>
  <c r="G44" i="58"/>
  <c r="E45" i="58"/>
  <c r="C45" i="58"/>
  <c r="G45" i="58"/>
  <c r="K48" i="58"/>
  <c r="E46" i="58"/>
  <c r="I46" i="58"/>
  <c r="C7" i="50"/>
  <c r="G7" i="50"/>
  <c r="D5" i="50"/>
  <c r="H5" i="50" s="1"/>
  <c r="E7" i="50"/>
  <c r="I7" i="50"/>
  <c r="E8" i="50"/>
  <c r="I8" i="50"/>
  <c r="C8" i="50"/>
  <c r="G8" i="50"/>
  <c r="C9" i="50"/>
  <c r="G9" i="50"/>
  <c r="E9" i="50"/>
  <c r="I9" i="50"/>
  <c r="E10" i="50"/>
  <c r="I10" i="50"/>
  <c r="C10" i="50"/>
  <c r="G10" i="50"/>
  <c r="C11" i="50"/>
  <c r="G11" i="50"/>
  <c r="E11" i="50"/>
  <c r="I11" i="50"/>
  <c r="E12" i="50"/>
  <c r="I12" i="50"/>
  <c r="C12" i="50"/>
  <c r="G12" i="50"/>
  <c r="E13" i="50"/>
  <c r="I13" i="50"/>
  <c r="C13" i="50"/>
  <c r="G13" i="50"/>
  <c r="E14" i="50"/>
  <c r="I14" i="50"/>
  <c r="C14" i="50"/>
  <c r="G14" i="50"/>
  <c r="C15" i="50"/>
  <c r="G15" i="50"/>
  <c r="E15" i="50"/>
  <c r="I15" i="50"/>
  <c r="C16" i="50"/>
  <c r="G16" i="50"/>
  <c r="E16" i="50"/>
  <c r="I16" i="50"/>
  <c r="E17" i="50"/>
  <c r="I17" i="50"/>
  <c r="C17" i="50"/>
  <c r="G17" i="50"/>
  <c r="E18" i="50"/>
  <c r="I18" i="50"/>
  <c r="C18" i="50"/>
  <c r="G18" i="50"/>
  <c r="C19" i="50"/>
  <c r="G19" i="50"/>
  <c r="E19" i="50"/>
  <c r="I19" i="50"/>
  <c r="C20" i="50"/>
  <c r="G20" i="50"/>
  <c r="E20" i="50"/>
  <c r="I20" i="50"/>
  <c r="E21" i="50"/>
  <c r="I21" i="50"/>
  <c r="C21" i="50"/>
  <c r="G21" i="50"/>
  <c r="E22" i="50"/>
  <c r="I22" i="50"/>
  <c r="C22" i="50"/>
  <c r="G22" i="50"/>
  <c r="E23" i="50"/>
  <c r="I23" i="50"/>
  <c r="C23" i="50"/>
  <c r="G23" i="50"/>
  <c r="E24" i="50"/>
  <c r="I24" i="50"/>
  <c r="C24" i="50"/>
  <c r="G24" i="50"/>
  <c r="E25" i="50"/>
  <c r="I25" i="50"/>
  <c r="C25" i="50"/>
  <c r="G25" i="50"/>
  <c r="E26" i="50"/>
  <c r="I26" i="50"/>
  <c r="C26" i="50"/>
  <c r="G26" i="50"/>
  <c r="E27" i="50"/>
  <c r="I27" i="50"/>
  <c r="C27" i="50"/>
  <c r="G27" i="50"/>
  <c r="E28" i="50"/>
  <c r="I28" i="50"/>
  <c r="C28" i="50"/>
  <c r="G28" i="50"/>
  <c r="C29" i="50"/>
  <c r="G29" i="50"/>
  <c r="E29" i="50"/>
  <c r="I29" i="50"/>
  <c r="E30" i="50"/>
  <c r="I30" i="50"/>
  <c r="C30" i="50"/>
  <c r="G30" i="50"/>
  <c r="E31" i="50"/>
  <c r="I31" i="50"/>
  <c r="C31" i="50"/>
  <c r="G31" i="50"/>
  <c r="C32" i="50"/>
  <c r="G32" i="50"/>
  <c r="E32" i="50"/>
  <c r="I32" i="50"/>
  <c r="E33" i="50"/>
  <c r="I33" i="50"/>
  <c r="C33" i="50"/>
  <c r="G33" i="50"/>
  <c r="E34" i="50"/>
  <c r="I34" i="50"/>
  <c r="C34" i="50"/>
  <c r="G34" i="50"/>
  <c r="C35" i="50"/>
  <c r="G35" i="50"/>
  <c r="E35" i="50"/>
  <c r="I35" i="50"/>
  <c r="C36" i="50"/>
  <c r="G36" i="50"/>
  <c r="E36" i="50"/>
  <c r="I36" i="50"/>
  <c r="E37" i="50"/>
  <c r="I37" i="50"/>
  <c r="C37" i="50"/>
  <c r="G37" i="50"/>
  <c r="C38" i="50"/>
  <c r="G38" i="50"/>
  <c r="E38" i="50"/>
  <c r="I38" i="50"/>
  <c r="C39" i="50"/>
  <c r="G39" i="50"/>
  <c r="E39" i="50"/>
  <c r="I39" i="50"/>
  <c r="E40" i="50"/>
  <c r="I40" i="50"/>
  <c r="C40" i="50"/>
  <c r="G40" i="50"/>
  <c r="E41" i="50"/>
  <c r="I41" i="50"/>
  <c r="C41" i="50"/>
  <c r="G41" i="50"/>
  <c r="E42" i="50"/>
  <c r="I42" i="50"/>
  <c r="C42" i="50"/>
  <c r="G42" i="50"/>
  <c r="E43" i="50"/>
  <c r="I43" i="50"/>
  <c r="C43" i="50"/>
  <c r="G43" i="50"/>
  <c r="E44" i="50"/>
  <c r="I44" i="50"/>
  <c r="C44" i="50"/>
  <c r="G44" i="50"/>
  <c r="C45" i="50"/>
  <c r="G45" i="50"/>
  <c r="E45" i="50"/>
  <c r="I45" i="50"/>
  <c r="C46" i="50"/>
  <c r="G46" i="50"/>
  <c r="K49" i="50"/>
  <c r="J49" i="50"/>
  <c r="E47" i="50"/>
  <c r="I47" i="50"/>
  <c r="E38" i="53"/>
  <c r="I38" i="53"/>
  <c r="E55" i="53"/>
  <c r="I55" i="53"/>
  <c r="E25" i="53"/>
  <c r="I25" i="53"/>
  <c r="E35" i="53"/>
  <c r="I35" i="53"/>
  <c r="E7" i="53"/>
  <c r="I7" i="53"/>
  <c r="E22" i="53"/>
  <c r="I22" i="53"/>
  <c r="C38" i="53"/>
  <c r="G38" i="53"/>
  <c r="C55" i="53"/>
  <c r="G55" i="53"/>
  <c r="C25" i="53"/>
  <c r="G25" i="53"/>
  <c r="C35" i="53"/>
  <c r="G35" i="53"/>
  <c r="C7" i="53"/>
  <c r="G7" i="53"/>
  <c r="C22" i="53"/>
  <c r="G22" i="53"/>
  <c r="C8" i="53"/>
  <c r="G8" i="53"/>
  <c r="E8" i="53"/>
  <c r="I8" i="53"/>
  <c r="E9" i="53"/>
  <c r="I9" i="53"/>
  <c r="C9" i="53"/>
  <c r="G9" i="53"/>
  <c r="E10" i="53"/>
  <c r="I10" i="53"/>
  <c r="C10" i="53"/>
  <c r="G10" i="53"/>
  <c r="E11" i="53"/>
  <c r="I11" i="53"/>
  <c r="C11" i="53"/>
  <c r="G11" i="53"/>
  <c r="E12" i="53"/>
  <c r="I12" i="53"/>
  <c r="C12" i="53"/>
  <c r="G12" i="53"/>
  <c r="C13" i="53"/>
  <c r="G13" i="53"/>
  <c r="E13" i="53"/>
  <c r="I13" i="53"/>
  <c r="E14" i="53"/>
  <c r="I14" i="53"/>
  <c r="C14" i="53"/>
  <c r="G14" i="53"/>
  <c r="E15" i="53"/>
  <c r="I15" i="53"/>
  <c r="C15" i="53"/>
  <c r="G15" i="53"/>
  <c r="C16" i="53"/>
  <c r="G16" i="53"/>
  <c r="E16" i="53"/>
  <c r="I16" i="53"/>
  <c r="I17" i="53"/>
  <c r="C17" i="53"/>
  <c r="G17" i="53"/>
  <c r="C18" i="53"/>
  <c r="G18" i="53"/>
  <c r="J22" i="53"/>
  <c r="E18" i="53"/>
  <c r="I18" i="53"/>
  <c r="E19" i="53"/>
  <c r="C19" i="53"/>
  <c r="G19" i="53"/>
  <c r="K22" i="53"/>
  <c r="E20" i="53"/>
  <c r="I20" i="53"/>
  <c r="E26" i="53"/>
  <c r="I26" i="53"/>
  <c r="C26" i="53"/>
  <c r="G26" i="53"/>
  <c r="I27" i="53"/>
  <c r="C27" i="53"/>
  <c r="G27" i="53"/>
  <c r="J35" i="53"/>
  <c r="C28" i="53"/>
  <c r="G28" i="53"/>
  <c r="E28" i="53"/>
  <c r="I28" i="53"/>
  <c r="E29" i="53"/>
  <c r="I29" i="53"/>
  <c r="C29" i="53"/>
  <c r="G29" i="53"/>
  <c r="E30" i="53"/>
  <c r="I30" i="53"/>
  <c r="C30" i="53"/>
  <c r="G30" i="53"/>
  <c r="C31" i="53"/>
  <c r="G31" i="53"/>
  <c r="E31" i="53"/>
  <c r="I31" i="53"/>
  <c r="E32" i="53"/>
  <c r="C32" i="53"/>
  <c r="G32" i="53"/>
  <c r="K35" i="53"/>
  <c r="E33" i="53"/>
  <c r="I33" i="53"/>
  <c r="E39" i="53"/>
  <c r="I39" i="53"/>
  <c r="C39" i="53"/>
  <c r="G39" i="53"/>
  <c r="E40" i="53"/>
  <c r="I40" i="53"/>
  <c r="C40" i="53"/>
  <c r="G40" i="53"/>
  <c r="E41" i="53"/>
  <c r="I41" i="53"/>
  <c r="C41" i="53"/>
  <c r="G41" i="53"/>
  <c r="I42" i="53"/>
  <c r="C42" i="53"/>
  <c r="G42" i="53"/>
  <c r="J55" i="53"/>
  <c r="E43" i="53"/>
  <c r="I43" i="53"/>
  <c r="C43" i="53"/>
  <c r="G43" i="53"/>
  <c r="E44" i="53"/>
  <c r="I44" i="53"/>
  <c r="C44" i="53"/>
  <c r="G44" i="53"/>
  <c r="E45" i="53"/>
  <c r="I45" i="53"/>
  <c r="C45" i="53"/>
  <c r="G45" i="53"/>
  <c r="E46" i="53"/>
  <c r="I46" i="53"/>
  <c r="C46" i="53"/>
  <c r="G46" i="53"/>
  <c r="C47" i="53"/>
  <c r="G47" i="53"/>
  <c r="E47" i="53"/>
  <c r="I47" i="53"/>
  <c r="E48" i="53"/>
  <c r="I48" i="53"/>
  <c r="C48" i="53"/>
  <c r="G48" i="53"/>
  <c r="C49" i="53"/>
  <c r="G49" i="53"/>
  <c r="E49" i="53"/>
  <c r="I49" i="53"/>
  <c r="E50" i="53"/>
  <c r="I50" i="53"/>
  <c r="C50" i="53"/>
  <c r="G50" i="53"/>
  <c r="E51" i="53"/>
  <c r="I51" i="53"/>
  <c r="C51" i="53"/>
  <c r="G51" i="53"/>
  <c r="E52" i="53"/>
  <c r="C52" i="53"/>
  <c r="G52" i="53"/>
  <c r="K55" i="53"/>
  <c r="E53" i="53"/>
  <c r="I53" i="53"/>
  <c r="C71" i="54"/>
  <c r="G71" i="54"/>
  <c r="C77" i="54"/>
  <c r="G77" i="54"/>
  <c r="C55" i="54"/>
  <c r="G55" i="54"/>
  <c r="C68" i="54"/>
  <c r="G68" i="54"/>
  <c r="C42" i="54"/>
  <c r="G42" i="54"/>
  <c r="C52" i="54"/>
  <c r="G52" i="54"/>
  <c r="C28" i="54"/>
  <c r="G28" i="54"/>
  <c r="C39" i="54"/>
  <c r="G39" i="54"/>
  <c r="C21" i="54"/>
  <c r="G21" i="54"/>
  <c r="C25" i="54"/>
  <c r="G25" i="54"/>
  <c r="C16" i="54"/>
  <c r="G16" i="54"/>
  <c r="C7" i="54"/>
  <c r="G7" i="54"/>
  <c r="C13" i="54"/>
  <c r="G13" i="54"/>
  <c r="E71" i="54"/>
  <c r="I71" i="54"/>
  <c r="I77" i="54"/>
  <c r="E55" i="54"/>
  <c r="I55" i="54"/>
  <c r="E68" i="54"/>
  <c r="I68" i="54"/>
  <c r="E42" i="54"/>
  <c r="I42" i="54"/>
  <c r="E52" i="54"/>
  <c r="I52" i="54"/>
  <c r="E28" i="54"/>
  <c r="I28" i="54"/>
  <c r="E39" i="54"/>
  <c r="I39" i="54"/>
  <c r="J25" i="54"/>
  <c r="E21" i="54"/>
  <c r="I21" i="54"/>
  <c r="E25" i="54"/>
  <c r="I25" i="54"/>
  <c r="J18" i="54"/>
  <c r="K18" i="54"/>
  <c r="E16" i="54"/>
  <c r="I16" i="54"/>
  <c r="E18" i="54"/>
  <c r="I18" i="54"/>
  <c r="J13" i="54"/>
  <c r="E7" i="54"/>
  <c r="I7" i="54"/>
  <c r="E13" i="54"/>
  <c r="I13" i="54"/>
  <c r="F5" i="54"/>
  <c r="E8" i="54"/>
  <c r="I8" i="54"/>
  <c r="C8" i="54"/>
  <c r="G8" i="54"/>
  <c r="E9" i="54"/>
  <c r="I9" i="54"/>
  <c r="C9" i="54"/>
  <c r="G9" i="54"/>
  <c r="E10" i="54"/>
  <c r="C10" i="54"/>
  <c r="G10" i="54"/>
  <c r="K13" i="54"/>
  <c r="E11" i="54"/>
  <c r="I11" i="54"/>
  <c r="C22" i="54"/>
  <c r="G22" i="54"/>
  <c r="E22" i="54"/>
  <c r="K25" i="54"/>
  <c r="E23" i="54"/>
  <c r="I23" i="54"/>
  <c r="E29" i="54"/>
  <c r="I29" i="54"/>
  <c r="C29" i="54"/>
  <c r="G29" i="54"/>
  <c r="C30" i="54"/>
  <c r="G30" i="54"/>
  <c r="E30" i="54"/>
  <c r="I30" i="54"/>
  <c r="C31" i="54"/>
  <c r="G31" i="54"/>
  <c r="E31" i="54"/>
  <c r="I31" i="54"/>
  <c r="E32" i="54"/>
  <c r="I32" i="54"/>
  <c r="C32" i="54"/>
  <c r="G32" i="54"/>
  <c r="E33" i="54"/>
  <c r="I33" i="54"/>
  <c r="C33" i="54"/>
  <c r="G33" i="54"/>
  <c r="C34" i="54"/>
  <c r="G34" i="54"/>
  <c r="E34" i="54"/>
  <c r="I34" i="54"/>
  <c r="E35" i="54"/>
  <c r="I35" i="54"/>
  <c r="C35" i="54"/>
  <c r="G35" i="54"/>
  <c r="C36" i="54"/>
  <c r="G36" i="54"/>
  <c r="K39" i="54"/>
  <c r="J39" i="54"/>
  <c r="E37" i="54"/>
  <c r="I37" i="54"/>
  <c r="E43" i="54"/>
  <c r="I43" i="54"/>
  <c r="C43" i="54"/>
  <c r="G43" i="54"/>
  <c r="E44" i="54"/>
  <c r="I44" i="54"/>
  <c r="C44" i="54"/>
  <c r="G44" i="54"/>
  <c r="E45" i="54"/>
  <c r="I45" i="54"/>
  <c r="C45" i="54"/>
  <c r="G45" i="54"/>
  <c r="E46" i="54"/>
  <c r="I46" i="54"/>
  <c r="C46" i="54"/>
  <c r="G46" i="54"/>
  <c r="I47" i="54"/>
  <c r="C47" i="54"/>
  <c r="G47" i="54"/>
  <c r="C48" i="54"/>
  <c r="G48" i="54"/>
  <c r="J52" i="54"/>
  <c r="E48" i="54"/>
  <c r="I48" i="54"/>
  <c r="E49" i="54"/>
  <c r="C49" i="54"/>
  <c r="G49" i="54"/>
  <c r="K52" i="54"/>
  <c r="E50" i="54"/>
  <c r="I50" i="54"/>
  <c r="E56" i="54"/>
  <c r="I56" i="54"/>
  <c r="C56" i="54"/>
  <c r="G56" i="54"/>
  <c r="C57" i="54"/>
  <c r="G57" i="54"/>
  <c r="E57" i="54"/>
  <c r="I57" i="54"/>
  <c r="E58" i="54"/>
  <c r="I58" i="54"/>
  <c r="C58" i="54"/>
  <c r="G58" i="54"/>
  <c r="E59" i="54"/>
  <c r="I59" i="54"/>
  <c r="C59" i="54"/>
  <c r="G59" i="54"/>
  <c r="C60" i="54"/>
  <c r="G60" i="54"/>
  <c r="E60" i="54"/>
  <c r="I60" i="54"/>
  <c r="E61" i="54"/>
  <c r="I61" i="54"/>
  <c r="C61" i="54"/>
  <c r="G61" i="54"/>
  <c r="E62" i="54"/>
  <c r="I62" i="54"/>
  <c r="C62" i="54"/>
  <c r="G62" i="54"/>
  <c r="I63" i="54"/>
  <c r="C63" i="54"/>
  <c r="G63" i="54"/>
  <c r="J68" i="54"/>
  <c r="E64" i="54"/>
  <c r="I64" i="54"/>
  <c r="C64" i="54"/>
  <c r="G64" i="54"/>
  <c r="E65" i="54"/>
  <c r="C65" i="54"/>
  <c r="G65" i="54"/>
  <c r="K68" i="54"/>
  <c r="E66" i="54"/>
  <c r="I66" i="54"/>
  <c r="C72" i="54"/>
  <c r="G72" i="54"/>
  <c r="J77" i="54"/>
  <c r="E72" i="54"/>
  <c r="I72" i="54"/>
  <c r="E73" i="54"/>
  <c r="C73" i="54"/>
  <c r="G73" i="54"/>
  <c r="K77" i="54"/>
  <c r="E74" i="54"/>
  <c r="I74" i="54"/>
  <c r="C74" i="54"/>
  <c r="G74" i="54"/>
  <c r="E75" i="54"/>
  <c r="I75" i="54"/>
  <c r="E191" i="55"/>
  <c r="I191" i="55"/>
  <c r="E200" i="55"/>
  <c r="I200" i="55"/>
  <c r="E184" i="55"/>
  <c r="I184" i="55"/>
  <c r="E188" i="55"/>
  <c r="I188" i="55"/>
  <c r="E154" i="55"/>
  <c r="I154" i="55"/>
  <c r="E177" i="55"/>
  <c r="I177" i="55"/>
  <c r="E129" i="55"/>
  <c r="I129" i="55"/>
  <c r="E151" i="55"/>
  <c r="I151" i="55"/>
  <c r="E101" i="55"/>
  <c r="I101" i="55"/>
  <c r="E122" i="55"/>
  <c r="I122" i="55"/>
  <c r="E74" i="55"/>
  <c r="I74" i="55"/>
  <c r="E98" i="55"/>
  <c r="I98" i="55"/>
  <c r="E52" i="55"/>
  <c r="I52" i="55"/>
  <c r="E67" i="55"/>
  <c r="I67" i="55"/>
  <c r="E25" i="55"/>
  <c r="I25" i="55"/>
  <c r="E49" i="55"/>
  <c r="I49" i="55"/>
  <c r="E7" i="55"/>
  <c r="I7" i="55"/>
  <c r="E18" i="55"/>
  <c r="I18" i="55"/>
  <c r="K204" i="55"/>
  <c r="C191" i="55"/>
  <c r="G191" i="55"/>
  <c r="C200" i="55"/>
  <c r="G200" i="55"/>
  <c r="C184" i="55"/>
  <c r="G184" i="55"/>
  <c r="C188" i="55"/>
  <c r="G188" i="55"/>
  <c r="C154" i="55"/>
  <c r="G154" i="55"/>
  <c r="C177" i="55"/>
  <c r="G177" i="55"/>
  <c r="C129" i="55"/>
  <c r="G129" i="55"/>
  <c r="C151" i="55"/>
  <c r="G151" i="55"/>
  <c r="C101" i="55"/>
  <c r="G101" i="55"/>
  <c r="C122" i="55"/>
  <c r="G122" i="55"/>
  <c r="C74" i="55"/>
  <c r="G74" i="55"/>
  <c r="C98" i="55"/>
  <c r="G98" i="55"/>
  <c r="C52" i="55"/>
  <c r="G52" i="55"/>
  <c r="C67" i="55"/>
  <c r="G67" i="55"/>
  <c r="C25" i="55"/>
  <c r="G25" i="55"/>
  <c r="C49" i="55"/>
  <c r="G49" i="55"/>
  <c r="C7" i="55"/>
  <c r="G7" i="55"/>
  <c r="C18" i="55"/>
  <c r="G18" i="55"/>
  <c r="C8" i="55"/>
  <c r="G8" i="55"/>
  <c r="E8" i="55"/>
  <c r="I8" i="55"/>
  <c r="C9" i="55"/>
  <c r="G9" i="55"/>
  <c r="E9" i="55"/>
  <c r="I9" i="55"/>
  <c r="E10" i="55"/>
  <c r="I10" i="55"/>
  <c r="C10" i="55"/>
  <c r="G10" i="55"/>
  <c r="E11" i="55"/>
  <c r="I11" i="55"/>
  <c r="C11" i="55"/>
  <c r="G11" i="55"/>
  <c r="E12" i="55"/>
  <c r="I12" i="55"/>
  <c r="C12" i="55"/>
  <c r="G12" i="55"/>
  <c r="C13" i="55"/>
  <c r="G13" i="55"/>
  <c r="E13" i="55"/>
  <c r="I13" i="55"/>
  <c r="I14" i="55"/>
  <c r="C14" i="55"/>
  <c r="G14" i="55"/>
  <c r="J18" i="55"/>
  <c r="E15" i="55"/>
  <c r="C15" i="55"/>
  <c r="G15" i="55"/>
  <c r="K18" i="55"/>
  <c r="E16" i="55"/>
  <c r="I16" i="55"/>
  <c r="C26" i="55"/>
  <c r="G26" i="55"/>
  <c r="E26" i="55"/>
  <c r="I26" i="55"/>
  <c r="C27" i="55"/>
  <c r="G27" i="55"/>
  <c r="E27" i="55"/>
  <c r="I27" i="55"/>
  <c r="C28" i="55"/>
  <c r="G28" i="55"/>
  <c r="E28" i="55"/>
  <c r="I28" i="55"/>
  <c r="C29" i="55"/>
  <c r="G29" i="55"/>
  <c r="E29" i="55"/>
  <c r="I29" i="55"/>
  <c r="C30" i="55"/>
  <c r="G30" i="55"/>
  <c r="E30" i="55"/>
  <c r="I30" i="55"/>
  <c r="C31" i="55"/>
  <c r="G31" i="55"/>
  <c r="E31" i="55"/>
  <c r="I31" i="55"/>
  <c r="G32" i="55"/>
  <c r="C32" i="55"/>
  <c r="E32" i="55"/>
  <c r="I32" i="55"/>
  <c r="C33" i="55"/>
  <c r="G33" i="55"/>
  <c r="E33" i="55"/>
  <c r="I33" i="55"/>
  <c r="C34" i="55"/>
  <c r="G34" i="55"/>
  <c r="E34" i="55"/>
  <c r="I34" i="55"/>
  <c r="C35" i="55"/>
  <c r="G35" i="55"/>
  <c r="E35" i="55"/>
  <c r="I35" i="55"/>
  <c r="E36" i="55"/>
  <c r="I36" i="55"/>
  <c r="C36" i="55"/>
  <c r="G36" i="55"/>
  <c r="C37" i="55"/>
  <c r="G37" i="55"/>
  <c r="E37" i="55"/>
  <c r="I37" i="55"/>
  <c r="C38" i="55"/>
  <c r="G38" i="55"/>
  <c r="E38" i="55"/>
  <c r="I38" i="55"/>
  <c r="C39" i="55"/>
  <c r="G39" i="55"/>
  <c r="E39" i="55"/>
  <c r="I39" i="55"/>
  <c r="C40" i="55"/>
  <c r="G40" i="55"/>
  <c r="E40" i="55"/>
  <c r="I40" i="55"/>
  <c r="E41" i="55"/>
  <c r="I41" i="55"/>
  <c r="C41" i="55"/>
  <c r="G41" i="55"/>
  <c r="E42" i="55"/>
  <c r="I42" i="55"/>
  <c r="C42" i="55"/>
  <c r="G42" i="55"/>
  <c r="C43" i="55"/>
  <c r="G43" i="55"/>
  <c r="E43" i="55"/>
  <c r="I43" i="55"/>
  <c r="C44" i="55"/>
  <c r="G44" i="55"/>
  <c r="I44" i="55"/>
  <c r="J49" i="55"/>
  <c r="E45" i="55"/>
  <c r="I45" i="55"/>
  <c r="C45" i="55"/>
  <c r="G45" i="55"/>
  <c r="E46" i="55"/>
  <c r="C46" i="55"/>
  <c r="G46" i="55"/>
  <c r="K49" i="55"/>
  <c r="E47" i="55"/>
  <c r="I47" i="55"/>
  <c r="C53" i="55"/>
  <c r="G53" i="55"/>
  <c r="E53" i="55"/>
  <c r="I53" i="55"/>
  <c r="E54" i="55"/>
  <c r="I54" i="55"/>
  <c r="C54" i="55"/>
  <c r="G54" i="55"/>
  <c r="C55" i="55"/>
  <c r="G55" i="55"/>
  <c r="E55" i="55"/>
  <c r="I55" i="55"/>
  <c r="E56" i="55"/>
  <c r="I56" i="55"/>
  <c r="C56" i="55"/>
  <c r="G56" i="55"/>
  <c r="E57" i="55"/>
  <c r="I57" i="55"/>
  <c r="C57" i="55"/>
  <c r="G57" i="55"/>
  <c r="E58" i="55"/>
  <c r="I58" i="55"/>
  <c r="C58" i="55"/>
  <c r="G58" i="55"/>
  <c r="C59" i="55"/>
  <c r="G59" i="55"/>
  <c r="E59" i="55"/>
  <c r="I59" i="55"/>
  <c r="C60" i="55"/>
  <c r="G60" i="55"/>
  <c r="E60" i="55"/>
  <c r="I60" i="55"/>
  <c r="E61" i="55"/>
  <c r="I61" i="55"/>
  <c r="C61" i="55"/>
  <c r="G61" i="55"/>
  <c r="C62" i="55"/>
  <c r="G62" i="55"/>
  <c r="E62" i="55"/>
  <c r="I62" i="55"/>
  <c r="E63" i="55"/>
  <c r="I63" i="55"/>
  <c r="C63" i="55"/>
  <c r="G63" i="55"/>
  <c r="C64" i="55"/>
  <c r="G64" i="55"/>
  <c r="K67" i="55"/>
  <c r="J67" i="55"/>
  <c r="E65" i="55"/>
  <c r="I65" i="55"/>
  <c r="E75" i="55"/>
  <c r="I75" i="55"/>
  <c r="C75" i="55"/>
  <c r="G75" i="55"/>
  <c r="C76" i="55"/>
  <c r="G76" i="55"/>
  <c r="E76" i="55"/>
  <c r="I76" i="55"/>
  <c r="C77" i="55"/>
  <c r="G77" i="55"/>
  <c r="E77" i="55"/>
  <c r="I77" i="55"/>
  <c r="C78" i="55"/>
  <c r="G78" i="55"/>
  <c r="E78" i="55"/>
  <c r="I78" i="55"/>
  <c r="E79" i="55"/>
  <c r="I79" i="55"/>
  <c r="C79" i="55"/>
  <c r="G79" i="55"/>
  <c r="C80" i="55"/>
  <c r="G80" i="55"/>
  <c r="E80" i="55"/>
  <c r="I80" i="55"/>
  <c r="C81" i="55"/>
  <c r="G81" i="55"/>
  <c r="E81" i="55"/>
  <c r="I81" i="55"/>
  <c r="C82" i="55"/>
  <c r="G82" i="55"/>
  <c r="E82" i="55"/>
  <c r="I82" i="55"/>
  <c r="C83" i="55"/>
  <c r="G83" i="55"/>
  <c r="E83" i="55"/>
  <c r="I83" i="55"/>
  <c r="C84" i="55"/>
  <c r="G84" i="55"/>
  <c r="E84" i="55"/>
  <c r="I84" i="55"/>
  <c r="E85" i="55"/>
  <c r="I85" i="55"/>
  <c r="C85" i="55"/>
  <c r="G85" i="55"/>
  <c r="C86" i="55"/>
  <c r="G86" i="55"/>
  <c r="E86" i="55"/>
  <c r="I86" i="55"/>
  <c r="E87" i="55"/>
  <c r="I87" i="55"/>
  <c r="C87" i="55"/>
  <c r="G87" i="55"/>
  <c r="E88" i="55"/>
  <c r="I88" i="55"/>
  <c r="C88" i="55"/>
  <c r="G88" i="55"/>
  <c r="E89" i="55"/>
  <c r="I89" i="55"/>
  <c r="C89" i="55"/>
  <c r="G89" i="55"/>
  <c r="E90" i="55"/>
  <c r="I90" i="55"/>
  <c r="C90" i="55"/>
  <c r="G90" i="55"/>
  <c r="C91" i="55"/>
  <c r="G91" i="55"/>
  <c r="E91" i="55"/>
  <c r="I91" i="55"/>
  <c r="E92" i="55"/>
  <c r="I92" i="55"/>
  <c r="C92" i="55"/>
  <c r="G92" i="55"/>
  <c r="E93" i="55"/>
  <c r="I93" i="55"/>
  <c r="C93" i="55"/>
  <c r="G93" i="55"/>
  <c r="E94" i="55"/>
  <c r="I94" i="55"/>
  <c r="C94" i="55"/>
  <c r="G94" i="55"/>
  <c r="C95" i="55"/>
  <c r="G95" i="55"/>
  <c r="J98" i="55"/>
  <c r="K98" i="55"/>
  <c r="E96" i="55"/>
  <c r="I96" i="55"/>
  <c r="C102" i="55"/>
  <c r="G102" i="55"/>
  <c r="E102" i="55"/>
  <c r="I102" i="55"/>
  <c r="E103" i="55"/>
  <c r="I103" i="55"/>
  <c r="C103" i="55"/>
  <c r="G103" i="55"/>
  <c r="C104" i="55"/>
  <c r="G104" i="55"/>
  <c r="E104" i="55"/>
  <c r="I104" i="55"/>
  <c r="E105" i="55"/>
  <c r="I105" i="55"/>
  <c r="C105" i="55"/>
  <c r="G105" i="55"/>
  <c r="E106" i="55"/>
  <c r="I106" i="55"/>
  <c r="C106" i="55"/>
  <c r="G106" i="55"/>
  <c r="E107" i="55"/>
  <c r="I107" i="55"/>
  <c r="C107" i="55"/>
  <c r="G107" i="55"/>
  <c r="C108" i="55"/>
  <c r="G108" i="55"/>
  <c r="E108" i="55"/>
  <c r="I108" i="55"/>
  <c r="E109" i="55"/>
  <c r="I109" i="55"/>
  <c r="C109" i="55"/>
  <c r="G109" i="55"/>
  <c r="C110" i="55"/>
  <c r="G110" i="55"/>
  <c r="E110" i="55"/>
  <c r="I110" i="55"/>
  <c r="E111" i="55"/>
  <c r="I111" i="55"/>
  <c r="C111" i="55"/>
  <c r="G111" i="55"/>
  <c r="C112" i="55"/>
  <c r="G112" i="55"/>
  <c r="E112" i="55"/>
  <c r="I112" i="55"/>
  <c r="C113" i="55"/>
  <c r="G113" i="55"/>
  <c r="E113" i="55"/>
  <c r="I113" i="55"/>
  <c r="C114" i="55"/>
  <c r="G114" i="55"/>
  <c r="E114" i="55"/>
  <c r="I114" i="55"/>
  <c r="E115" i="55"/>
  <c r="I115" i="55"/>
  <c r="C115" i="55"/>
  <c r="G115" i="55"/>
  <c r="C116" i="55"/>
  <c r="G116" i="55"/>
  <c r="E116" i="55"/>
  <c r="I116" i="55"/>
  <c r="E117" i="55"/>
  <c r="I117" i="55"/>
  <c r="C117" i="55"/>
  <c r="G117" i="55"/>
  <c r="C118" i="55"/>
  <c r="G118" i="55"/>
  <c r="E118" i="55"/>
  <c r="I118" i="55"/>
  <c r="C119" i="55"/>
  <c r="G119" i="55"/>
  <c r="J122" i="55"/>
  <c r="K122" i="55"/>
  <c r="E120" i="55"/>
  <c r="I120" i="55"/>
  <c r="C130" i="55"/>
  <c r="G130" i="55"/>
  <c r="E130" i="55"/>
  <c r="I130" i="55"/>
  <c r="C131" i="55"/>
  <c r="G131" i="55"/>
  <c r="E131" i="55"/>
  <c r="I131" i="55"/>
  <c r="C132" i="55"/>
  <c r="G132" i="55"/>
  <c r="E132" i="55"/>
  <c r="I132" i="55"/>
  <c r="E133" i="55"/>
  <c r="I133" i="55"/>
  <c r="C133" i="55"/>
  <c r="G133" i="55"/>
  <c r="C134" i="55"/>
  <c r="G134" i="55"/>
  <c r="E134" i="55"/>
  <c r="I134" i="55"/>
  <c r="E135" i="55"/>
  <c r="I135" i="55"/>
  <c r="C135" i="55"/>
  <c r="G135" i="55"/>
  <c r="C136" i="55"/>
  <c r="G136" i="55"/>
  <c r="E136" i="55"/>
  <c r="I136" i="55"/>
  <c r="E137" i="55"/>
  <c r="I137" i="55"/>
  <c r="C137" i="55"/>
  <c r="G137" i="55"/>
  <c r="E138" i="55"/>
  <c r="I138" i="55"/>
  <c r="C138" i="55"/>
  <c r="G138" i="55"/>
  <c r="C139" i="55"/>
  <c r="G139" i="55"/>
  <c r="E139" i="55"/>
  <c r="I139" i="55"/>
  <c r="C140" i="55"/>
  <c r="G140" i="55"/>
  <c r="E140" i="55"/>
  <c r="I140" i="55"/>
  <c r="E141" i="55"/>
  <c r="I141" i="55"/>
  <c r="C141" i="55"/>
  <c r="G141" i="55"/>
  <c r="G142" i="55"/>
  <c r="C142" i="55"/>
  <c r="E142" i="55"/>
  <c r="I142" i="55"/>
  <c r="C143" i="55"/>
  <c r="G143" i="55"/>
  <c r="E143" i="55"/>
  <c r="I143" i="55"/>
  <c r="E144" i="55"/>
  <c r="I144" i="55"/>
  <c r="C144" i="55"/>
  <c r="G144" i="55"/>
  <c r="E145" i="55"/>
  <c r="I145" i="55"/>
  <c r="C145" i="55"/>
  <c r="G145" i="55"/>
  <c r="C146" i="55"/>
  <c r="G146" i="55"/>
  <c r="E146" i="55"/>
  <c r="I146" i="55"/>
  <c r="C147" i="55"/>
  <c r="G147" i="55"/>
  <c r="E147" i="55"/>
  <c r="I147" i="55"/>
  <c r="C148" i="55"/>
  <c r="G148" i="55"/>
  <c r="J151" i="55"/>
  <c r="K151" i="55"/>
  <c r="E149" i="55"/>
  <c r="I149" i="55"/>
  <c r="C155" i="55"/>
  <c r="G155" i="55"/>
  <c r="E155" i="55"/>
  <c r="I155" i="55"/>
  <c r="E156" i="55"/>
  <c r="I156" i="55"/>
  <c r="C156" i="55"/>
  <c r="G156" i="55"/>
  <c r="C157" i="55"/>
  <c r="G157" i="55"/>
  <c r="E157" i="55"/>
  <c r="I157" i="55"/>
  <c r="C158" i="55"/>
  <c r="G158" i="55"/>
  <c r="E158" i="55"/>
  <c r="I158" i="55"/>
  <c r="C159" i="55"/>
  <c r="G159" i="55"/>
  <c r="E159" i="55"/>
  <c r="I159" i="55"/>
  <c r="C160" i="55"/>
  <c r="G160" i="55"/>
  <c r="E160" i="55"/>
  <c r="I160" i="55"/>
  <c r="C161" i="55"/>
  <c r="G161" i="55"/>
  <c r="E161" i="55"/>
  <c r="I161" i="55"/>
  <c r="E162" i="55"/>
  <c r="I162" i="55"/>
  <c r="C162" i="55"/>
  <c r="G162" i="55"/>
  <c r="C163" i="55"/>
  <c r="G163" i="55"/>
  <c r="E163" i="55"/>
  <c r="I163" i="55"/>
  <c r="E164" i="55"/>
  <c r="I164" i="55"/>
  <c r="C164" i="55"/>
  <c r="G164" i="55"/>
  <c r="C165" i="55"/>
  <c r="G165" i="55"/>
  <c r="E165" i="55"/>
  <c r="I165" i="55"/>
  <c r="E166" i="55"/>
  <c r="I166" i="55"/>
  <c r="C166" i="55"/>
  <c r="G166" i="55"/>
  <c r="E167" i="55"/>
  <c r="I167" i="55"/>
  <c r="C167" i="55"/>
  <c r="G167" i="55"/>
  <c r="C168" i="55"/>
  <c r="G168" i="55"/>
  <c r="E168" i="55"/>
  <c r="I168" i="55"/>
  <c r="C169" i="55"/>
  <c r="G169" i="55"/>
  <c r="E169" i="55"/>
  <c r="I169" i="55"/>
  <c r="C170" i="55"/>
  <c r="G170" i="55"/>
  <c r="E170" i="55"/>
  <c r="I170" i="55"/>
  <c r="C171" i="55"/>
  <c r="G171" i="55"/>
  <c r="E171" i="55"/>
  <c r="I171" i="55"/>
  <c r="C172" i="55"/>
  <c r="G172" i="55"/>
  <c r="E172" i="55"/>
  <c r="I172" i="55"/>
  <c r="E173" i="55"/>
  <c r="I173" i="55"/>
  <c r="C173" i="55"/>
  <c r="G173" i="55"/>
  <c r="C174" i="55"/>
  <c r="G174" i="55"/>
  <c r="J177" i="55"/>
  <c r="K177" i="55"/>
  <c r="E175" i="55"/>
  <c r="I175" i="55"/>
  <c r="E185" i="55"/>
  <c r="C185" i="55"/>
  <c r="G185" i="55"/>
  <c r="K188" i="55"/>
  <c r="E186" i="55"/>
  <c r="I186" i="55"/>
  <c r="E192" i="55"/>
  <c r="I192" i="55"/>
  <c r="C192" i="55"/>
  <c r="G192" i="55"/>
  <c r="C193" i="55"/>
  <c r="G193" i="55"/>
  <c r="E193" i="55"/>
  <c r="I193" i="55"/>
  <c r="C194" i="55"/>
  <c r="G194" i="55"/>
  <c r="E194" i="55"/>
  <c r="I194" i="55"/>
  <c r="C195" i="55"/>
  <c r="G195" i="55"/>
  <c r="E195" i="55"/>
  <c r="I195" i="55"/>
  <c r="C196" i="55"/>
  <c r="G196" i="55"/>
  <c r="E196" i="55"/>
  <c r="I196" i="55"/>
  <c r="C197" i="55"/>
  <c r="G197" i="55"/>
  <c r="J200" i="55"/>
  <c r="K200" i="55"/>
  <c r="E198" i="55"/>
  <c r="I198" i="55"/>
  <c r="I204" i="55"/>
  <c r="C216" i="48"/>
  <c r="C226" i="48"/>
  <c r="C197" i="48"/>
  <c r="C213" i="48"/>
  <c r="C185" i="48"/>
  <c r="C194" i="48"/>
  <c r="F183" i="48"/>
  <c r="D183" i="48"/>
  <c r="H183" i="48" s="1"/>
  <c r="C144" i="48"/>
  <c r="C152" i="48"/>
  <c r="C139" i="48"/>
  <c r="F137" i="48"/>
  <c r="D137" i="48"/>
  <c r="H137" i="48" s="1"/>
  <c r="C88" i="48"/>
  <c r="C106" i="48"/>
  <c r="C78" i="48"/>
  <c r="C85" i="48"/>
  <c r="F76" i="48"/>
  <c r="D76" i="48"/>
  <c r="H76" i="48" s="1"/>
  <c r="G216" i="48"/>
  <c r="G226" i="48"/>
  <c r="G197" i="48"/>
  <c r="G213" i="48"/>
  <c r="G185" i="48"/>
  <c r="G194" i="48"/>
  <c r="C171" i="48"/>
  <c r="C178" i="48"/>
  <c r="C159" i="48"/>
  <c r="C168" i="48"/>
  <c r="F157" i="48"/>
  <c r="D157" i="48"/>
  <c r="H157" i="48" s="1"/>
  <c r="G144" i="48"/>
  <c r="G152" i="48"/>
  <c r="G139" i="48"/>
  <c r="C120" i="48"/>
  <c r="C132" i="48"/>
  <c r="C113" i="48"/>
  <c r="C117" i="48"/>
  <c r="F111" i="48"/>
  <c r="D111" i="48"/>
  <c r="H111" i="48" s="1"/>
  <c r="G88" i="48"/>
  <c r="G106" i="48"/>
  <c r="G78" i="48"/>
  <c r="G85" i="48"/>
  <c r="C55" i="48"/>
  <c r="C71" i="48"/>
  <c r="G50" i="48"/>
  <c r="G52" i="48"/>
  <c r="C43" i="48"/>
  <c r="C52" i="48"/>
  <c r="E31" i="48"/>
  <c r="I31" i="48"/>
  <c r="E36" i="48"/>
  <c r="I36" i="48"/>
  <c r="E18" i="48"/>
  <c r="I18" i="48"/>
  <c r="E28" i="48"/>
  <c r="I28" i="48"/>
  <c r="E7" i="48"/>
  <c r="I7" i="48"/>
  <c r="E11" i="48"/>
  <c r="I11" i="48"/>
  <c r="E216" i="48"/>
  <c r="I216" i="48"/>
  <c r="E226" i="48"/>
  <c r="I226" i="48"/>
  <c r="E197" i="48"/>
  <c r="I197" i="48"/>
  <c r="E213" i="48"/>
  <c r="I213" i="48"/>
  <c r="E185" i="48"/>
  <c r="I185" i="48"/>
  <c r="E194" i="48"/>
  <c r="I194" i="48"/>
  <c r="E171" i="48"/>
  <c r="I171" i="48"/>
  <c r="I178" i="48"/>
  <c r="E159" i="48"/>
  <c r="I159" i="48"/>
  <c r="E168" i="48"/>
  <c r="I168" i="48"/>
  <c r="E144" i="48"/>
  <c r="I144" i="48"/>
  <c r="E152" i="48"/>
  <c r="I152" i="48"/>
  <c r="K141" i="48"/>
  <c r="E139" i="48"/>
  <c r="I139" i="48"/>
  <c r="E141" i="48"/>
  <c r="I141" i="48"/>
  <c r="E120" i="48"/>
  <c r="I120" i="48"/>
  <c r="E132" i="48"/>
  <c r="I132" i="48"/>
  <c r="J117" i="48"/>
  <c r="E113" i="48"/>
  <c r="I113" i="48"/>
  <c r="E117" i="48"/>
  <c r="I117" i="48"/>
  <c r="E88" i="48"/>
  <c r="I88" i="48"/>
  <c r="E106" i="48"/>
  <c r="I106" i="48"/>
  <c r="E78" i="48"/>
  <c r="I78" i="48"/>
  <c r="E85" i="48"/>
  <c r="I85" i="48"/>
  <c r="E55" i="48"/>
  <c r="I55" i="48"/>
  <c r="E71" i="48"/>
  <c r="I71" i="48"/>
  <c r="E43" i="48"/>
  <c r="I43" i="48"/>
  <c r="E52" i="48"/>
  <c r="I52" i="48"/>
  <c r="C31" i="48"/>
  <c r="G31" i="48"/>
  <c r="C36" i="48"/>
  <c r="G36" i="48"/>
  <c r="C18" i="48"/>
  <c r="G18" i="48"/>
  <c r="C28" i="48"/>
  <c r="G28" i="48"/>
  <c r="C7" i="48"/>
  <c r="G7" i="48"/>
  <c r="C11" i="48"/>
  <c r="G11" i="48"/>
  <c r="C8" i="48"/>
  <c r="G8" i="48"/>
  <c r="E8" i="48"/>
  <c r="K11" i="48"/>
  <c r="E9" i="48"/>
  <c r="I9" i="48"/>
  <c r="C19" i="48"/>
  <c r="G19" i="48"/>
  <c r="E19" i="48"/>
  <c r="I19" i="48"/>
  <c r="E20" i="48"/>
  <c r="I20" i="48"/>
  <c r="C20" i="48"/>
  <c r="G20" i="48"/>
  <c r="C21" i="48"/>
  <c r="G21" i="48"/>
  <c r="E21" i="48"/>
  <c r="I21" i="48"/>
  <c r="C22" i="48"/>
  <c r="G22" i="48"/>
  <c r="E22" i="48"/>
  <c r="I22" i="48"/>
  <c r="E23" i="48"/>
  <c r="I23" i="48"/>
  <c r="C23" i="48"/>
  <c r="G23" i="48"/>
  <c r="C24" i="48"/>
  <c r="G24" i="48"/>
  <c r="E24" i="48"/>
  <c r="I24" i="48"/>
  <c r="C25" i="48"/>
  <c r="G25" i="48"/>
  <c r="K28" i="48"/>
  <c r="J28" i="48"/>
  <c r="E26" i="48"/>
  <c r="I26" i="48"/>
  <c r="E32" i="48"/>
  <c r="I32" i="48"/>
  <c r="C32" i="48"/>
  <c r="G32" i="48"/>
  <c r="E33" i="48"/>
  <c r="C33" i="48"/>
  <c r="G33" i="48"/>
  <c r="K36" i="48"/>
  <c r="E34" i="48"/>
  <c r="I34" i="48"/>
  <c r="F41" i="48"/>
  <c r="I44" i="48"/>
  <c r="C44" i="48"/>
  <c r="G44" i="48"/>
  <c r="C45" i="48"/>
  <c r="G45" i="48"/>
  <c r="J52" i="48"/>
  <c r="E45" i="48"/>
  <c r="I45" i="48"/>
  <c r="C46" i="48"/>
  <c r="G46" i="48"/>
  <c r="E46" i="48"/>
  <c r="I46" i="48"/>
  <c r="C47" i="48"/>
  <c r="G47" i="48"/>
  <c r="E47" i="48"/>
  <c r="I47" i="48"/>
  <c r="E48" i="48"/>
  <c r="I48" i="48"/>
  <c r="C48" i="48"/>
  <c r="G48" i="48"/>
  <c r="C49" i="48"/>
  <c r="G49" i="48"/>
  <c r="E49" i="48"/>
  <c r="K52" i="48"/>
  <c r="E50" i="48"/>
  <c r="I50" i="48"/>
  <c r="E56" i="48"/>
  <c r="I56" i="48"/>
  <c r="C56" i="48"/>
  <c r="G56" i="48"/>
  <c r="E57" i="48"/>
  <c r="I57" i="48"/>
  <c r="C57" i="48"/>
  <c r="G57" i="48"/>
  <c r="E58" i="48"/>
  <c r="I58" i="48"/>
  <c r="C58" i="48"/>
  <c r="G58" i="48"/>
  <c r="C59" i="48"/>
  <c r="G59" i="48"/>
  <c r="E59" i="48"/>
  <c r="I59" i="48"/>
  <c r="E60" i="48"/>
  <c r="I60" i="48"/>
  <c r="C60" i="48"/>
  <c r="G60" i="48"/>
  <c r="C61" i="48"/>
  <c r="G61" i="48"/>
  <c r="E61" i="48"/>
  <c r="I61" i="48"/>
  <c r="E62" i="48"/>
  <c r="I62" i="48"/>
  <c r="C62" i="48"/>
  <c r="G62" i="48"/>
  <c r="E63" i="48"/>
  <c r="I63" i="48"/>
  <c r="C63" i="48"/>
  <c r="G63" i="48"/>
  <c r="C64" i="48"/>
  <c r="G64" i="48"/>
  <c r="E64" i="48"/>
  <c r="I64" i="48"/>
  <c r="E65" i="48"/>
  <c r="I65" i="48"/>
  <c r="C65" i="48"/>
  <c r="G65" i="48"/>
  <c r="E66" i="48"/>
  <c r="I66" i="48"/>
  <c r="C66" i="48"/>
  <c r="G66" i="48"/>
  <c r="E67" i="48"/>
  <c r="I67" i="48"/>
  <c r="C67" i="48"/>
  <c r="G67" i="48"/>
  <c r="C68" i="48"/>
  <c r="G68" i="48"/>
  <c r="J71" i="48"/>
  <c r="K71" i="48"/>
  <c r="E69" i="48"/>
  <c r="I69" i="48"/>
  <c r="E79" i="48"/>
  <c r="I79" i="48"/>
  <c r="C79" i="48"/>
  <c r="G79" i="48"/>
  <c r="C80" i="48"/>
  <c r="G80" i="48"/>
  <c r="E80" i="48"/>
  <c r="I80" i="48"/>
  <c r="C81" i="48"/>
  <c r="G81" i="48"/>
  <c r="I81" i="48"/>
  <c r="C82" i="48"/>
  <c r="G82" i="48"/>
  <c r="J85" i="48"/>
  <c r="E82" i="48"/>
  <c r="K85" i="48"/>
  <c r="E83" i="48"/>
  <c r="I83" i="48"/>
  <c r="C89" i="48"/>
  <c r="G89" i="48"/>
  <c r="E89" i="48"/>
  <c r="I89" i="48"/>
  <c r="C90" i="48"/>
  <c r="G90" i="48"/>
  <c r="I90" i="48"/>
  <c r="C91" i="48"/>
  <c r="G91" i="48"/>
  <c r="J106" i="48"/>
  <c r="E91" i="48"/>
  <c r="I91" i="48"/>
  <c r="E92" i="48"/>
  <c r="I92" i="48"/>
  <c r="C92" i="48"/>
  <c r="G92" i="48"/>
  <c r="E93" i="48"/>
  <c r="I93" i="48"/>
  <c r="C93" i="48"/>
  <c r="G93" i="48"/>
  <c r="C94" i="48"/>
  <c r="G94" i="48"/>
  <c r="E94" i="48"/>
  <c r="I94" i="48"/>
  <c r="C95" i="48"/>
  <c r="G95" i="48"/>
  <c r="E95" i="48"/>
  <c r="I95" i="48"/>
  <c r="C96" i="48"/>
  <c r="G96" i="48"/>
  <c r="E96" i="48"/>
  <c r="I96" i="48"/>
  <c r="E97" i="48"/>
  <c r="I97" i="48"/>
  <c r="C97" i="48"/>
  <c r="G97" i="48"/>
  <c r="E98" i="48"/>
  <c r="I98" i="48"/>
  <c r="C98" i="48"/>
  <c r="G98" i="48"/>
  <c r="C99" i="48"/>
  <c r="G99" i="48"/>
  <c r="E99" i="48"/>
  <c r="I99" i="48"/>
  <c r="E100" i="48"/>
  <c r="I100" i="48"/>
  <c r="C100" i="48"/>
  <c r="G100" i="48"/>
  <c r="E101" i="48"/>
  <c r="I101" i="48"/>
  <c r="C101" i="48"/>
  <c r="G101" i="48"/>
  <c r="E102" i="48"/>
  <c r="I102" i="48"/>
  <c r="C102" i="48"/>
  <c r="G102" i="48"/>
  <c r="E103" i="48"/>
  <c r="C103" i="48"/>
  <c r="G103" i="48"/>
  <c r="K106" i="48"/>
  <c r="E104" i="48"/>
  <c r="I104" i="48"/>
  <c r="E114" i="48"/>
  <c r="C114" i="48"/>
  <c r="G114" i="48"/>
  <c r="K117" i="48"/>
  <c r="E115" i="48"/>
  <c r="I115" i="48"/>
  <c r="E121" i="48"/>
  <c r="I121" i="48"/>
  <c r="C121" i="48"/>
  <c r="G121" i="48"/>
  <c r="E122" i="48"/>
  <c r="I122" i="48"/>
  <c r="C122" i="48"/>
  <c r="G122" i="48"/>
  <c r="I123" i="48"/>
  <c r="C123" i="48"/>
  <c r="G123" i="48"/>
  <c r="C124" i="48"/>
  <c r="G124" i="48"/>
  <c r="J132" i="48"/>
  <c r="E124" i="48"/>
  <c r="I124" i="48"/>
  <c r="E125" i="48"/>
  <c r="I125" i="48"/>
  <c r="C125" i="48"/>
  <c r="G125" i="48"/>
  <c r="E126" i="48"/>
  <c r="I126" i="48"/>
  <c r="C126" i="48"/>
  <c r="G126" i="48"/>
  <c r="E127" i="48"/>
  <c r="I127" i="48"/>
  <c r="C127" i="48"/>
  <c r="G127" i="48"/>
  <c r="E128" i="48"/>
  <c r="I128" i="48"/>
  <c r="C128" i="48"/>
  <c r="G128" i="48"/>
  <c r="E129" i="48"/>
  <c r="C129" i="48"/>
  <c r="G129" i="48"/>
  <c r="K132" i="48"/>
  <c r="E130" i="48"/>
  <c r="I130" i="48"/>
  <c r="C145" i="48"/>
  <c r="G145" i="48"/>
  <c r="E145" i="48"/>
  <c r="I145" i="48"/>
  <c r="E146" i="48"/>
  <c r="I146" i="48"/>
  <c r="C146" i="48"/>
  <c r="G146" i="48"/>
  <c r="C147" i="48"/>
  <c r="G147" i="48"/>
  <c r="E147" i="48"/>
  <c r="I147" i="48"/>
  <c r="C148" i="48"/>
  <c r="G148" i="48"/>
  <c r="E148" i="48"/>
  <c r="K152" i="48"/>
  <c r="E149" i="48"/>
  <c r="I149" i="48"/>
  <c r="C149" i="48"/>
  <c r="G149" i="48"/>
  <c r="E150" i="48"/>
  <c r="I150" i="48"/>
  <c r="C160" i="48"/>
  <c r="G160" i="48"/>
  <c r="E160" i="48"/>
  <c r="I160" i="48"/>
  <c r="C161" i="48"/>
  <c r="G161" i="48"/>
  <c r="E161" i="48"/>
  <c r="I161" i="48"/>
  <c r="E162" i="48"/>
  <c r="I162" i="48"/>
  <c r="C162" i="48"/>
  <c r="G162" i="48"/>
  <c r="C163" i="48"/>
  <c r="G163" i="48"/>
  <c r="E163" i="48"/>
  <c r="I163" i="48"/>
  <c r="C164" i="48"/>
  <c r="G164" i="48"/>
  <c r="I164" i="48"/>
  <c r="C165" i="48"/>
  <c r="G165" i="48"/>
  <c r="J168" i="48"/>
  <c r="E165" i="48"/>
  <c r="K168" i="48"/>
  <c r="E166" i="48"/>
  <c r="I166" i="48"/>
  <c r="C172" i="48"/>
  <c r="G172" i="48"/>
  <c r="J178" i="48"/>
  <c r="E172" i="48"/>
  <c r="I172" i="48"/>
  <c r="C173" i="48"/>
  <c r="G173" i="48"/>
  <c r="E173" i="48"/>
  <c r="I173" i="48"/>
  <c r="C174" i="48"/>
  <c r="G174" i="48"/>
  <c r="E174" i="48"/>
  <c r="K178" i="48"/>
  <c r="E175" i="48"/>
  <c r="I175" i="48"/>
  <c r="C175" i="48"/>
  <c r="G175" i="48"/>
  <c r="E176" i="48"/>
  <c r="I176" i="48"/>
  <c r="E186" i="48"/>
  <c r="I186" i="48"/>
  <c r="C186" i="48"/>
  <c r="G186" i="48"/>
  <c r="E187" i="48"/>
  <c r="I187" i="48"/>
  <c r="C187" i="48"/>
  <c r="G187" i="48"/>
  <c r="E188" i="48"/>
  <c r="I188" i="48"/>
  <c r="C188" i="48"/>
  <c r="G188" i="48"/>
  <c r="I189" i="48"/>
  <c r="C189" i="48"/>
  <c r="G189" i="48"/>
  <c r="C190" i="48"/>
  <c r="G190" i="48"/>
  <c r="J194" i="48"/>
  <c r="E190" i="48"/>
  <c r="K194" i="48"/>
  <c r="C191" i="48"/>
  <c r="G191" i="48"/>
  <c r="E191" i="48"/>
  <c r="I191" i="48"/>
  <c r="E192" i="48"/>
  <c r="I192" i="48"/>
  <c r="E198" i="48"/>
  <c r="I198" i="48"/>
  <c r="C198" i="48"/>
  <c r="G198" i="48"/>
  <c r="C199" i="48"/>
  <c r="G199" i="48"/>
  <c r="I199" i="48"/>
  <c r="J213" i="48"/>
  <c r="E200" i="48"/>
  <c r="I200" i="48"/>
  <c r="C200" i="48"/>
  <c r="G200" i="48"/>
  <c r="E201" i="48"/>
  <c r="I201" i="48"/>
  <c r="C201" i="48"/>
  <c r="G201" i="48"/>
  <c r="E202" i="48"/>
  <c r="I202" i="48"/>
  <c r="C202" i="48"/>
  <c r="G202" i="48"/>
  <c r="E203" i="48"/>
  <c r="I203" i="48"/>
  <c r="C203" i="48"/>
  <c r="G203" i="48"/>
  <c r="C204" i="48"/>
  <c r="G204" i="48"/>
  <c r="E204" i="48"/>
  <c r="I204" i="48"/>
  <c r="C205" i="48"/>
  <c r="G205" i="48"/>
  <c r="E205" i="48"/>
  <c r="I205" i="48"/>
  <c r="C206" i="48"/>
  <c r="G206" i="48"/>
  <c r="E206" i="48"/>
  <c r="I206" i="48"/>
  <c r="C207" i="48"/>
  <c r="G207" i="48"/>
  <c r="E207" i="48"/>
  <c r="I207" i="48"/>
  <c r="E208" i="48"/>
  <c r="I208" i="48"/>
  <c r="C208" i="48"/>
  <c r="G208" i="48"/>
  <c r="E209" i="48"/>
  <c r="I209" i="48"/>
  <c r="C209" i="48"/>
  <c r="G209" i="48"/>
  <c r="E210" i="48"/>
  <c r="C210" i="48"/>
  <c r="G210" i="48"/>
  <c r="K213" i="48"/>
  <c r="E211" i="48"/>
  <c r="I211" i="48"/>
  <c r="C217" i="48"/>
  <c r="G217" i="48"/>
  <c r="E217" i="48"/>
  <c r="I217" i="48"/>
  <c r="C218" i="48"/>
  <c r="G218" i="48"/>
  <c r="E218" i="48"/>
  <c r="I218" i="48"/>
  <c r="E219" i="48"/>
  <c r="I219" i="48"/>
  <c r="C219" i="48"/>
  <c r="G219" i="48"/>
  <c r="I220" i="48"/>
  <c r="C220" i="48"/>
  <c r="G220" i="48"/>
  <c r="C221" i="48"/>
  <c r="G221" i="48"/>
  <c r="J226" i="48"/>
  <c r="E221" i="48"/>
  <c r="I221" i="48"/>
  <c r="E222" i="48"/>
  <c r="I222" i="48"/>
  <c r="C222" i="48"/>
  <c r="G222" i="48"/>
  <c r="E223" i="48"/>
  <c r="C223" i="48"/>
  <c r="G223" i="48"/>
  <c r="K226" i="48"/>
  <c r="E224" i="48"/>
  <c r="I224" i="48"/>
  <c r="E39" i="47"/>
  <c r="D39" i="47"/>
  <c r="C39" i="47"/>
  <c r="B39" i="47"/>
  <c r="H37" i="47"/>
  <c r="J37" i="47" s="1"/>
  <c r="G37" i="47"/>
  <c r="I37" i="47" s="1"/>
  <c r="H31" i="47"/>
  <c r="J31" i="47" s="1"/>
  <c r="G31" i="47"/>
  <c r="I31" i="47" s="1"/>
  <c r="E28" i="47"/>
  <c r="D28" i="47"/>
  <c r="C28" i="47"/>
  <c r="B28" i="47"/>
  <c r="H26" i="47"/>
  <c r="J26" i="47" s="1"/>
  <c r="G26" i="47"/>
  <c r="I26" i="47" s="1"/>
  <c r="C13" i="51"/>
  <c r="E13" i="51" s="1"/>
  <c r="F24" i="51"/>
  <c r="D24" i="51"/>
  <c r="I15" i="51"/>
  <c r="I24" i="51" s="1"/>
  <c r="H15" i="51"/>
  <c r="H24" i="51" s="1"/>
  <c r="E24" i="51"/>
  <c r="C24" i="51"/>
  <c r="B33" i="46"/>
  <c r="E33" i="46"/>
  <c r="D33" i="46"/>
  <c r="C33" i="46"/>
  <c r="K230" i="48"/>
  <c r="J230" i="48"/>
  <c r="C11" i="44"/>
  <c r="C44" i="44"/>
  <c r="D11" i="44"/>
  <c r="D44" i="44"/>
  <c r="D45" i="44" s="1"/>
  <c r="E11" i="44"/>
  <c r="E44" i="44"/>
  <c r="B11" i="44"/>
  <c r="B44" i="44"/>
  <c r="E11" i="45"/>
  <c r="D11" i="45"/>
  <c r="C11" i="45"/>
  <c r="B11" i="45"/>
  <c r="E566" i="49"/>
  <c r="D566" i="49"/>
  <c r="C566" i="49"/>
  <c r="B566" i="49"/>
  <c r="B5" i="49"/>
  <c r="C5" i="49" s="1"/>
  <c r="E5" i="49" s="1"/>
  <c r="B5" i="47"/>
  <c r="C5" i="47" s="1"/>
  <c r="E5" i="47" s="1"/>
  <c r="E74" i="26"/>
  <c r="C74" i="26"/>
  <c r="H6" i="26"/>
  <c r="H74" i="26" s="1"/>
  <c r="G6" i="26"/>
  <c r="G74" i="26" s="1"/>
  <c r="D74" i="26"/>
  <c r="B74" i="26"/>
  <c r="B5" i="26"/>
  <c r="C5" i="26" s="1"/>
  <c r="E5" i="26" s="1"/>
  <c r="H26" i="46"/>
  <c r="J26" i="46" s="1"/>
  <c r="G26" i="46"/>
  <c r="I26" i="46" s="1"/>
  <c r="J31" i="46"/>
  <c r="I31" i="46"/>
  <c r="H31" i="46"/>
  <c r="G31" i="46"/>
  <c r="B5" i="46"/>
  <c r="C5" i="46" s="1"/>
  <c r="E5" i="46" s="1"/>
  <c r="B6" i="45"/>
  <c r="D6" i="45" s="1"/>
  <c r="D39" i="45" s="1"/>
  <c r="B5" i="44"/>
  <c r="D5" i="44" s="1"/>
  <c r="B5" i="33"/>
  <c r="C5" i="33" s="1"/>
  <c r="E5" i="33" s="1"/>
  <c r="E35" i="45"/>
  <c r="C35" i="45"/>
  <c r="D35" i="45"/>
  <c r="B35" i="45"/>
  <c r="H14" i="45"/>
  <c r="J14" i="45" s="1"/>
  <c r="G14" i="45"/>
  <c r="I14" i="45" s="1"/>
  <c r="G7" i="45"/>
  <c r="I7" i="45" s="1"/>
  <c r="H7" i="45"/>
  <c r="J7" i="45" s="1"/>
  <c r="J11" i="44"/>
  <c r="J9" i="44"/>
  <c r="I9" i="44"/>
  <c r="H15" i="44"/>
  <c r="J15" i="44" s="1"/>
  <c r="G15" i="44"/>
  <c r="I15" i="44" s="1"/>
  <c r="G9" i="44"/>
  <c r="H9" i="44"/>
  <c r="H6" i="33"/>
  <c r="H74" i="33" s="1"/>
  <c r="G6" i="33"/>
  <c r="G74" i="33" s="1"/>
  <c r="E74" i="33"/>
  <c r="D74" i="33"/>
  <c r="C74" i="33"/>
  <c r="B74" i="33"/>
  <c r="D5" i="26"/>
  <c r="G566" i="49" l="1"/>
  <c r="I566" i="49" s="1"/>
  <c r="H566" i="49"/>
  <c r="J566" i="49" s="1"/>
  <c r="D5" i="49"/>
  <c r="H11" i="44"/>
  <c r="H44" i="44"/>
  <c r="J44" i="44" s="1"/>
  <c r="G44" i="44"/>
  <c r="I44" i="44" s="1"/>
  <c r="C45" i="44"/>
  <c r="B45" i="44"/>
  <c r="E45" i="44"/>
  <c r="H45" i="44" s="1"/>
  <c r="C5" i="44"/>
  <c r="E5" i="44" s="1"/>
  <c r="H28" i="47"/>
  <c r="J28" i="47" s="1"/>
  <c r="G28" i="47"/>
  <c r="I28" i="47" s="1"/>
  <c r="H39" i="47"/>
  <c r="G39" i="47"/>
  <c r="I39" i="47" s="1"/>
  <c r="J39" i="47"/>
  <c r="D5" i="47"/>
  <c r="H33" i="46"/>
  <c r="J33" i="46" s="1"/>
  <c r="G33" i="46"/>
  <c r="I33" i="46" s="1"/>
  <c r="D5" i="46"/>
  <c r="D5" i="33"/>
  <c r="I6" i="26"/>
  <c r="J6" i="26"/>
  <c r="I74" i="26"/>
  <c r="J74" i="26"/>
  <c r="B64" i="45"/>
  <c r="B65" i="45"/>
  <c r="B66" i="45"/>
  <c r="B67" i="45"/>
  <c r="B47" i="45"/>
  <c r="B48" i="45"/>
  <c r="B49" i="45"/>
  <c r="B50" i="45"/>
  <c r="B51" i="45"/>
  <c r="B52" i="45"/>
  <c r="B53" i="45"/>
  <c r="B54" i="45"/>
  <c r="B55" i="45"/>
  <c r="B56" i="45"/>
  <c r="B57" i="45"/>
  <c r="B58" i="45"/>
  <c r="B59" i="45"/>
  <c r="B60" i="45"/>
  <c r="B61" i="45"/>
  <c r="B62" i="45"/>
  <c r="B63" i="45"/>
  <c r="C47" i="45"/>
  <c r="C48" i="45"/>
  <c r="C49" i="45"/>
  <c r="C50" i="45"/>
  <c r="C51" i="45"/>
  <c r="C52" i="45"/>
  <c r="C53" i="45"/>
  <c r="C54" i="45"/>
  <c r="C55" i="45"/>
  <c r="C56" i="45"/>
  <c r="C57" i="45"/>
  <c r="C58" i="45"/>
  <c r="C59" i="45"/>
  <c r="C60" i="45"/>
  <c r="C61" i="45"/>
  <c r="C62" i="45"/>
  <c r="C63" i="45"/>
  <c r="C64" i="45"/>
  <c r="C65" i="45"/>
  <c r="C66" i="45"/>
  <c r="C67" i="45"/>
  <c r="B40" i="45"/>
  <c r="B41" i="45"/>
  <c r="B42" i="45"/>
  <c r="B43" i="45"/>
  <c r="D40" i="45"/>
  <c r="D41" i="45"/>
  <c r="D42" i="45"/>
  <c r="D43" i="45"/>
  <c r="D64" i="45"/>
  <c r="D65" i="45"/>
  <c r="D66" i="45"/>
  <c r="D67" i="45"/>
  <c r="D47" i="45"/>
  <c r="D48" i="45"/>
  <c r="D49" i="45"/>
  <c r="D50" i="45"/>
  <c r="D51" i="45"/>
  <c r="D52" i="45"/>
  <c r="D53" i="45"/>
  <c r="D54" i="45"/>
  <c r="D55" i="45"/>
  <c r="D56" i="45"/>
  <c r="D57" i="45"/>
  <c r="D58" i="45"/>
  <c r="D59" i="45"/>
  <c r="D60" i="45"/>
  <c r="D61" i="45"/>
  <c r="D62" i="45"/>
  <c r="D63" i="45"/>
  <c r="E47" i="45"/>
  <c r="E48" i="45"/>
  <c r="E49" i="45"/>
  <c r="E50" i="45"/>
  <c r="E51" i="45"/>
  <c r="E52" i="45"/>
  <c r="E53" i="45"/>
  <c r="E54" i="45"/>
  <c r="E55" i="45"/>
  <c r="E56" i="45"/>
  <c r="E57" i="45"/>
  <c r="E58" i="45"/>
  <c r="E59" i="45"/>
  <c r="E60" i="45"/>
  <c r="E61" i="45"/>
  <c r="E62" i="45"/>
  <c r="E63" i="45"/>
  <c r="E64" i="45"/>
  <c r="E65" i="45"/>
  <c r="E66" i="45"/>
  <c r="H66" i="45" s="1"/>
  <c r="E67" i="45"/>
  <c r="H67" i="45" s="1"/>
  <c r="C41" i="45"/>
  <c r="C42" i="45"/>
  <c r="C43" i="45"/>
  <c r="C40" i="45"/>
  <c r="E41" i="45"/>
  <c r="E42" i="45"/>
  <c r="H42" i="45" s="1"/>
  <c r="E43" i="45"/>
  <c r="E40" i="45"/>
  <c r="G35" i="45"/>
  <c r="I35" i="45" s="1"/>
  <c r="H35" i="45"/>
  <c r="J35" i="45" s="1"/>
  <c r="G11" i="45"/>
  <c r="I11" i="45" s="1"/>
  <c r="H11" i="45"/>
  <c r="J11" i="45" s="1"/>
  <c r="J15" i="51"/>
  <c r="J24" i="51"/>
  <c r="K15" i="51"/>
  <c r="K24" i="51"/>
  <c r="D13" i="51"/>
  <c r="F13" i="51" s="1"/>
  <c r="G11" i="44"/>
  <c r="C6" i="45"/>
  <c r="B39" i="45"/>
  <c r="I11" i="44"/>
  <c r="H65" i="45" l="1"/>
  <c r="G45" i="44"/>
  <c r="I45" i="44" s="1"/>
  <c r="J45" i="44"/>
  <c r="E44" i="45"/>
  <c r="H61" i="45"/>
  <c r="C44" i="45"/>
  <c r="H59" i="45"/>
  <c r="H57" i="45"/>
  <c r="H55" i="45"/>
  <c r="H51" i="45"/>
  <c r="H49" i="45"/>
  <c r="H50" i="45"/>
  <c r="H41" i="45"/>
  <c r="G43" i="45"/>
  <c r="G41" i="45"/>
  <c r="G62" i="45"/>
  <c r="G60" i="45"/>
  <c r="G58" i="45"/>
  <c r="G56" i="45"/>
  <c r="G54" i="45"/>
  <c r="G52" i="45"/>
  <c r="G50" i="45"/>
  <c r="G48" i="45"/>
  <c r="E68" i="45"/>
  <c r="C68" i="45"/>
  <c r="G67" i="45"/>
  <c r="G65" i="45"/>
  <c r="H43" i="45"/>
  <c r="H62" i="45"/>
  <c r="H60" i="45"/>
  <c r="H58" i="45"/>
  <c r="H56" i="45"/>
  <c r="H54" i="45"/>
  <c r="H52" i="45"/>
  <c r="H48" i="45"/>
  <c r="H63" i="45"/>
  <c r="H53" i="45"/>
  <c r="D68" i="45"/>
  <c r="H47" i="45"/>
  <c r="H64" i="45"/>
  <c r="D44" i="45"/>
  <c r="H40" i="45"/>
  <c r="G42" i="45"/>
  <c r="B44" i="45"/>
  <c r="G44" i="45" s="1"/>
  <c r="G40" i="45"/>
  <c r="G63" i="45"/>
  <c r="G61" i="45"/>
  <c r="G59" i="45"/>
  <c r="G57" i="45"/>
  <c r="G55" i="45"/>
  <c r="G53" i="45"/>
  <c r="G51" i="45"/>
  <c r="G49" i="45"/>
  <c r="B68" i="45"/>
  <c r="G68" i="45" s="1"/>
  <c r="G47" i="45"/>
  <c r="G66" i="45"/>
  <c r="G64" i="45"/>
  <c r="C39" i="45"/>
  <c r="E6" i="45"/>
  <c r="E39" i="45" s="1"/>
  <c r="H68" i="45" l="1"/>
  <c r="H44" i="45"/>
</calcChain>
</file>

<file path=xl/sharedStrings.xml><?xml version="1.0" encoding="utf-8"?>
<sst xmlns="http://schemas.openxmlformats.org/spreadsheetml/2006/main" count="1907" uniqueCount="680">
  <si>
    <t>Total Market</t>
  </si>
  <si>
    <t>Month</t>
  </si>
  <si>
    <t>YTD</t>
  </si>
  <si>
    <t>Variance +/- Vol. &amp; %</t>
  </si>
  <si>
    <t>MTH</t>
  </si>
  <si>
    <t>Total</t>
  </si>
  <si>
    <t>Variance +/- ppts.</t>
  </si>
  <si>
    <t>Volumes</t>
  </si>
  <si>
    <t>Percentage Mix</t>
  </si>
  <si>
    <t>Yr to Yr change +/-</t>
  </si>
  <si>
    <t>VFACTS</t>
  </si>
  <si>
    <t>TOTAL MARKET SEGMENTATION</t>
  </si>
  <si>
    <t>Volume</t>
  </si>
  <si>
    <t>Share</t>
  </si>
  <si>
    <t>Year to Date</t>
  </si>
  <si>
    <t>Variance +/- %</t>
  </si>
  <si>
    <t>TOTAL</t>
  </si>
  <si>
    <t>NEW VEHICLE SALES BY SEGMENT AND MODEL</t>
  </si>
  <si>
    <t>NEW VEHICLE SALES BY MARQUE</t>
  </si>
  <si>
    <t>NEW VEHICLE SALES BY BUYER TYPE</t>
  </si>
  <si>
    <t>NEW VEHICLE SALES BY COUNTRY OF ORIGIN</t>
  </si>
  <si>
    <t>NEW VEHICLE SALES BY MARQUE &amp; MODEL</t>
  </si>
  <si>
    <t>NEW VEHICLE SALES SHARE BY MARQUE</t>
  </si>
  <si>
    <t>NEW VEHICLE SALES</t>
  </si>
  <si>
    <t>FEDERAL CHAMBER OF AUTOMOTIVE INDUSTRIES</t>
  </si>
  <si>
    <t>Locally Manufactured</t>
  </si>
  <si>
    <t>Total Locally Manufactured</t>
  </si>
  <si>
    <t>Imported</t>
  </si>
  <si>
    <t>Total Imported</t>
  </si>
  <si>
    <t>Sub Total</t>
  </si>
  <si>
    <t>NEW VEHICLE SALES BY FUEL TYPE</t>
  </si>
  <si>
    <t>Alfa Romeo</t>
  </si>
  <si>
    <t>Aston Martin</t>
  </si>
  <si>
    <t>Audi</t>
  </si>
  <si>
    <t>Bentley</t>
  </si>
  <si>
    <t>BMW</t>
  </si>
  <si>
    <t>BYD</t>
  </si>
  <si>
    <t>Chery</t>
  </si>
  <si>
    <t>Chevrolet</t>
  </si>
  <si>
    <t>Chrysler</t>
  </si>
  <si>
    <t>Citroen</t>
  </si>
  <si>
    <t>CUPRA</t>
  </si>
  <si>
    <t>Daf</t>
  </si>
  <si>
    <t>Dennis Eagle</t>
  </si>
  <si>
    <t>Ferrari</t>
  </si>
  <si>
    <t>Fiat</t>
  </si>
  <si>
    <t>Fiat Professional</t>
  </si>
  <si>
    <t>Ford</t>
  </si>
  <si>
    <t>Freightliner</t>
  </si>
  <si>
    <t>Fuso</t>
  </si>
  <si>
    <t>Genesis</t>
  </si>
  <si>
    <t>GWM</t>
  </si>
  <si>
    <t>Hino</t>
  </si>
  <si>
    <t>Honda</t>
  </si>
  <si>
    <t>Hyundai</t>
  </si>
  <si>
    <t>Hyundai Commercial Vehicles</t>
  </si>
  <si>
    <t>Isuzu</t>
  </si>
  <si>
    <t>Isuzu Ute</t>
  </si>
  <si>
    <t>Iveco Bus</t>
  </si>
  <si>
    <t>Iveco Trucks</t>
  </si>
  <si>
    <t>Jaguar</t>
  </si>
  <si>
    <t>Jeep</t>
  </si>
  <si>
    <t>Kenworth</t>
  </si>
  <si>
    <t>Kia</t>
  </si>
  <si>
    <t>Lamborghini</t>
  </si>
  <si>
    <t>Land Rover</t>
  </si>
  <si>
    <t>LDV</t>
  </si>
  <si>
    <t>Lexus</t>
  </si>
  <si>
    <t>Lotus</t>
  </si>
  <si>
    <t>Mack</t>
  </si>
  <si>
    <t>Man</t>
  </si>
  <si>
    <t>Maserati</t>
  </si>
  <si>
    <t>Mazda</t>
  </si>
  <si>
    <t>McLaren</t>
  </si>
  <si>
    <t>Mercedes-Benz Cars</t>
  </si>
  <si>
    <t>Mercedes-Benz Trucks</t>
  </si>
  <si>
    <t>Mercedes-Benz Vans</t>
  </si>
  <si>
    <t>MG</t>
  </si>
  <si>
    <t>MINI</t>
  </si>
  <si>
    <t>Mitsubishi</t>
  </si>
  <si>
    <t>Nissan</t>
  </si>
  <si>
    <t>Peugeot</t>
  </si>
  <si>
    <t>Polestar</t>
  </si>
  <si>
    <t>Porsche</t>
  </si>
  <si>
    <t>RAM</t>
  </si>
  <si>
    <t>Renault</t>
  </si>
  <si>
    <t>Scania</t>
  </si>
  <si>
    <t>Skoda</t>
  </si>
  <si>
    <t>SsangYong</t>
  </si>
  <si>
    <t>Subaru</t>
  </si>
  <si>
    <t>Suzuki</t>
  </si>
  <si>
    <t>Tesla</t>
  </si>
  <si>
    <t>Toyota</t>
  </si>
  <si>
    <t>UD Trucks</t>
  </si>
  <si>
    <t>Volkswagen</t>
  </si>
  <si>
    <t>Volvo Car</t>
  </si>
  <si>
    <t>Volvo Commercial</t>
  </si>
  <si>
    <t>Western Star</t>
  </si>
  <si>
    <t>VFACTS SA REPORT</t>
  </si>
  <si>
    <t>JUNE 2023</t>
  </si>
  <si>
    <t>AUSTRALIAN CAPITAL TERRITORY</t>
  </si>
  <si>
    <t>NEW SOUTH WALES</t>
  </si>
  <si>
    <t>NORTHERN TERRITORY</t>
  </si>
  <si>
    <t>QUEENSLAND</t>
  </si>
  <si>
    <t>SOUTH AUSTRALIA</t>
  </si>
  <si>
    <t>TASMANIA</t>
  </si>
  <si>
    <t>VICTORIA</t>
  </si>
  <si>
    <t>WESTERN AUSTRALIA</t>
  </si>
  <si>
    <t>SA</t>
  </si>
  <si>
    <t>Passenger</t>
  </si>
  <si>
    <t>Micro</t>
  </si>
  <si>
    <t>Light</t>
  </si>
  <si>
    <t>Small</t>
  </si>
  <si>
    <t>Medium</t>
  </si>
  <si>
    <t>Large</t>
  </si>
  <si>
    <t>Upper Large</t>
  </si>
  <si>
    <t>People Movers</t>
  </si>
  <si>
    <t>Sports</t>
  </si>
  <si>
    <t>SUV</t>
  </si>
  <si>
    <t>SUV Light</t>
  </si>
  <si>
    <t>SUV Small</t>
  </si>
  <si>
    <t>SUV Medium</t>
  </si>
  <si>
    <t>SUV Large</t>
  </si>
  <si>
    <t>SUV Upper Large</t>
  </si>
  <si>
    <t>Light Commercial</t>
  </si>
  <si>
    <t>Heavy Commercial</t>
  </si>
  <si>
    <t>Light Buses &lt; 20 Seats</t>
  </si>
  <si>
    <t>Light Buses =&gt; 20 Seats</t>
  </si>
  <si>
    <t>Vans/CC &lt;= 2.5t</t>
  </si>
  <si>
    <t>Vans/CC 2.5-3.5t</t>
  </si>
  <si>
    <t>PU/CC 4X2</t>
  </si>
  <si>
    <t>PU/CC 4X4</t>
  </si>
  <si>
    <t>Pick-Up/CC &gt; $100K</t>
  </si>
  <si>
    <t>LD 3501-8000 kgs GVM</t>
  </si>
  <si>
    <t>MD =&gt; 8001 GVM &amp; GCM &lt; 39001</t>
  </si>
  <si>
    <t>HD =&gt; 8001 GVM &amp; GCM &gt; 39000</t>
  </si>
  <si>
    <t>Light &lt; $30K</t>
  </si>
  <si>
    <t>Light &gt; $30K</t>
  </si>
  <si>
    <t>Small &lt; $40K</t>
  </si>
  <si>
    <t>Small &gt; $40K</t>
  </si>
  <si>
    <t>Medium &lt; $60K</t>
  </si>
  <si>
    <t>Medium &gt; $60K</t>
  </si>
  <si>
    <t>Large &lt; $70K</t>
  </si>
  <si>
    <t>Large &gt; $70K</t>
  </si>
  <si>
    <t>Upper Large &lt; $100K</t>
  </si>
  <si>
    <t>Upper Large &gt; $100K</t>
  </si>
  <si>
    <t>People Movers &lt; $70K</t>
  </si>
  <si>
    <t>People Movers &gt; $70K</t>
  </si>
  <si>
    <t>Sports &lt; $80K</t>
  </si>
  <si>
    <t>Sports &gt; $80K</t>
  </si>
  <si>
    <t>Sports &gt; $200K</t>
  </si>
  <si>
    <t>SUV Small &lt; $45K</t>
  </si>
  <si>
    <t>SUV Small &gt; $45K</t>
  </si>
  <si>
    <t>SUV Medium &lt; $60K</t>
  </si>
  <si>
    <t>SUV Medium &gt; $60K</t>
  </si>
  <si>
    <t>SUV Large &lt; $70K</t>
  </si>
  <si>
    <t>SUV Large &gt; $70K</t>
  </si>
  <si>
    <t>SUV Upper Large &lt; $120K</t>
  </si>
  <si>
    <t>SUV Upper Large &gt; $120K</t>
  </si>
  <si>
    <t>Private</t>
  </si>
  <si>
    <t>Business</t>
  </si>
  <si>
    <t>Gov't</t>
  </si>
  <si>
    <t>Rental</t>
  </si>
  <si>
    <t>Diesel</t>
  </si>
  <si>
    <t>Electric</t>
  </si>
  <si>
    <t>Hybrid</t>
  </si>
  <si>
    <t>Petrol</t>
  </si>
  <si>
    <t>PHEV</t>
  </si>
  <si>
    <t>Passenger, SUV, Light Commercial</t>
  </si>
  <si>
    <t>USA</t>
  </si>
  <si>
    <t>Wales</t>
  </si>
  <si>
    <t>Turkey</t>
  </si>
  <si>
    <t>Thailand</t>
  </si>
  <si>
    <t>Sweden</t>
  </si>
  <si>
    <t>Spain</t>
  </si>
  <si>
    <t>South Africa</t>
  </si>
  <si>
    <t xml:space="preserve">Slovak Republic </t>
  </si>
  <si>
    <t>Romania</t>
  </si>
  <si>
    <t>Portugal</t>
  </si>
  <si>
    <t>Poland</t>
  </si>
  <si>
    <t>Other</t>
  </si>
  <si>
    <t>Mexico</t>
  </si>
  <si>
    <t>Korea</t>
  </si>
  <si>
    <t>Japan</t>
  </si>
  <si>
    <t>Italy</t>
  </si>
  <si>
    <t>Indonesia</t>
  </si>
  <si>
    <t>India</t>
  </si>
  <si>
    <t>Hungary</t>
  </si>
  <si>
    <t>Germany</t>
  </si>
  <si>
    <t>France</t>
  </si>
  <si>
    <t>Finland</t>
  </si>
  <si>
    <t>England</t>
  </si>
  <si>
    <t>Czech Republic</t>
  </si>
  <si>
    <t>China</t>
  </si>
  <si>
    <t>Belgium</t>
  </si>
  <si>
    <t>Austria</t>
  </si>
  <si>
    <t>Argentina</t>
  </si>
  <si>
    <t>Fiat 500/Abarth</t>
  </si>
  <si>
    <t>Kia Picanto</t>
  </si>
  <si>
    <t>Mitsubishi Mirage</t>
  </si>
  <si>
    <t>Ford Fiesta</t>
  </si>
  <si>
    <t>Hyundai i20</t>
  </si>
  <si>
    <t>Kia Rio</t>
  </si>
  <si>
    <t>Mazda2</t>
  </si>
  <si>
    <t>MG MG3</t>
  </si>
  <si>
    <t>Suzuki Baleno</t>
  </si>
  <si>
    <t>Suzuki Swift</t>
  </si>
  <si>
    <t>Toyota Yaris</t>
  </si>
  <si>
    <t>Volkswagen Polo</t>
  </si>
  <si>
    <t>Audi A1</t>
  </si>
  <si>
    <t>Citroen C3</t>
  </si>
  <si>
    <t>MINI Hatch</t>
  </si>
  <si>
    <t>Skoda Fabia</t>
  </si>
  <si>
    <t>Hyundai i30</t>
  </si>
  <si>
    <t>Hyundai Ioniq</t>
  </si>
  <si>
    <t>Kia Cerato</t>
  </si>
  <si>
    <t>Mazda3</t>
  </si>
  <si>
    <t>Skoda Scala</t>
  </si>
  <si>
    <t>Subaru Impreza</t>
  </si>
  <si>
    <t>Toyota Corolla</t>
  </si>
  <si>
    <t>Toyota Prius</t>
  </si>
  <si>
    <t>Audi A3</t>
  </si>
  <si>
    <t>BMW 1 Series</t>
  </si>
  <si>
    <t>BMW 2 Series Gran Coupe</t>
  </si>
  <si>
    <t>CUPRA Born</t>
  </si>
  <si>
    <t>CUPRA Leon</t>
  </si>
  <si>
    <t>Ford Focus</t>
  </si>
  <si>
    <t>Honda Civic</t>
  </si>
  <si>
    <t>Mercedes-Benz A-Class</t>
  </si>
  <si>
    <t>Mercedes-Benz B-Class</t>
  </si>
  <si>
    <t>MINI Clubman</t>
  </si>
  <si>
    <t>Nissan Leaf</t>
  </si>
  <si>
    <t>Peugeot 308</t>
  </si>
  <si>
    <t>Renault Megane</t>
  </si>
  <si>
    <t>Subaru WRX</t>
  </si>
  <si>
    <t>Volkswagen Golf</t>
  </si>
  <si>
    <t>Honda Accord</t>
  </si>
  <si>
    <t>Hyundai Sonata</t>
  </si>
  <si>
    <t>Mazda6</t>
  </si>
  <si>
    <t>Skoda Octavia</t>
  </si>
  <si>
    <t>Toyota Camry</t>
  </si>
  <si>
    <t>Volkswagen Passat</t>
  </si>
  <si>
    <t>Alfa Romeo Giulia</t>
  </si>
  <si>
    <t>Audi A4</t>
  </si>
  <si>
    <t>Audi A5 Sportback</t>
  </si>
  <si>
    <t>BMW 3 Series</t>
  </si>
  <si>
    <t>BMW 4 Series Gran Coupe</t>
  </si>
  <si>
    <t>BMW i4</t>
  </si>
  <si>
    <t>Hyundai Ioniq 6</t>
  </si>
  <si>
    <t>Jaguar XE</t>
  </si>
  <si>
    <t>Lexus ES</t>
  </si>
  <si>
    <t>Mercedes-Benz C-Class</t>
  </si>
  <si>
    <t>Mercedes-Benz CLA-Class</t>
  </si>
  <si>
    <t>Peugeot 508</t>
  </si>
  <si>
    <t>Polestar 2</t>
  </si>
  <si>
    <t>Tesla Model 3</t>
  </si>
  <si>
    <t>Volkswagen Arteon</t>
  </si>
  <si>
    <t>Volvo S60</t>
  </si>
  <si>
    <t>Volvo V60 Cross Country</t>
  </si>
  <si>
    <t>Citroen C5 X</t>
  </si>
  <si>
    <t>Kia Stinger</t>
  </si>
  <si>
    <t>Skoda Superb</t>
  </si>
  <si>
    <t>Audi A6</t>
  </si>
  <si>
    <t>Audi A7</t>
  </si>
  <si>
    <t>Audi e-tron GT</t>
  </si>
  <si>
    <t>BMW 5 Series</t>
  </si>
  <si>
    <t>Genesis G80</t>
  </si>
  <si>
    <t>Jaguar XF</t>
  </si>
  <si>
    <t>Maserati Ghibli</t>
  </si>
  <si>
    <t>Mercedes-Benz CLS-Class</t>
  </si>
  <si>
    <t>Mercedes-Benz E-Class</t>
  </si>
  <si>
    <t>Mercedes-Benz EQE</t>
  </si>
  <si>
    <t>Porsche Taycan</t>
  </si>
  <si>
    <t>Chrysler 300</t>
  </si>
  <si>
    <t>Audi A8</t>
  </si>
  <si>
    <t>Bentley Sedan</t>
  </si>
  <si>
    <t>BMW 7 Series</t>
  </si>
  <si>
    <t>BMW 8 Series Gran Coupe</t>
  </si>
  <si>
    <t>Lexus LS</t>
  </si>
  <si>
    <t>Mercedes-Benz S-Class</t>
  </si>
  <si>
    <t>Porsche Panamera</t>
  </si>
  <si>
    <t>Honda Odyssey</t>
  </si>
  <si>
    <t>Hyundai Staria</t>
  </si>
  <si>
    <t>Kia Carnival</t>
  </si>
  <si>
    <t>LDV G10 Wagon</t>
  </si>
  <si>
    <t>LDV Mifa</t>
  </si>
  <si>
    <t>Volkswagen Caddy</t>
  </si>
  <si>
    <t>Volkswagen Caravelle</t>
  </si>
  <si>
    <t>Volkswagen Multivan</t>
  </si>
  <si>
    <t>Mercedes-Benz Marco Polo</t>
  </si>
  <si>
    <t>Mercedes-Benz Valente</t>
  </si>
  <si>
    <t>Mercedes-Benz V-Class</t>
  </si>
  <si>
    <t>Mercedes-Benz Vito/eVito Tour</t>
  </si>
  <si>
    <t>Toyota Granvia</t>
  </si>
  <si>
    <t>Volkswagen California</t>
  </si>
  <si>
    <t>BMW 2 Series Coupe/Conv</t>
  </si>
  <si>
    <t>Ford Mustang</t>
  </si>
  <si>
    <t>Mazda MX5</t>
  </si>
  <si>
    <t>MINI Cabrio</t>
  </si>
  <si>
    <t>Nissan 370Z</t>
  </si>
  <si>
    <t>Nissan Z</t>
  </si>
  <si>
    <t>Subaru BRZ</t>
  </si>
  <si>
    <t>Toyota GR86 / 86</t>
  </si>
  <si>
    <t>Audi A5</t>
  </si>
  <si>
    <t>Audi TT</t>
  </si>
  <si>
    <t>BMW 4 Series Coupe/Conv</t>
  </si>
  <si>
    <t>BMW Z4</t>
  </si>
  <si>
    <t>Chevrolet Corvette Stingray</t>
  </si>
  <si>
    <t>Jaguar F-Type</t>
  </si>
  <si>
    <t>Lexus LC</t>
  </si>
  <si>
    <t>Lotus Elise</t>
  </si>
  <si>
    <t>Lotus Emira</t>
  </si>
  <si>
    <t>Lotus Exige</t>
  </si>
  <si>
    <t>Mercedes-Benz C-Class Cpe/Conv</t>
  </si>
  <si>
    <t>Mercedes-Benz E-Class Cpe/Conv</t>
  </si>
  <si>
    <t>Porsche Boxster</t>
  </si>
  <si>
    <t>Porsche Cayman</t>
  </si>
  <si>
    <t>Toyota Supra</t>
  </si>
  <si>
    <t>Aston Martin Coupe/Conv</t>
  </si>
  <si>
    <t>Bentley Coupe/Conv</t>
  </si>
  <si>
    <t>BMW 8 Series</t>
  </si>
  <si>
    <t>Ferrari Coupe/Conv</t>
  </si>
  <si>
    <t>Lamborghini Coupe/Conv</t>
  </si>
  <si>
    <t>Maserati Coupe/Conv</t>
  </si>
  <si>
    <t>McLaren Coupe/Conv</t>
  </si>
  <si>
    <t>Mercedes-Benz SL-Class</t>
  </si>
  <si>
    <t>Porsche 911</t>
  </si>
  <si>
    <t>Ford Puma</t>
  </si>
  <si>
    <t>Hyundai Venue</t>
  </si>
  <si>
    <t>Kia Stonic</t>
  </si>
  <si>
    <t>Mazda CX-3</t>
  </si>
  <si>
    <t>Nissan Juke</t>
  </si>
  <si>
    <t>Renault Captur</t>
  </si>
  <si>
    <t>Suzuki Ignis</t>
  </si>
  <si>
    <t>Suzuki Jimny</t>
  </si>
  <si>
    <t>Toyota Yaris Cross</t>
  </si>
  <si>
    <t>Volkswagen T-Cross</t>
  </si>
  <si>
    <t>Chery Omoda 5</t>
  </si>
  <si>
    <t>Citroen C4</t>
  </si>
  <si>
    <t>GWM Haval Jolion</t>
  </si>
  <si>
    <t>Honda HR-V</t>
  </si>
  <si>
    <t>Hyundai Kona</t>
  </si>
  <si>
    <t>Jeep Compass</t>
  </si>
  <si>
    <t>Kia Seltos</t>
  </si>
  <si>
    <t>Mazda CX-30</t>
  </si>
  <si>
    <t>Mazda MX-30</t>
  </si>
  <si>
    <t>MG ZS</t>
  </si>
  <si>
    <t>Mitsubishi ASX</t>
  </si>
  <si>
    <t>Mitsubishi Eclipse Cross</t>
  </si>
  <si>
    <t>Nissan Qashqai</t>
  </si>
  <si>
    <t>Peugeot 2008</t>
  </si>
  <si>
    <t>Renault Arkana</t>
  </si>
  <si>
    <t>Skoda Kamiq</t>
  </si>
  <si>
    <t>Subaru Crosstrek</t>
  </si>
  <si>
    <t>Subaru XV</t>
  </si>
  <si>
    <t>Suzuki S-Cross</t>
  </si>
  <si>
    <t>Suzuki Vitara</t>
  </si>
  <si>
    <t>Toyota C-HR</t>
  </si>
  <si>
    <t>Toyota Corolla Cross</t>
  </si>
  <si>
    <t>Volkswagen T-Roc</t>
  </si>
  <si>
    <t>Alfa Romeo Tonale</t>
  </si>
  <si>
    <t>Audi Q2</t>
  </si>
  <si>
    <t>Audi Q3</t>
  </si>
  <si>
    <t>BMW X1</t>
  </si>
  <si>
    <t>BMW X2</t>
  </si>
  <si>
    <t>Genesis GV60</t>
  </si>
  <si>
    <t>Jaguar E-Pace</t>
  </si>
  <si>
    <t>Kia Niro</t>
  </si>
  <si>
    <t>Lexus UX</t>
  </si>
  <si>
    <t>Mercedes-Benz EQA</t>
  </si>
  <si>
    <t>Mercedes-Benz GLA-Class</t>
  </si>
  <si>
    <t>MINI Countryman</t>
  </si>
  <si>
    <t>Volvo C40</t>
  </si>
  <si>
    <t>Volvo XC40</t>
  </si>
  <si>
    <t>BYD Atto 3</t>
  </si>
  <si>
    <t>Citroen C5 Aircross</t>
  </si>
  <si>
    <t>CUPRA Formentor</t>
  </si>
  <si>
    <t>Ford Escape</t>
  </si>
  <si>
    <t>GWM Haval H6</t>
  </si>
  <si>
    <t>GWM Haval H6 GT</t>
  </si>
  <si>
    <t>Honda CR-V</t>
  </si>
  <si>
    <t>Honda ZR-V</t>
  </si>
  <si>
    <t>Hyundai Tucson</t>
  </si>
  <si>
    <t>Jeep Cherokee</t>
  </si>
  <si>
    <t>Kia Sportage</t>
  </si>
  <si>
    <t>Mazda CX-5</t>
  </si>
  <si>
    <t>MG HS</t>
  </si>
  <si>
    <t>Mitsubishi Outlander</t>
  </si>
  <si>
    <t>Nissan X-Trail</t>
  </si>
  <si>
    <t>Peugeot 3008</t>
  </si>
  <si>
    <t>Peugeot 5008</t>
  </si>
  <si>
    <t>Renault Koleos</t>
  </si>
  <si>
    <t>Skoda Karoq</t>
  </si>
  <si>
    <t>SsangYong Korando</t>
  </si>
  <si>
    <t>Subaru Forester</t>
  </si>
  <si>
    <t>Toyota RAV4</t>
  </si>
  <si>
    <t>Volkswagen Tiguan</t>
  </si>
  <si>
    <t>Alfa Romeo Stelvio</t>
  </si>
  <si>
    <t>Audi Q5</t>
  </si>
  <si>
    <t>BMW X3</t>
  </si>
  <si>
    <t>BMW X4</t>
  </si>
  <si>
    <t>CUPRA Ateca</t>
  </si>
  <si>
    <t>Genesis GV70</t>
  </si>
  <si>
    <t>Hyundai Ioniq 5</t>
  </si>
  <si>
    <t>Land Rover Discovery Sport</t>
  </si>
  <si>
    <t>Land Rover Range Rover Evoque</t>
  </si>
  <si>
    <t>Lexus NX</t>
  </si>
  <si>
    <t>Lexus RZ</t>
  </si>
  <si>
    <t>Maserati Grecale</t>
  </si>
  <si>
    <t>Mercedes-Benz EQB</t>
  </si>
  <si>
    <t>Mercedes-Benz EQC</t>
  </si>
  <si>
    <t>Mercedes-Benz GLB-Class</t>
  </si>
  <si>
    <t>Mercedes-Benz GLC-Class Coupe</t>
  </si>
  <si>
    <t>Mercedes-Benz GLC-Class Wagon</t>
  </si>
  <si>
    <t>Porsche Macan</t>
  </si>
  <si>
    <t>Tesla Model Y</t>
  </si>
  <si>
    <t>Volvo XC60</t>
  </si>
  <si>
    <t>Ford Everest</t>
  </si>
  <si>
    <t>GWM Tank 300</t>
  </si>
  <si>
    <t>Hyundai Palisade</t>
  </si>
  <si>
    <t>Hyundai Santa Fe</t>
  </si>
  <si>
    <t>Isuzu Ute MU-X</t>
  </si>
  <si>
    <t>Jeep Wrangler</t>
  </si>
  <si>
    <t>Kia Sorento</t>
  </si>
  <si>
    <t>LDV D90</t>
  </si>
  <si>
    <t>Mazda CX-8</t>
  </si>
  <si>
    <t>Mazda CX-9</t>
  </si>
  <si>
    <t>Mitsubishi Pajero</t>
  </si>
  <si>
    <t>Mitsubishi Pajero Sport</t>
  </si>
  <si>
    <t>Nissan Pathfinder</t>
  </si>
  <si>
    <t>Skoda Kodiaq</t>
  </si>
  <si>
    <t>Ssangyong Rexton</t>
  </si>
  <si>
    <t>Subaru Outback</t>
  </si>
  <si>
    <t>Toyota Fortuner</t>
  </si>
  <si>
    <t>Toyota Kluger</t>
  </si>
  <si>
    <t>Toyota Prado</t>
  </si>
  <si>
    <t>Volkswagen Passat Alltrack</t>
  </si>
  <si>
    <t>Volkswagen Tiguan Allspace</t>
  </si>
  <si>
    <t>Audi e-tron</t>
  </si>
  <si>
    <t>Audi Q7</t>
  </si>
  <si>
    <t>Audi Q8</t>
  </si>
  <si>
    <t>BMW iX</t>
  </si>
  <si>
    <t>BMW X5</t>
  </si>
  <si>
    <t>BMW X6</t>
  </si>
  <si>
    <t>Genesis GV80</t>
  </si>
  <si>
    <t>Jaguar F-Pace</t>
  </si>
  <si>
    <t>Jaguar I-Pace</t>
  </si>
  <si>
    <t>Jeep Grand Cherokee</t>
  </si>
  <si>
    <t>Kia EV6</t>
  </si>
  <si>
    <t>Land Rover Defender</t>
  </si>
  <si>
    <t>Land Rover Range Rover Sport</t>
  </si>
  <si>
    <t>Land Rover Range Rover Velar</t>
  </si>
  <si>
    <t>Lexus RX</t>
  </si>
  <si>
    <t>Maserati Levante</t>
  </si>
  <si>
    <t>Mercedes-Benz GLE-Class Coupe</t>
  </si>
  <si>
    <t>Mercedes-Benz GLE-Class Wagon</t>
  </si>
  <si>
    <t>Porsche Cayenne Coupe</t>
  </si>
  <si>
    <t>Porsche Cayenne Wagon</t>
  </si>
  <si>
    <t>Volkswagen Touareg</t>
  </si>
  <si>
    <t>Volvo XC90</t>
  </si>
  <si>
    <t>Land Rover Discovery</t>
  </si>
  <si>
    <t>Nissan Patrol Wagon</t>
  </si>
  <si>
    <t>Toyota Landcruiser Wagon</t>
  </si>
  <si>
    <t>Aston Martin DBX</t>
  </si>
  <si>
    <t>Bentley Bentayga</t>
  </si>
  <si>
    <t>BMW X7</t>
  </si>
  <si>
    <t>Lamborghini Urus</t>
  </si>
  <si>
    <t>Land Rover Range Rover</t>
  </si>
  <si>
    <t>Lexus LX</t>
  </si>
  <si>
    <t>Mercedes-Benz G-Class</t>
  </si>
  <si>
    <t>Mercedes-Benz GLS-Class</t>
  </si>
  <si>
    <t>Iveco Minibus &lt; 20 Seats</t>
  </si>
  <si>
    <t>LDV Deliver 9 Bus</t>
  </si>
  <si>
    <t>Mercedes-Benz Sprinter Bus</t>
  </si>
  <si>
    <t>Renault Master Bus</t>
  </si>
  <si>
    <t>Toyota Hiace Bus</t>
  </si>
  <si>
    <t>Toyota Coaster</t>
  </si>
  <si>
    <t>Peugeot Partner</t>
  </si>
  <si>
    <t>Renault Kangoo</t>
  </si>
  <si>
    <t>Volkswagen Caddy Van</t>
  </si>
  <si>
    <t>Ford Transit Custom</t>
  </si>
  <si>
    <t>Hyundai Staria Load</t>
  </si>
  <si>
    <t>LDV G10/G10+</t>
  </si>
  <si>
    <t>LDV V80</t>
  </si>
  <si>
    <t>Mercedes-Benz Vito/eVito Van</t>
  </si>
  <si>
    <t>Mitsubishi Express</t>
  </si>
  <si>
    <t>Peugeot Expert</t>
  </si>
  <si>
    <t>Renault Trafic</t>
  </si>
  <si>
    <t>Toyota Hiace Van</t>
  </si>
  <si>
    <t>Volkswagen Transporter</t>
  </si>
  <si>
    <t>Ford Ranger 4X2</t>
  </si>
  <si>
    <t>GWM Steed 4X2</t>
  </si>
  <si>
    <t>GWM Ute 4X2</t>
  </si>
  <si>
    <t>Isuzu Ute D-Max 4X2</t>
  </si>
  <si>
    <t>LDV T60/T60 EV 4X2</t>
  </si>
  <si>
    <t>Mazda BT-50 4X2</t>
  </si>
  <si>
    <t>Mitsubishi Triton 4X2</t>
  </si>
  <si>
    <t>Nissan Navara 4X2</t>
  </si>
  <si>
    <t>Toyota Hilux 4X2</t>
  </si>
  <si>
    <t>Ford Ranger 4X4</t>
  </si>
  <si>
    <t>GWM Ute 4X4</t>
  </si>
  <si>
    <t>Isuzu Ute D-Max 4X4</t>
  </si>
  <si>
    <t>Jeep Gladiator</t>
  </si>
  <si>
    <t>LDV T60/T60 MAX 4X4</t>
  </si>
  <si>
    <t>Mazda BT-50 4X4</t>
  </si>
  <si>
    <t>Mitsubishi Triton 4X4</t>
  </si>
  <si>
    <t>Nissan Navara 4X4</t>
  </si>
  <si>
    <t>Ssangyong Musso/Musso XLV 4X4</t>
  </si>
  <si>
    <t>Toyota Hilux 4X4</t>
  </si>
  <si>
    <t>Toyota Landcruiser PU/CC</t>
  </si>
  <si>
    <t>Volkswagen Amarok 4X4</t>
  </si>
  <si>
    <t>Chevrolet Silverado</t>
  </si>
  <si>
    <t>Chevrolet Silverado HD</t>
  </si>
  <si>
    <t>RAM 1500</t>
  </si>
  <si>
    <t>RAM 2500</t>
  </si>
  <si>
    <t>RAM 3500</t>
  </si>
  <si>
    <t>Fiat Ducato</t>
  </si>
  <si>
    <t>Ford Transit Heavy</t>
  </si>
  <si>
    <t>Fuso Canter (LD)</t>
  </si>
  <si>
    <t>Hino (LD)</t>
  </si>
  <si>
    <t>Hyundai EX4</t>
  </si>
  <si>
    <t>Hyundai HD</t>
  </si>
  <si>
    <t>Isuzu N-Series (LD)</t>
  </si>
  <si>
    <t>Iveco C/C (LD)</t>
  </si>
  <si>
    <t>Iveco Van (LD)</t>
  </si>
  <si>
    <t>LDV Deliver 9</t>
  </si>
  <si>
    <t>Mercedes-Benz Sprinter</t>
  </si>
  <si>
    <t>Peugeot Boxer</t>
  </si>
  <si>
    <t>Renault Master</t>
  </si>
  <si>
    <t>Volkswagen Crafter</t>
  </si>
  <si>
    <t>Fuso Fighter (MD)</t>
  </si>
  <si>
    <t>Hino (MD)</t>
  </si>
  <si>
    <t>Hyundai EX10</t>
  </si>
  <si>
    <t>Hyundai EX9</t>
  </si>
  <si>
    <t>Hyundai Pavise</t>
  </si>
  <si>
    <t>Isuzu N-Series (MD)</t>
  </si>
  <si>
    <t>Iveco (MD)</t>
  </si>
  <si>
    <t>MAN (MD)</t>
  </si>
  <si>
    <t>UD Trucks (MD)</t>
  </si>
  <si>
    <t>DAF (HD)</t>
  </si>
  <si>
    <t>Dennis Eagle (HD)</t>
  </si>
  <si>
    <t>Freightliner (HD)</t>
  </si>
  <si>
    <t>Fuso F-Series (HD)</t>
  </si>
  <si>
    <t>Hino (HD)</t>
  </si>
  <si>
    <t>Hyundai Xcient</t>
  </si>
  <si>
    <t>Isuzu (HD)</t>
  </si>
  <si>
    <t>Iveco (HD)</t>
  </si>
  <si>
    <t>Mack (HD)</t>
  </si>
  <si>
    <t>MAN (HD)</t>
  </si>
  <si>
    <t>Mercedes (HD)</t>
  </si>
  <si>
    <t>Scania (HD)</t>
  </si>
  <si>
    <t>UD Trucks (HD)</t>
  </si>
  <si>
    <t>Volvo Truck (HD)</t>
  </si>
  <si>
    <t>Western Star (HD)</t>
  </si>
  <si>
    <t>Total Passenger</t>
  </si>
  <si>
    <t>Total Passenger &lt; $</t>
  </si>
  <si>
    <t>Total Passenger &gt; $</t>
  </si>
  <si>
    <t>Total Sports</t>
  </si>
  <si>
    <t>Total Sports &gt; $200K</t>
  </si>
  <si>
    <t>Total Sports &gt; $80K</t>
  </si>
  <si>
    <t>Total Sports &lt; $80K</t>
  </si>
  <si>
    <t>Total People Movers</t>
  </si>
  <si>
    <t>Total People Movers &gt; $70K</t>
  </si>
  <si>
    <t>Total People Movers &lt; $70K</t>
  </si>
  <si>
    <t>Total Upper Large</t>
  </si>
  <si>
    <t>Total Upper Large &gt; $100K</t>
  </si>
  <si>
    <t>Total Upper Large &lt; $100K</t>
  </si>
  <si>
    <t>Total Large</t>
  </si>
  <si>
    <t>Total Large &gt; $70K</t>
  </si>
  <si>
    <t>Total Large &lt; $70K</t>
  </si>
  <si>
    <t>Total Medium</t>
  </si>
  <si>
    <t>Total Medium &gt; $60K</t>
  </si>
  <si>
    <t>Total Medium &lt; $60K</t>
  </si>
  <si>
    <t>Total Small</t>
  </si>
  <si>
    <t>Total Small &gt; $40K</t>
  </si>
  <si>
    <t>Total Small &lt; $40K</t>
  </si>
  <si>
    <t>Total Light</t>
  </si>
  <si>
    <t>Total Light &gt; $30K</t>
  </si>
  <si>
    <t>Total Light &lt; $30K</t>
  </si>
  <si>
    <t>Total Micro</t>
  </si>
  <si>
    <t>Total SUV</t>
  </si>
  <si>
    <t>Total SUV &lt; $</t>
  </si>
  <si>
    <t>Total SUV &gt; $</t>
  </si>
  <si>
    <t>Total SUV Upper Large</t>
  </si>
  <si>
    <t>Total SUV Upper Large &gt; $120K</t>
  </si>
  <si>
    <t>Total SUV Upper Large &lt; $120K</t>
  </si>
  <si>
    <t>Total SUV Large</t>
  </si>
  <si>
    <t>Total SUV Large &gt; $70K</t>
  </si>
  <si>
    <t>Total SUV Large &lt; $70K</t>
  </si>
  <si>
    <t>Total SUV Medium</t>
  </si>
  <si>
    <t>Total SUV Medium &gt; $60K</t>
  </si>
  <si>
    <t>Total SUV Medium &lt; $60K</t>
  </si>
  <si>
    <t>Total SUV Small</t>
  </si>
  <si>
    <t>Total SUV Small &gt; $45K</t>
  </si>
  <si>
    <t>Total SUV Small &lt; $45K</t>
  </si>
  <si>
    <t>Total SUV Light</t>
  </si>
  <si>
    <t>Total Light Commercial</t>
  </si>
  <si>
    <t>Total Pick-Up/CC &gt; $100K</t>
  </si>
  <si>
    <t>Total PU/CC 4X4</t>
  </si>
  <si>
    <t>Total PU/CC 4X2</t>
  </si>
  <si>
    <t>Total Vans/CC 2.5-3.5t</t>
  </si>
  <si>
    <t>Total Vans/CC &lt;= 2.5t</t>
  </si>
  <si>
    <t>Total Light Buses =&gt; 20 Seats</t>
  </si>
  <si>
    <t>Total Light Buses &lt; 20 Seats</t>
  </si>
  <si>
    <t>Total Heavy Commercial</t>
  </si>
  <si>
    <t>Total HD =&gt; 8001 GVM &amp; GCM &gt; 39000</t>
  </si>
  <si>
    <t>Total MD =&gt; 8001 GVM &amp; GCM &lt; 39001</t>
  </si>
  <si>
    <t>Total LD 3501-8000 kgs GVM</t>
  </si>
  <si>
    <t>NEW VEHICLE SALES BY MARQUE - PASSENGER</t>
  </si>
  <si>
    <t>NEW VEHICLE SALES BY MARQUE - SUV</t>
  </si>
  <si>
    <t>NEW VEHICLE SALES BY MARQUE - LIGHT COMMERCIAL</t>
  </si>
  <si>
    <t>NEW VEHICLE SALES BY MARQUE - HEAVY COMMERCIAL</t>
  </si>
  <si>
    <t>Alfa Romeo Total</t>
  </si>
  <si>
    <t>Aston Martin Total</t>
  </si>
  <si>
    <t>Audi Total</t>
  </si>
  <si>
    <t>Bentley Total</t>
  </si>
  <si>
    <t>BMW Total</t>
  </si>
  <si>
    <t>BYD Total</t>
  </si>
  <si>
    <t>Chery Total</t>
  </si>
  <si>
    <t>Chevrolet Total</t>
  </si>
  <si>
    <t>Chrysler Total</t>
  </si>
  <si>
    <t>Citroen Total</t>
  </si>
  <si>
    <t>CUPRA Total</t>
  </si>
  <si>
    <t>Daf Total</t>
  </si>
  <si>
    <t>Dennis Eagle Total</t>
  </si>
  <si>
    <t>Ferrari Total</t>
  </si>
  <si>
    <t>Fiat Total</t>
  </si>
  <si>
    <t>Fiat Professional Total</t>
  </si>
  <si>
    <t>Ford Total</t>
  </si>
  <si>
    <t>Freightliner Total</t>
  </si>
  <si>
    <t>Fuso Total</t>
  </si>
  <si>
    <t>Genesis Total</t>
  </si>
  <si>
    <t>GWM Total</t>
  </si>
  <si>
    <t>Hino Total</t>
  </si>
  <si>
    <t>Honda Total</t>
  </si>
  <si>
    <t>Hyundai Total</t>
  </si>
  <si>
    <t>Hyundai Commercial Vehicles Total</t>
  </si>
  <si>
    <t>Isuzu Total</t>
  </si>
  <si>
    <t>Isuzu Ute Total</t>
  </si>
  <si>
    <t>Iveco Bus Total</t>
  </si>
  <si>
    <t>Iveco Trucks Total</t>
  </si>
  <si>
    <t>Jaguar Total</t>
  </si>
  <si>
    <t>Jeep Total</t>
  </si>
  <si>
    <t>Kenworth Total</t>
  </si>
  <si>
    <t>Kia Total</t>
  </si>
  <si>
    <t>Lamborghini Total</t>
  </si>
  <si>
    <t>Land Rover Total</t>
  </si>
  <si>
    <t>LDV Total</t>
  </si>
  <si>
    <t>Lexus Total</t>
  </si>
  <si>
    <t>Lotus Total</t>
  </si>
  <si>
    <t>Mack Total</t>
  </si>
  <si>
    <t>Man Total</t>
  </si>
  <si>
    <t>Maserati Total</t>
  </si>
  <si>
    <t>Mazda Total</t>
  </si>
  <si>
    <t>McLaren Total</t>
  </si>
  <si>
    <t>Mercedes-Benz Cars Total</t>
  </si>
  <si>
    <t>Mercedes-Benz Trucks Total</t>
  </si>
  <si>
    <t>Mercedes-Benz Vans Total</t>
  </si>
  <si>
    <t>MG Total</t>
  </si>
  <si>
    <t>MINI Total</t>
  </si>
  <si>
    <t>Mitsubishi Total</t>
  </si>
  <si>
    <t>Nissan Total</t>
  </si>
  <si>
    <t>Peugeot Total</t>
  </si>
  <si>
    <t>Polestar Total</t>
  </si>
  <si>
    <t>Porsche Total</t>
  </si>
  <si>
    <t>RAM Total</t>
  </si>
  <si>
    <t>Renault Total</t>
  </si>
  <si>
    <t>Scania Total</t>
  </si>
  <si>
    <t>Skoda Total</t>
  </si>
  <si>
    <t>SsangYong Total</t>
  </si>
  <si>
    <t>Subaru Total</t>
  </si>
  <si>
    <t>Suzuki Total</t>
  </si>
  <si>
    <t>Tesla Total</t>
  </si>
  <si>
    <t>Toyota Total</t>
  </si>
  <si>
    <t>UD Trucks Total</t>
  </si>
  <si>
    <t>Volkswagen Total</t>
  </si>
  <si>
    <t>Volvo Car Total</t>
  </si>
  <si>
    <t>Volvo Commercial Total</t>
  </si>
  <si>
    <t>Western Star Total</t>
  </si>
  <si>
    <t>Copyright © 2023 Federal Chamber of Automotive Industries (FCAI). No reproduction, distribution or transmission of the copyright materials contained in the VFACTS™ Reports in whole or in part is permitted without the prior permission of the FCAI.
The information contained in this report is preliminary and current as at the time of publication. In providing this report, the FCAI relies on data provided by third parties such as dealers and distributors. The FCAI does not make any warranty as to the accuracy, completeness and reliability of the information in the report or its suitability for any purpose, and the FCAI does not accept any liability arising in any way from any omissions or errors in the report.
The sales data is not necessarily limited to sales to a consumer and might include purchases by a distributor or dealer.
For information on Report content and segmentation criteria, please visit www.fcai.com.au
For subscription enquiries email: vfacts@fcai.com.au
This report is compiled with the assistance of R. L. Polk Australia Pty Ltd in conjunction with the FCAI.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</si>
</sst>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22" x14ac:knownFonts="1">
    <font>
      <sz val="10"/>
      <name val="Arial"/>
    </font>
    <font>
      <sz val="10"/>
      <name val="Arial"/>
      <family val="2"/>
    </font>
    <font>
      <sz val="10"/>
      <name val="Arial"/>
      <family val="2"/>
    </font>
    <font>
      <sz val="8"/>
      <name val="Arial"/>
      <family val="2"/>
    </font>
    <font>
      <b/>
      <sz val="10"/>
      <name val="Arial"/>
      <family val="2"/>
    </font>
    <font>
      <sz val="16"/>
      <name val="Arial"/>
      <family val="2"/>
    </font>
    <font>
      <sz val="10"/>
      <name val="Arial"/>
      <family val="2"/>
    </font>
    <font>
      <b/>
      <sz val="12"/>
      <name val="Arial"/>
      <family val="2"/>
    </font>
    <font>
      <b/>
      <sz val="22"/>
      <color indexed="9"/>
      <name val="Arial"/>
      <family val="2"/>
    </font>
    <font>
      <b/>
      <sz val="24"/>
      <name val="Arial"/>
      <family val="2"/>
    </font>
    <font>
      <i/>
      <sz val="24"/>
      <name val="Arial"/>
      <family val="2"/>
    </font>
    <font>
      <sz val="24"/>
      <name val="Arial"/>
      <family val="2"/>
    </font>
    <font>
      <b/>
      <sz val="28"/>
      <name val="Arial"/>
      <family val="2"/>
    </font>
    <font>
      <sz val="28"/>
      <name val="Arial"/>
      <family val="2"/>
    </font>
    <font>
      <i/>
      <sz val="28"/>
      <name val="Arial"/>
      <family val="2"/>
    </font>
    <font>
      <sz val="12"/>
      <name val="Arial"/>
      <family val="2"/>
    </font>
    <font>
      <b/>
      <sz val="12"/>
      <name val="Arial"/>
      <family val="2"/>
    </font>
    <font>
      <b/>
      <sz val="10"/>
      <name val="Arial"/>
      <family val="2"/>
    </font>
    <font>
      <sz val="10"/>
      <name val="Arial"/>
      <family val="2"/>
    </font>
    <font>
      <sz val="11"/>
      <name val="Arial"/>
      <family val="2"/>
    </font>
    <font>
      <b/>
      <sz val="14"/>
      <name val="Arial"/>
      <family val="2"/>
    </font>
    <font>
      <sz val="11"/>
      <name val="Arial"/>
      <family val="2"/>
    </font>
  </fonts>
  <fills count="4">
    <fill>
      <patternFill patternType="none"/>
    </fill>
    <fill>
      <patternFill patternType="gray125"/>
    </fill>
    <fill>
      <patternFill patternType="solid">
        <fgColor indexed="22"/>
        <bgColor indexed="64"/>
      </patternFill>
    </fill>
    <fill>
      <patternFill patternType="solid">
        <fgColor indexed="8"/>
        <bgColor indexed="64"/>
      </patternFill>
    </fill>
  </fills>
  <borders count="15">
    <border>
      <left/>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hair">
        <color indexed="64"/>
      </left>
      <right/>
      <top/>
      <bottom/>
      <diagonal/>
    </border>
  </borders>
  <cellStyleXfs count="2">
    <xf numFmtId="0" fontId="0" fillId="0" borderId="0"/>
    <xf numFmtId="9" fontId="2" fillId="0" borderId="0" applyFont="0" applyFill="0" applyBorder="0" applyAlignment="0" applyProtection="0"/>
  </cellStyleXfs>
  <cellXfs count="205">
    <xf numFmtId="0" fontId="0" fillId="0" borderId="0" xfId="0"/>
    <xf numFmtId="0" fontId="0" fillId="0" borderId="1" xfId="0" applyBorder="1"/>
    <xf numFmtId="0" fontId="0" fillId="0" borderId="2" xfId="0" applyBorder="1"/>
    <xf numFmtId="0" fontId="0" fillId="0" borderId="3" xfId="0" applyBorder="1"/>
    <xf numFmtId="0" fontId="5" fillId="0" borderId="0" xfId="0" applyFont="1" applyAlignment="1">
      <alignment vertical="top" wrapText="1"/>
    </xf>
    <xf numFmtId="0" fontId="0" fillId="0" borderId="5" xfId="0" applyBorder="1"/>
    <xf numFmtId="0" fontId="0" fillId="0" borderId="6" xfId="0" applyBorder="1"/>
    <xf numFmtId="0" fontId="6" fillId="0" borderId="1" xfId="0" applyFont="1" applyBorder="1"/>
    <xf numFmtId="164" fontId="0" fillId="0" borderId="5" xfId="1" applyNumberFormat="1" applyFont="1" applyBorder="1" applyAlignment="1">
      <alignment horizontal="right"/>
    </xf>
    <xf numFmtId="164" fontId="0" fillId="0" borderId="6" xfId="1" applyNumberFormat="1" applyFont="1" applyBorder="1" applyAlignment="1">
      <alignment horizontal="right"/>
    </xf>
    <xf numFmtId="2" fontId="0" fillId="0" borderId="5" xfId="1" applyNumberFormat="1" applyFont="1" applyBorder="1" applyAlignment="1">
      <alignment horizontal="right"/>
    </xf>
    <xf numFmtId="2" fontId="0" fillId="0" borderId="6" xfId="1" applyNumberFormat="1" applyFont="1" applyBorder="1" applyAlignment="1">
      <alignment horizontal="right"/>
    </xf>
    <xf numFmtId="2" fontId="0" fillId="0" borderId="1" xfId="1" applyNumberFormat="1" applyFont="1" applyBorder="1" applyAlignment="1">
      <alignment horizontal="right"/>
    </xf>
    <xf numFmtId="2" fontId="0" fillId="0" borderId="5" xfId="1" applyNumberFormat="1" applyFont="1" applyBorder="1"/>
    <xf numFmtId="2" fontId="0" fillId="0" borderId="6" xfId="1" applyNumberFormat="1" applyFont="1" applyBorder="1"/>
    <xf numFmtId="2" fontId="0" fillId="0" borderId="1" xfId="1" applyNumberFormat="1" applyFont="1" applyBorder="1"/>
    <xf numFmtId="165" fontId="0" fillId="0" borderId="5" xfId="1" applyNumberFormat="1" applyFont="1" applyBorder="1" applyAlignment="1">
      <alignment horizontal="right"/>
    </xf>
    <xf numFmtId="165" fontId="0" fillId="0" borderId="6" xfId="1" applyNumberFormat="1" applyFont="1" applyBorder="1" applyAlignment="1">
      <alignment horizontal="right"/>
    </xf>
    <xf numFmtId="165" fontId="0" fillId="0" borderId="5" xfId="1" applyNumberFormat="1" applyFont="1" applyBorder="1"/>
    <xf numFmtId="165" fontId="0" fillId="0" borderId="6" xfId="1" applyNumberFormat="1" applyFont="1" applyBorder="1"/>
    <xf numFmtId="164" fontId="1" fillId="0" borderId="5" xfId="1" applyNumberFormat="1" applyFont="1" applyBorder="1" applyAlignment="1">
      <alignment horizontal="right"/>
    </xf>
    <xf numFmtId="164" fontId="1" fillId="0" borderId="6" xfId="1" applyNumberFormat="1" applyFont="1" applyBorder="1" applyAlignment="1">
      <alignment horizontal="right"/>
    </xf>
    <xf numFmtId="0" fontId="4" fillId="0" borderId="1" xfId="0" applyFont="1" applyBorder="1"/>
    <xf numFmtId="0" fontId="0" fillId="0" borderId="5" xfId="0" applyBorder="1" applyAlignment="1">
      <alignment horizontal="center"/>
    </xf>
    <xf numFmtId="0" fontId="0" fillId="0" borderId="6" xfId="0" applyBorder="1" applyAlignment="1">
      <alignment horizontal="center"/>
    </xf>
    <xf numFmtId="0" fontId="5" fillId="0" borderId="0" xfId="0" applyFont="1" applyAlignment="1">
      <alignment horizontal="center" wrapText="1"/>
    </xf>
    <xf numFmtId="0" fontId="5" fillId="0" borderId="0" xfId="0" applyFont="1" applyAlignment="1">
      <alignment horizontal="center"/>
    </xf>
    <xf numFmtId="0" fontId="4" fillId="0" borderId="7" xfId="0" applyFont="1" applyBorder="1"/>
    <xf numFmtId="165" fontId="1" fillId="0" borderId="5" xfId="1" applyNumberFormat="1" applyFont="1" applyBorder="1" applyAlignment="1">
      <alignment horizontal="right"/>
    </xf>
    <xf numFmtId="165" fontId="1" fillId="0" borderId="6" xfId="1" applyNumberFormat="1" applyFont="1" applyBorder="1" applyAlignment="1">
      <alignment horizontal="right"/>
    </xf>
    <xf numFmtId="165" fontId="0" fillId="0" borderId="5" xfId="0" applyNumberFormat="1" applyBorder="1" applyAlignment="1">
      <alignment horizontal="right"/>
    </xf>
    <xf numFmtId="165" fontId="0" fillId="0" borderId="6" xfId="0" applyNumberFormat="1" applyBorder="1" applyAlignment="1">
      <alignment horizontal="right"/>
    </xf>
    <xf numFmtId="165" fontId="0" fillId="0" borderId="1" xfId="0" applyNumberFormat="1" applyBorder="1" applyAlignment="1">
      <alignment horizontal="right"/>
    </xf>
    <xf numFmtId="0" fontId="0" fillId="0" borderId="0" xfId="0" applyBorder="1"/>
    <xf numFmtId="164" fontId="0" fillId="0" borderId="0" xfId="1" applyNumberFormat="1" applyFont="1" applyBorder="1" applyAlignment="1">
      <alignment horizontal="right"/>
    </xf>
    <xf numFmtId="0" fontId="6" fillId="0" borderId="5" xfId="0" applyFont="1" applyBorder="1" applyAlignment="1">
      <alignment horizontal="center"/>
    </xf>
    <xf numFmtId="0" fontId="6" fillId="0" borderId="6" xfId="0" applyFont="1" applyBorder="1" applyAlignment="1">
      <alignment horizontal="center"/>
    </xf>
    <xf numFmtId="164" fontId="4" fillId="0" borderId="8" xfId="1" applyNumberFormat="1" applyFont="1" applyBorder="1" applyAlignment="1">
      <alignment horizontal="right"/>
    </xf>
    <xf numFmtId="164" fontId="4" fillId="0" borderId="9" xfId="1" applyNumberFormat="1" applyFont="1" applyBorder="1" applyAlignment="1">
      <alignment horizontal="right"/>
    </xf>
    <xf numFmtId="164" fontId="1" fillId="0" borderId="0" xfId="1" applyNumberFormat="1" applyFont="1" applyBorder="1" applyAlignment="1">
      <alignment horizontal="right"/>
    </xf>
    <xf numFmtId="164" fontId="4" fillId="0" borderId="10" xfId="1" applyNumberFormat="1" applyFont="1" applyBorder="1" applyAlignment="1">
      <alignment horizontal="right"/>
    </xf>
    <xf numFmtId="164" fontId="4" fillId="0" borderId="9" xfId="0" applyNumberFormat="1" applyFont="1" applyBorder="1" applyAlignment="1">
      <alignment horizontal="right"/>
    </xf>
    <xf numFmtId="164" fontId="4" fillId="0" borderId="10" xfId="0" applyNumberFormat="1" applyFont="1" applyBorder="1" applyAlignment="1">
      <alignment horizontal="right"/>
    </xf>
    <xf numFmtId="0" fontId="4" fillId="0" borderId="0" xfId="0" applyFont="1"/>
    <xf numFmtId="165" fontId="4" fillId="0" borderId="8" xfId="1" applyNumberFormat="1" applyFont="1" applyBorder="1" applyAlignment="1">
      <alignment horizontal="right"/>
    </xf>
    <xf numFmtId="165" fontId="4" fillId="0" borderId="9" xfId="1" applyNumberFormat="1" applyFont="1" applyBorder="1" applyAlignment="1">
      <alignment horizontal="right"/>
    </xf>
    <xf numFmtId="165" fontId="4" fillId="0" borderId="8" xfId="0" applyNumberFormat="1" applyFont="1" applyBorder="1" applyAlignment="1">
      <alignment horizontal="right"/>
    </xf>
    <xf numFmtId="165" fontId="4" fillId="0" borderId="9" xfId="0" applyNumberFormat="1" applyFont="1" applyBorder="1" applyAlignment="1">
      <alignment horizontal="right"/>
    </xf>
    <xf numFmtId="165" fontId="4" fillId="0" borderId="7" xfId="0" applyNumberFormat="1" applyFont="1" applyBorder="1" applyAlignment="1">
      <alignment horizontal="right"/>
    </xf>
    <xf numFmtId="2" fontId="4" fillId="0" borderId="7" xfId="1" applyNumberFormat="1" applyFont="1" applyBorder="1" applyAlignment="1">
      <alignment horizontal="right"/>
    </xf>
    <xf numFmtId="2" fontId="4" fillId="0" borderId="8" xfId="1" applyNumberFormat="1" applyFont="1" applyBorder="1" applyAlignment="1">
      <alignment horizontal="right"/>
    </xf>
    <xf numFmtId="2" fontId="4" fillId="0" borderId="9" xfId="1" applyNumberFormat="1" applyFont="1" applyBorder="1" applyAlignment="1">
      <alignment horizontal="right"/>
    </xf>
    <xf numFmtId="0" fontId="6" fillId="0" borderId="0" xfId="0" applyFont="1"/>
    <xf numFmtId="0" fontId="4" fillId="0" borderId="1" xfId="0" applyFont="1" applyBorder="1" applyAlignment="1">
      <alignment wrapText="1"/>
    </xf>
    <xf numFmtId="164" fontId="4" fillId="0" borderId="5" xfId="1" applyNumberFormat="1" applyFont="1" applyBorder="1" applyAlignment="1">
      <alignment horizontal="right"/>
    </xf>
    <xf numFmtId="164" fontId="4" fillId="0" borderId="6" xfId="1" applyNumberFormat="1" applyFont="1" applyBorder="1" applyAlignment="1">
      <alignment horizontal="right"/>
    </xf>
    <xf numFmtId="0" fontId="7" fillId="0" borderId="3" xfId="0" applyFont="1" applyBorder="1"/>
    <xf numFmtId="0" fontId="4" fillId="0" borderId="8" xfId="0" applyFont="1" applyBorder="1" applyAlignment="1">
      <alignment horizontal="center"/>
    </xf>
    <xf numFmtId="0" fontId="4" fillId="0" borderId="9" xfId="0" applyFont="1" applyBorder="1" applyAlignment="1">
      <alignment horizontal="center"/>
    </xf>
    <xf numFmtId="0" fontId="4" fillId="0" borderId="2" xfId="0" applyFont="1" applyBorder="1"/>
    <xf numFmtId="0" fontId="4" fillId="0" borderId="3" xfId="0" applyFont="1" applyBorder="1"/>
    <xf numFmtId="0" fontId="4" fillId="0" borderId="11" xfId="0" applyFont="1" applyBorder="1" applyAlignment="1">
      <alignment horizontal="center"/>
    </xf>
    <xf numFmtId="0" fontId="4" fillId="0" borderId="12" xfId="0" applyFont="1" applyBorder="1" applyAlignment="1">
      <alignment horizontal="center"/>
    </xf>
    <xf numFmtId="0" fontId="4" fillId="0" borderId="13" xfId="0" applyFont="1" applyBorder="1" applyAlignment="1">
      <alignment horizontal="center"/>
    </xf>
    <xf numFmtId="0" fontId="4" fillId="0" borderId="7" xfId="0" applyFont="1" applyBorder="1" applyAlignment="1">
      <alignment horizontal="center"/>
    </xf>
    <xf numFmtId="3" fontId="0" fillId="0" borderId="5" xfId="0" applyNumberFormat="1" applyBorder="1" applyAlignment="1">
      <alignment horizontal="right"/>
    </xf>
    <xf numFmtId="3" fontId="0" fillId="0" borderId="6" xfId="0" applyNumberFormat="1" applyBorder="1" applyAlignment="1">
      <alignment horizontal="right"/>
    </xf>
    <xf numFmtId="3" fontId="0" fillId="0" borderId="1" xfId="0" applyNumberFormat="1" applyBorder="1" applyAlignment="1">
      <alignment horizontal="right"/>
    </xf>
    <xf numFmtId="3" fontId="0" fillId="0" borderId="5" xfId="0" applyNumberFormat="1" applyBorder="1"/>
    <xf numFmtId="3" fontId="0" fillId="0" borderId="6" xfId="0" applyNumberFormat="1" applyBorder="1"/>
    <xf numFmtId="3" fontId="0" fillId="0" borderId="1" xfId="0" applyNumberFormat="1" applyBorder="1"/>
    <xf numFmtId="3" fontId="4" fillId="0" borderId="8" xfId="0" applyNumberFormat="1" applyFont="1" applyBorder="1" applyAlignment="1">
      <alignment horizontal="right"/>
    </xf>
    <xf numFmtId="3" fontId="4" fillId="0" borderId="9" xfId="0" applyNumberFormat="1" applyFont="1" applyBorder="1" applyAlignment="1">
      <alignment horizontal="right"/>
    </xf>
    <xf numFmtId="3" fontId="4" fillId="0" borderId="7" xfId="0" applyNumberFormat="1" applyFont="1" applyBorder="1" applyAlignment="1">
      <alignment horizontal="right"/>
    </xf>
    <xf numFmtId="3" fontId="0" fillId="0" borderId="5" xfId="0" applyNumberFormat="1" applyBorder="1" applyAlignment="1">
      <alignment horizontal="center"/>
    </xf>
    <xf numFmtId="3" fontId="0" fillId="0" borderId="6" xfId="0" applyNumberFormat="1" applyBorder="1" applyAlignment="1">
      <alignment horizontal="center"/>
    </xf>
    <xf numFmtId="3" fontId="0" fillId="0" borderId="1" xfId="0" applyNumberFormat="1" applyBorder="1" applyAlignment="1">
      <alignment horizontal="center"/>
    </xf>
    <xf numFmtId="3" fontId="4" fillId="0" borderId="10" xfId="0" applyNumberFormat="1" applyFont="1" applyBorder="1" applyAlignment="1">
      <alignment horizontal="right"/>
    </xf>
    <xf numFmtId="3" fontId="4" fillId="0" borderId="5" xfId="0" applyNumberFormat="1" applyFont="1" applyBorder="1" applyAlignment="1">
      <alignment horizontal="right"/>
    </xf>
    <xf numFmtId="3" fontId="4" fillId="0" borderId="6" xfId="0" applyNumberFormat="1" applyFont="1" applyBorder="1" applyAlignment="1">
      <alignment horizontal="right"/>
    </xf>
    <xf numFmtId="3" fontId="4" fillId="0" borderId="1" xfId="0" applyNumberFormat="1" applyFont="1" applyBorder="1" applyAlignment="1">
      <alignment horizontal="right"/>
    </xf>
    <xf numFmtId="3" fontId="0" fillId="0" borderId="0" xfId="0" applyNumberFormat="1" applyBorder="1" applyAlignment="1">
      <alignment horizontal="right"/>
    </xf>
    <xf numFmtId="3" fontId="0" fillId="0" borderId="0" xfId="0" applyNumberFormat="1" applyBorder="1"/>
    <xf numFmtId="3" fontId="0" fillId="0" borderId="0" xfId="0" applyNumberFormat="1"/>
    <xf numFmtId="3" fontId="4" fillId="0" borderId="12" xfId="0" applyNumberFormat="1" applyFont="1" applyBorder="1" applyAlignment="1">
      <alignment horizontal="center"/>
    </xf>
    <xf numFmtId="3" fontId="4" fillId="0" borderId="11" xfId="0" applyNumberFormat="1" applyFont="1" applyBorder="1" applyAlignment="1">
      <alignment horizontal="center"/>
    </xf>
    <xf numFmtId="3" fontId="6" fillId="0" borderId="5" xfId="0" applyNumberFormat="1" applyFont="1" applyBorder="1" applyAlignment="1">
      <alignment horizontal="center"/>
    </xf>
    <xf numFmtId="3" fontId="6" fillId="0" borderId="6" xfId="0" applyNumberFormat="1" applyFont="1" applyBorder="1" applyAlignment="1">
      <alignment horizontal="center"/>
    </xf>
    <xf numFmtId="3" fontId="6" fillId="0" borderId="1" xfId="0" applyNumberFormat="1" applyFont="1" applyBorder="1" applyAlignment="1">
      <alignment horizontal="center"/>
    </xf>
    <xf numFmtId="0" fontId="11" fillId="0" borderId="0" xfId="0" applyFont="1" applyAlignment="1">
      <alignment vertical="center"/>
    </xf>
    <xf numFmtId="0" fontId="0" fillId="0" borderId="0" xfId="0" applyAlignment="1">
      <alignment vertical="center"/>
    </xf>
    <xf numFmtId="17" fontId="10" fillId="0" borderId="0" xfId="0" quotePrefix="1" applyNumberFormat="1" applyFont="1" applyAlignment="1">
      <alignment horizontal="center" vertical="center"/>
    </xf>
    <xf numFmtId="17" fontId="10" fillId="0" borderId="0" xfId="0" applyNumberFormat="1" applyFont="1" applyAlignment="1">
      <alignment horizontal="center" vertical="center"/>
    </xf>
    <xf numFmtId="0" fontId="9" fillId="0" borderId="0" xfId="0" applyFont="1" applyAlignment="1">
      <alignment horizontal="center" vertical="center"/>
    </xf>
    <xf numFmtId="0" fontId="4" fillId="0" borderId="0" xfId="0" applyFont="1" applyBorder="1"/>
    <xf numFmtId="0" fontId="4" fillId="0" borderId="12" xfId="0" applyFont="1" applyBorder="1"/>
    <xf numFmtId="3" fontId="4" fillId="0" borderId="12" xfId="0" applyNumberFormat="1" applyFont="1" applyBorder="1" applyAlignment="1">
      <alignment horizontal="right"/>
    </xf>
    <xf numFmtId="164" fontId="4" fillId="0" borderId="0" xfId="1" applyNumberFormat="1" applyFont="1" applyBorder="1" applyAlignment="1">
      <alignment horizontal="right"/>
    </xf>
    <xf numFmtId="3" fontId="4" fillId="0" borderId="0" xfId="0" applyNumberFormat="1" applyFont="1" applyBorder="1" applyAlignment="1">
      <alignment horizontal="right"/>
    </xf>
    <xf numFmtId="0" fontId="15" fillId="0" borderId="0" xfId="0" applyFont="1"/>
    <xf numFmtId="0" fontId="16" fillId="0" borderId="6" xfId="0" applyFont="1" applyBorder="1"/>
    <xf numFmtId="0" fontId="16" fillId="0" borderId="0" xfId="0" applyFont="1"/>
    <xf numFmtId="0" fontId="1" fillId="0" borderId="3" xfId="0" applyFont="1" applyBorder="1"/>
    <xf numFmtId="0" fontId="17" fillId="0" borderId="2" xfId="0" applyFont="1" applyBorder="1"/>
    <xf numFmtId="0" fontId="17" fillId="0" borderId="1" xfId="0" applyFont="1" applyBorder="1"/>
    <xf numFmtId="0" fontId="18" fillId="0" borderId="5" xfId="0" applyFont="1" applyBorder="1" applyAlignment="1">
      <alignment horizontal="center"/>
    </xf>
    <xf numFmtId="0" fontId="18" fillId="0" borderId="6" xfId="0" applyFont="1" applyBorder="1" applyAlignment="1">
      <alignment horizontal="center"/>
    </xf>
    <xf numFmtId="0" fontId="18" fillId="0" borderId="1" xfId="0" applyFont="1" applyBorder="1" applyAlignment="1">
      <alignment horizontal="center"/>
    </xf>
    <xf numFmtId="0" fontId="18" fillId="0" borderId="1" xfId="0" applyFont="1" applyBorder="1"/>
    <xf numFmtId="3" fontId="18" fillId="0" borderId="5" xfId="0" applyNumberFormat="1" applyFont="1" applyBorder="1" applyAlignment="1">
      <alignment horizontal="right"/>
    </xf>
    <xf numFmtId="3" fontId="18" fillId="0" borderId="6" xfId="0" applyNumberFormat="1" applyFont="1" applyBorder="1" applyAlignment="1">
      <alignment horizontal="right"/>
    </xf>
    <xf numFmtId="3" fontId="18" fillId="0" borderId="1" xfId="0" applyNumberFormat="1" applyFont="1" applyBorder="1" applyAlignment="1">
      <alignment horizontal="right"/>
    </xf>
    <xf numFmtId="164" fontId="18" fillId="0" borderId="5" xfId="1" applyNumberFormat="1" applyFont="1" applyBorder="1" applyAlignment="1">
      <alignment horizontal="right"/>
    </xf>
    <xf numFmtId="164" fontId="18" fillId="0" borderId="6" xfId="1" applyNumberFormat="1" applyFont="1" applyBorder="1" applyAlignment="1">
      <alignment horizontal="right"/>
    </xf>
    <xf numFmtId="3" fontId="18" fillId="0" borderId="5" xfId="0" applyNumberFormat="1" applyFont="1" applyBorder="1"/>
    <xf numFmtId="3" fontId="18" fillId="0" borderId="6" xfId="0" applyNumberFormat="1" applyFont="1" applyBorder="1"/>
    <xf numFmtId="3" fontId="18" fillId="0" borderId="1" xfId="0" applyNumberFormat="1" applyFont="1" applyBorder="1"/>
    <xf numFmtId="0" fontId="18" fillId="0" borderId="5" xfId="0" applyFont="1" applyBorder="1"/>
    <xf numFmtId="0" fontId="18" fillId="0" borderId="6" xfId="0" applyFont="1" applyBorder="1"/>
    <xf numFmtId="0" fontId="17" fillId="0" borderId="7" xfId="0" applyFont="1" applyBorder="1"/>
    <xf numFmtId="3" fontId="17" fillId="0" borderId="8" xfId="0" applyNumberFormat="1" applyFont="1" applyBorder="1" applyAlignment="1">
      <alignment horizontal="right"/>
    </xf>
    <xf numFmtId="3" fontId="17" fillId="0" borderId="9" xfId="0" applyNumberFormat="1" applyFont="1" applyBorder="1" applyAlignment="1">
      <alignment horizontal="right"/>
    </xf>
    <xf numFmtId="3" fontId="17" fillId="0" borderId="7" xfId="0" applyNumberFormat="1" applyFont="1" applyBorder="1" applyAlignment="1">
      <alignment horizontal="right"/>
    </xf>
    <xf numFmtId="164" fontId="17" fillId="0" borderId="8" xfId="1" applyNumberFormat="1" applyFont="1" applyBorder="1" applyAlignment="1">
      <alignment horizontal="right"/>
    </xf>
    <xf numFmtId="164" fontId="17" fillId="0" borderId="9" xfId="1" applyNumberFormat="1" applyFont="1" applyBorder="1" applyAlignment="1">
      <alignment horizontal="right"/>
    </xf>
    <xf numFmtId="0" fontId="19" fillId="0" borderId="0" xfId="0" applyFont="1" applyBorder="1" applyAlignment="1">
      <alignment horizontal="left" indent="10"/>
    </xf>
    <xf numFmtId="0" fontId="15" fillId="2" borderId="0" xfId="0" applyFont="1" applyFill="1" applyAlignment="1">
      <alignment horizontal="center" vertical="center" wrapText="1"/>
    </xf>
    <xf numFmtId="0" fontId="15" fillId="2" borderId="0" xfId="0" applyFont="1" applyFill="1" applyAlignment="1">
      <alignment horizontal="center" vertical="center"/>
    </xf>
    <xf numFmtId="0" fontId="20" fillId="0" borderId="0" xfId="0" applyFont="1" applyBorder="1" applyAlignment="1">
      <alignment horizontal="center"/>
    </xf>
    <xf numFmtId="0" fontId="20" fillId="0" borderId="0" xfId="0" applyFont="1" applyAlignment="1"/>
    <xf numFmtId="0" fontId="17" fillId="0" borderId="8" xfId="0" applyFont="1" applyBorder="1" applyAlignment="1">
      <alignment horizontal="center"/>
    </xf>
    <xf numFmtId="0" fontId="17" fillId="0" borderId="9" xfId="0" applyFont="1" applyBorder="1" applyAlignment="1">
      <alignment horizontal="center"/>
    </xf>
    <xf numFmtId="0" fontId="17" fillId="0" borderId="7" xfId="0" applyFont="1" applyBorder="1" applyAlignment="1">
      <alignment horizontal="center"/>
    </xf>
    <xf numFmtId="0" fontId="21" fillId="2" borderId="0" xfId="0" applyFont="1" applyFill="1" applyAlignment="1">
      <alignment horizontal="left" vertical="center" wrapText="1" indent="1"/>
    </xf>
    <xf numFmtId="0" fontId="15" fillId="2" borderId="0" xfId="0" applyFont="1" applyFill="1" applyAlignment="1">
      <alignment horizontal="center" vertical="top"/>
    </xf>
    <xf numFmtId="0" fontId="21" fillId="2" borderId="0" xfId="0" applyFont="1" applyFill="1" applyAlignment="1">
      <alignment horizontal="left" vertical="top" wrapText="1"/>
    </xf>
    <xf numFmtId="0" fontId="0" fillId="2" borderId="0" xfId="0" applyFill="1" applyAlignment="1">
      <alignment vertical="top" wrapText="1"/>
    </xf>
    <xf numFmtId="0" fontId="2" fillId="0" borderId="0" xfId="0" applyFont="1"/>
    <xf numFmtId="0" fontId="0" fillId="0" borderId="0" xfId="0" quotePrefix="1" applyAlignment="1">
      <alignment wrapText="1"/>
    </xf>
    <xf numFmtId="0" fontId="0" fillId="0" borderId="0" xfId="0" applyAlignment="1"/>
    <xf numFmtId="0" fontId="4" fillId="0" borderId="8" xfId="0" applyFont="1" applyBorder="1" applyAlignment="1">
      <alignment horizontal="center"/>
    </xf>
    <xf numFmtId="0" fontId="4" fillId="0" borderId="9" xfId="0" applyFont="1" applyBorder="1" applyAlignment="1">
      <alignment horizontal="center"/>
    </xf>
    <xf numFmtId="0" fontId="6" fillId="0" borderId="4" xfId="0" applyFont="1" applyBorder="1"/>
    <xf numFmtId="3" fontId="0" fillId="0" borderId="11" xfId="0" applyNumberFormat="1" applyBorder="1" applyAlignment="1">
      <alignment horizontal="right"/>
    </xf>
    <xf numFmtId="3" fontId="0" fillId="0" borderId="13" xfId="0" applyNumberFormat="1" applyBorder="1" applyAlignment="1">
      <alignment horizontal="right"/>
    </xf>
    <xf numFmtId="3" fontId="0" fillId="0" borderId="4" xfId="0" applyNumberFormat="1" applyBorder="1" applyAlignment="1">
      <alignment horizontal="right"/>
    </xf>
    <xf numFmtId="165" fontId="1" fillId="0" borderId="11" xfId="1" applyNumberFormat="1" applyFont="1" applyBorder="1" applyAlignment="1">
      <alignment horizontal="right"/>
    </xf>
    <xf numFmtId="165" fontId="1" fillId="0" borderId="13" xfId="1" applyNumberFormat="1" applyFont="1" applyBorder="1" applyAlignment="1">
      <alignment horizontal="right"/>
    </xf>
    <xf numFmtId="165" fontId="0" fillId="0" borderId="11" xfId="0" applyNumberFormat="1" applyBorder="1" applyAlignment="1">
      <alignment horizontal="right"/>
    </xf>
    <xf numFmtId="165" fontId="0" fillId="0" borderId="13" xfId="0" applyNumberFormat="1" applyBorder="1" applyAlignment="1">
      <alignment horizontal="right"/>
    </xf>
    <xf numFmtId="165" fontId="0" fillId="0" borderId="4" xfId="0" applyNumberFormat="1" applyBorder="1" applyAlignment="1">
      <alignment horizontal="right"/>
    </xf>
    <xf numFmtId="164" fontId="1" fillId="0" borderId="11" xfId="1" applyNumberFormat="1" applyFont="1" applyBorder="1" applyAlignment="1">
      <alignment horizontal="right"/>
    </xf>
    <xf numFmtId="164" fontId="1" fillId="0" borderId="13" xfId="1" applyNumberFormat="1" applyFont="1" applyBorder="1" applyAlignment="1">
      <alignment horizontal="right"/>
    </xf>
    <xf numFmtId="165" fontId="0" fillId="0" borderId="11" xfId="1" applyNumberFormat="1" applyFont="1" applyBorder="1" applyAlignment="1">
      <alignment horizontal="right"/>
    </xf>
    <xf numFmtId="165" fontId="0" fillId="0" borderId="13" xfId="1" applyNumberFormat="1" applyFont="1" applyBorder="1" applyAlignment="1">
      <alignment horizontal="right"/>
    </xf>
    <xf numFmtId="2" fontId="0" fillId="0" borderId="4" xfId="1" applyNumberFormat="1" applyFont="1" applyBorder="1" applyAlignment="1">
      <alignment horizontal="right"/>
    </xf>
    <xf numFmtId="2" fontId="0" fillId="0" borderId="11" xfId="1" applyNumberFormat="1" applyFont="1" applyBorder="1" applyAlignment="1">
      <alignment horizontal="right"/>
    </xf>
    <xf numFmtId="2" fontId="0" fillId="0" borderId="13" xfId="1" applyNumberFormat="1" applyFont="1" applyBorder="1" applyAlignment="1">
      <alignment horizontal="right"/>
    </xf>
    <xf numFmtId="0" fontId="6" fillId="0" borderId="1" xfId="0" applyFont="1" applyBorder="1" applyAlignment="1">
      <alignment horizontal="left" indent="2"/>
    </xf>
    <xf numFmtId="0" fontId="4" fillId="0" borderId="1" xfId="0" applyFont="1" applyBorder="1" applyAlignment="1">
      <alignment horizontal="left"/>
    </xf>
    <xf numFmtId="0" fontId="4" fillId="0" borderId="0" xfId="0" applyFont="1" applyAlignment="1"/>
    <xf numFmtId="0" fontId="4" fillId="0" borderId="1" xfId="0" applyFont="1" applyBorder="1" applyAlignment="1"/>
    <xf numFmtId="0" fontId="4" fillId="0" borderId="7" xfId="0" quotePrefix="1" applyFont="1" applyBorder="1"/>
    <xf numFmtId="0" fontId="4" fillId="0" borderId="4" xfId="0" quotePrefix="1" applyFont="1" applyBorder="1"/>
    <xf numFmtId="0" fontId="7" fillId="0" borderId="4" xfId="0" quotePrefix="1" applyFont="1" applyBorder="1"/>
    <xf numFmtId="0" fontId="4" fillId="0" borderId="4" xfId="0" applyFont="1" applyBorder="1" applyAlignment="1"/>
    <xf numFmtId="3" fontId="4" fillId="0" borderId="11" xfId="0" applyNumberFormat="1" applyFont="1" applyBorder="1" applyAlignment="1">
      <alignment horizontal="right"/>
    </xf>
    <xf numFmtId="3" fontId="4" fillId="0" borderId="13" xfId="0" applyNumberFormat="1" applyFont="1" applyBorder="1" applyAlignment="1">
      <alignment horizontal="right"/>
    </xf>
    <xf numFmtId="3" fontId="4" fillId="0" borderId="4" xfId="0" applyNumberFormat="1" applyFont="1" applyBorder="1" applyAlignment="1">
      <alignment horizontal="right"/>
    </xf>
    <xf numFmtId="164" fontId="4" fillId="0" borderId="11" xfId="1" applyNumberFormat="1" applyFont="1" applyBorder="1" applyAlignment="1">
      <alignment horizontal="right"/>
    </xf>
    <xf numFmtId="164" fontId="4" fillId="0" borderId="13" xfId="1" applyNumberFormat="1" applyFont="1" applyBorder="1" applyAlignment="1">
      <alignment horizontal="right"/>
    </xf>
    <xf numFmtId="0" fontId="0" fillId="0" borderId="7" xfId="0" applyBorder="1"/>
    <xf numFmtId="3" fontId="0" fillId="0" borderId="8" xfId="0" applyNumberFormat="1" applyBorder="1"/>
    <xf numFmtId="3" fontId="0" fillId="0" borderId="9" xfId="0" applyNumberFormat="1" applyBorder="1"/>
    <xf numFmtId="3" fontId="0" fillId="0" borderId="7" xfId="0" applyNumberFormat="1" applyBorder="1"/>
    <xf numFmtId="0" fontId="0" fillId="0" borderId="8" xfId="0" applyBorder="1"/>
    <xf numFmtId="0" fontId="0" fillId="0" borderId="9" xfId="0" applyBorder="1"/>
    <xf numFmtId="0" fontId="6" fillId="0" borderId="4" xfId="0" applyFont="1" applyBorder="1" applyAlignment="1">
      <alignment horizontal="left" indent="2"/>
    </xf>
    <xf numFmtId="0" fontId="4" fillId="0" borderId="7" xfId="0" applyFont="1" applyBorder="1" applyAlignment="1">
      <alignment horizontal="left"/>
    </xf>
    <xf numFmtId="0" fontId="3" fillId="2" borderId="0" xfId="0" quotePrefix="1" applyFont="1" applyFill="1" applyAlignment="1">
      <alignment horizontal="left" vertical="top" wrapText="1"/>
    </xf>
    <xf numFmtId="0" fontId="0" fillId="0" borderId="0" xfId="0" applyAlignment="1">
      <alignment vertical="top" wrapText="1"/>
    </xf>
    <xf numFmtId="0" fontId="0" fillId="0" borderId="0" xfId="0" applyAlignment="1">
      <alignment wrapText="1"/>
    </xf>
    <xf numFmtId="0" fontId="8" fillId="3" borderId="14" xfId="0" quotePrefix="1" applyFont="1" applyFill="1" applyBorder="1" applyAlignment="1">
      <alignment horizontal="center" vertical="center"/>
    </xf>
    <xf numFmtId="0" fontId="8" fillId="3" borderId="0" xfId="0" applyFont="1" applyFill="1" applyBorder="1" applyAlignment="1">
      <alignment horizontal="center" vertical="center"/>
    </xf>
    <xf numFmtId="0" fontId="0" fillId="0" borderId="0" xfId="0" applyAlignment="1"/>
    <xf numFmtId="0" fontId="0" fillId="0" borderId="0" xfId="0" applyBorder="1" applyAlignment="1">
      <alignment horizontal="center"/>
    </xf>
    <xf numFmtId="0" fontId="12" fillId="0" borderId="0" xfId="0" applyFont="1" applyAlignment="1">
      <alignment horizontal="center" vertical="center"/>
    </xf>
    <xf numFmtId="0" fontId="13" fillId="0" borderId="0" xfId="0" applyFont="1" applyAlignment="1">
      <alignment vertical="center"/>
    </xf>
    <xf numFmtId="17" fontId="14" fillId="0" borderId="0" xfId="0" quotePrefix="1" applyNumberFormat="1" applyFont="1" applyAlignment="1">
      <alignment horizontal="center" vertical="center"/>
    </xf>
    <xf numFmtId="17" fontId="14" fillId="0" borderId="0" xfId="0" applyNumberFormat="1" applyFont="1" applyAlignment="1">
      <alignment horizontal="center" vertical="center"/>
    </xf>
    <xf numFmtId="0" fontId="14" fillId="0" borderId="0" xfId="0" applyFont="1" applyAlignment="1">
      <alignment vertical="center"/>
    </xf>
    <xf numFmtId="0" fontId="20" fillId="0" borderId="0" xfId="0" applyFont="1" applyBorder="1" applyAlignment="1">
      <alignment horizontal="center"/>
    </xf>
    <xf numFmtId="0" fontId="20" fillId="0" borderId="0" xfId="0" applyFont="1" applyAlignment="1"/>
    <xf numFmtId="0" fontId="17" fillId="0" borderId="8" xfId="0" applyFont="1" applyBorder="1" applyAlignment="1">
      <alignment horizontal="center"/>
    </xf>
    <xf numFmtId="0" fontId="17" fillId="0" borderId="9" xfId="0" applyFont="1" applyBorder="1" applyAlignment="1">
      <alignment horizontal="center"/>
    </xf>
    <xf numFmtId="0" fontId="17" fillId="0" borderId="10" xfId="0" applyFont="1" applyBorder="1" applyAlignment="1">
      <alignment horizontal="center"/>
    </xf>
    <xf numFmtId="0" fontId="4" fillId="0" borderId="8" xfId="0" applyFont="1" applyBorder="1" applyAlignment="1">
      <alignment horizontal="center"/>
    </xf>
    <xf numFmtId="0" fontId="4" fillId="0" borderId="9" xfId="0" applyFont="1" applyBorder="1" applyAlignment="1">
      <alignment horizontal="center"/>
    </xf>
    <xf numFmtId="0" fontId="5" fillId="0" borderId="0" xfId="0" applyFont="1" applyAlignment="1">
      <alignment horizontal="center" wrapText="1"/>
    </xf>
    <xf numFmtId="0" fontId="5" fillId="0" borderId="0" xfId="0" applyFont="1" applyAlignment="1">
      <alignment horizontal="center"/>
    </xf>
    <xf numFmtId="0" fontId="4" fillId="0" borderId="10" xfId="0" applyFont="1" applyBorder="1" applyAlignment="1">
      <alignment horizontal="center"/>
    </xf>
    <xf numFmtId="0" fontId="4" fillId="0" borderId="0" xfId="0" applyFont="1" applyAlignment="1">
      <alignment horizontal="center"/>
    </xf>
    <xf numFmtId="0" fontId="5" fillId="0" borderId="0" xfId="0" quotePrefix="1" applyFont="1" applyAlignment="1">
      <alignment horizontal="center" wrapText="1"/>
    </xf>
    <xf numFmtId="0" fontId="6" fillId="0" borderId="0" xfId="0" applyFont="1" applyAlignment="1">
      <alignment horizontal="center"/>
    </xf>
    <xf numFmtId="0" fontId="4" fillId="0" borderId="9" xfId="0" applyFont="1" applyBorder="1" applyAlignment="1"/>
  </cellXfs>
  <cellStyles count="2">
    <cellStyle name="Normal" xfId="0" builtinId="0"/>
    <cellStyle name="Percent" xfId="1" builtinId="5"/>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DDDDDD"/>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76200</xdr:colOff>
      <xdr:row>1</xdr:row>
      <xdr:rowOff>643890</xdr:rowOff>
    </xdr:from>
    <xdr:to>
      <xdr:col>5</xdr:col>
      <xdr:colOff>487680</xdr:colOff>
      <xdr:row>1</xdr:row>
      <xdr:rowOff>2510790</xdr:rowOff>
    </xdr:to>
    <xdr:pic>
      <xdr:nvPicPr>
        <xdr:cNvPr id="1241" name="Picture 1" descr="FCAI Logo">
          <a:extLst>
            <a:ext uri="{FF2B5EF4-FFF2-40B4-BE49-F238E27FC236}">
              <a16:creationId xmlns:a16="http://schemas.microsoft.com/office/drawing/2014/main" id="{EA372674-2188-4BE6-BD2E-FF093E4BC5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150870" y="1223010"/>
          <a:ext cx="1764030" cy="1866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0</xdr:row>
      <xdr:rowOff>0</xdr:rowOff>
    </xdr:from>
    <xdr:to>
      <xdr:col>12</xdr:col>
      <xdr:colOff>0</xdr:colOff>
      <xdr:row>40</xdr:row>
      <xdr:rowOff>0</xdr:rowOff>
    </xdr:to>
    <xdr:sp macro="" textlink="">
      <xdr:nvSpPr>
        <xdr:cNvPr id="1242" name="Rectangle 2">
          <a:extLst>
            <a:ext uri="{FF2B5EF4-FFF2-40B4-BE49-F238E27FC236}">
              <a16:creationId xmlns:a16="http://schemas.microsoft.com/office/drawing/2014/main" id="{6383940E-285E-45EC-8026-5700DEBC6F44}"/>
            </a:ext>
          </a:extLst>
        </xdr:cNvPr>
        <xdr:cNvSpPr>
          <a:spLocks noChangeArrowheads="1"/>
        </xdr:cNvSpPr>
      </xdr:nvSpPr>
      <xdr:spPr bwMode="auto">
        <a:xfrm>
          <a:off x="0" y="0"/>
          <a:ext cx="7875270" cy="11525250"/>
        </a:xfrm>
        <a:prstGeom prst="rect">
          <a:avLst/>
        </a:prstGeom>
        <a:noFill/>
        <a:ln w="57150" cmpd="thickThin">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1">
    <pageSetUpPr fitToPage="1"/>
  </sheetPr>
  <dimension ref="A1:O44"/>
  <sheetViews>
    <sheetView tabSelected="1" workbookViewId="0">
      <selection activeCell="M1" sqref="M1"/>
    </sheetView>
  </sheetViews>
  <sheetFormatPr defaultRowHeight="12.5" x14ac:dyDescent="0.25"/>
  <cols>
    <col min="1" max="1" width="2.7265625" customWidth="1"/>
    <col min="2" max="2" width="32.54296875" customWidth="1"/>
    <col min="3" max="4" width="9.54296875" bestFit="1" customWidth="1"/>
    <col min="5" max="6" width="10.1796875" customWidth="1"/>
    <col min="7" max="7" width="1.7265625" customWidth="1"/>
    <col min="8" max="8" width="9" bestFit="1" customWidth="1"/>
    <col min="12" max="12" width="2.7265625" customWidth="1"/>
    <col min="15" max="17" width="8.54296875" customWidth="1"/>
  </cols>
  <sheetData>
    <row r="1" spans="1:12" ht="45.75" customHeight="1" x14ac:dyDescent="0.25">
      <c r="A1" s="182" t="s">
        <v>98</v>
      </c>
      <c r="B1" s="183"/>
      <c r="C1" s="183"/>
      <c r="D1" s="183"/>
      <c r="E1" s="183"/>
      <c r="F1" s="183"/>
      <c r="G1" s="183"/>
      <c r="H1" s="183"/>
      <c r="I1" s="183"/>
      <c r="J1" s="184"/>
      <c r="K1" s="184"/>
      <c r="L1" s="184"/>
    </row>
    <row r="2" spans="1:12" ht="244.5" customHeight="1" x14ac:dyDescent="0.25">
      <c r="A2" s="185"/>
      <c r="B2" s="185"/>
      <c r="C2" s="185"/>
      <c r="D2" s="185"/>
      <c r="E2" s="185"/>
      <c r="F2" s="185"/>
      <c r="G2" s="185"/>
      <c r="H2" s="185"/>
      <c r="I2" s="185"/>
      <c r="J2" s="184"/>
      <c r="K2" s="184"/>
      <c r="L2" s="184"/>
    </row>
    <row r="3" spans="1:12" ht="18" x14ac:dyDescent="0.4">
      <c r="A3" s="191" t="s">
        <v>24</v>
      </c>
      <c r="B3" s="192"/>
      <c r="C3" s="192"/>
      <c r="D3" s="192"/>
      <c r="E3" s="192"/>
      <c r="F3" s="192"/>
      <c r="G3" s="192"/>
      <c r="H3" s="192"/>
      <c r="I3" s="192"/>
      <c r="J3" s="192"/>
      <c r="K3" s="192"/>
      <c r="L3" s="192"/>
    </row>
    <row r="4" spans="1:12" ht="40" customHeight="1" x14ac:dyDescent="0.4">
      <c r="A4" s="128"/>
      <c r="B4" s="129"/>
      <c r="C4" s="129"/>
      <c r="D4" s="129"/>
      <c r="E4" s="129"/>
      <c r="F4" s="129"/>
      <c r="G4" s="129"/>
      <c r="H4" s="129"/>
      <c r="I4" s="129"/>
      <c r="J4" s="129"/>
      <c r="K4" s="129"/>
      <c r="L4" s="129"/>
    </row>
    <row r="5" spans="1:12" s="89" customFormat="1" ht="39.75" customHeight="1" x14ac:dyDescent="0.25">
      <c r="A5" s="186" t="s">
        <v>23</v>
      </c>
      <c r="B5" s="186"/>
      <c r="C5" s="186"/>
      <c r="D5" s="186"/>
      <c r="E5" s="186"/>
      <c r="F5" s="186"/>
      <c r="G5" s="186"/>
      <c r="H5" s="186"/>
      <c r="I5" s="186"/>
      <c r="J5" s="187"/>
      <c r="K5" s="187"/>
      <c r="L5" s="187"/>
    </row>
    <row r="6" spans="1:12" s="89" customFormat="1" ht="40" customHeight="1" x14ac:dyDescent="0.25">
      <c r="A6" s="93"/>
      <c r="B6" s="93"/>
      <c r="C6" s="93"/>
      <c r="D6" s="93"/>
      <c r="E6" s="93"/>
      <c r="F6" s="93"/>
      <c r="G6" s="93"/>
      <c r="H6" s="93"/>
      <c r="I6" s="93"/>
      <c r="J6" s="90"/>
      <c r="K6" s="90"/>
      <c r="L6" s="90"/>
    </row>
    <row r="7" spans="1:12" s="89" customFormat="1" ht="39.75" customHeight="1" x14ac:dyDescent="0.25">
      <c r="A7" s="188" t="s">
        <v>99</v>
      </c>
      <c r="B7" s="189"/>
      <c r="C7" s="189"/>
      <c r="D7" s="189"/>
      <c r="E7" s="189"/>
      <c r="F7" s="189"/>
      <c r="G7" s="189"/>
      <c r="H7" s="189"/>
      <c r="I7" s="189"/>
      <c r="J7" s="190"/>
      <c r="K7" s="190"/>
      <c r="L7" s="190"/>
    </row>
    <row r="8" spans="1:12" s="89" customFormat="1" ht="39.75" customHeight="1" x14ac:dyDescent="0.25">
      <c r="A8" s="91"/>
      <c r="B8" s="92"/>
      <c r="C8" s="92"/>
      <c r="D8" s="92"/>
      <c r="E8" s="92"/>
      <c r="F8" s="92"/>
      <c r="G8" s="92"/>
      <c r="H8" s="92"/>
      <c r="I8" s="92"/>
      <c r="J8" s="90"/>
      <c r="K8" s="90"/>
      <c r="L8" s="90"/>
    </row>
    <row r="9" spans="1:12" s="89" customFormat="1" ht="14.25" customHeight="1" x14ac:dyDescent="0.25">
      <c r="A9" s="91"/>
      <c r="B9" s="92"/>
      <c r="C9" s="92"/>
      <c r="D9" s="92"/>
      <c r="E9" s="92"/>
      <c r="F9" s="92"/>
      <c r="G9" s="92"/>
      <c r="H9" s="92"/>
      <c r="I9" s="92"/>
      <c r="J9" s="90"/>
      <c r="K9" s="90"/>
      <c r="L9" s="90"/>
    </row>
    <row r="10" spans="1:12" s="89" customFormat="1" ht="14.25" customHeight="1" x14ac:dyDescent="0.25">
      <c r="A10" s="91"/>
      <c r="B10" s="92"/>
      <c r="C10" s="92"/>
      <c r="D10" s="92"/>
      <c r="E10" s="92"/>
      <c r="F10" s="92"/>
      <c r="G10" s="92"/>
      <c r="H10" s="92"/>
      <c r="I10" s="92"/>
      <c r="J10" s="90"/>
      <c r="K10" s="90"/>
      <c r="L10" s="90"/>
    </row>
    <row r="11" spans="1:12" s="89" customFormat="1" ht="12.75" customHeight="1" x14ac:dyDescent="0.25">
      <c r="A11" s="91"/>
      <c r="B11" s="92"/>
      <c r="C11" s="92"/>
      <c r="D11" s="92"/>
      <c r="E11" s="92"/>
      <c r="F11" s="92"/>
      <c r="G11" s="92"/>
      <c r="H11" s="92"/>
      <c r="I11" s="92"/>
      <c r="J11" s="90"/>
      <c r="K11" s="90"/>
      <c r="L11" s="90"/>
    </row>
    <row r="12" spans="1:12" ht="15.5" x14ac:dyDescent="0.35">
      <c r="A12" s="99"/>
      <c r="B12" s="102"/>
      <c r="C12" s="193" t="s">
        <v>1</v>
      </c>
      <c r="D12" s="194"/>
      <c r="E12" s="193" t="s">
        <v>2</v>
      </c>
      <c r="F12" s="194"/>
      <c r="G12" s="103"/>
      <c r="H12" s="193" t="s">
        <v>3</v>
      </c>
      <c r="I12" s="195"/>
      <c r="J12" s="195"/>
      <c r="K12" s="194"/>
      <c r="L12" s="99"/>
    </row>
    <row r="13" spans="1:12" ht="15.5" x14ac:dyDescent="0.35">
      <c r="A13" s="99"/>
      <c r="B13" s="119" t="s">
        <v>0</v>
      </c>
      <c r="C13" s="130">
        <f>VALUE(RIGHT(A7, 4))</f>
        <v>2023</v>
      </c>
      <c r="D13" s="131">
        <f>C13-1</f>
        <v>2022</v>
      </c>
      <c r="E13" s="130">
        <f>C13</f>
        <v>2023</v>
      </c>
      <c r="F13" s="131">
        <f>D13</f>
        <v>2022</v>
      </c>
      <c r="G13" s="132"/>
      <c r="H13" s="130" t="s">
        <v>4</v>
      </c>
      <c r="I13" s="131" t="s">
        <v>2</v>
      </c>
      <c r="J13" s="130" t="s">
        <v>4</v>
      </c>
      <c r="K13" s="131" t="s">
        <v>2</v>
      </c>
      <c r="L13" s="99"/>
    </row>
    <row r="14" spans="1:12" ht="15.5" x14ac:dyDescent="0.35">
      <c r="A14" s="99"/>
      <c r="B14" s="104"/>
      <c r="C14" s="105"/>
      <c r="D14" s="106"/>
      <c r="E14" s="105"/>
      <c r="F14" s="106"/>
      <c r="G14" s="107"/>
      <c r="H14" s="105"/>
      <c r="I14" s="106"/>
      <c r="J14" s="105"/>
      <c r="K14" s="106"/>
      <c r="L14" s="99"/>
    </row>
    <row r="15" spans="1:12" ht="15.5" x14ac:dyDescent="0.35">
      <c r="A15" s="99"/>
      <c r="B15" s="108" t="s">
        <v>100</v>
      </c>
      <c r="C15" s="109">
        <v>1856</v>
      </c>
      <c r="D15" s="110">
        <v>1486</v>
      </c>
      <c r="E15" s="109">
        <v>9054</v>
      </c>
      <c r="F15" s="110">
        <v>8145</v>
      </c>
      <c r="G15" s="111"/>
      <c r="H15" s="109">
        <f t="shared" ref="H15:H22" si="0">C15-D15</f>
        <v>370</v>
      </c>
      <c r="I15" s="110">
        <f t="shared" ref="I15:I22" si="1">E15-F15</f>
        <v>909</v>
      </c>
      <c r="J15" s="112">
        <f t="shared" ref="J15:J22" si="2">IF(D15=0, "-", IF(H15/D15&lt;10, H15/D15, "&gt;999%"))</f>
        <v>0.24899057873485869</v>
      </c>
      <c r="K15" s="113">
        <f t="shared" ref="K15:K22" si="3">IF(F15=0, "-", IF(I15/F15&lt;10, I15/F15, "&gt;999%"))</f>
        <v>0.11160220994475138</v>
      </c>
      <c r="L15" s="99"/>
    </row>
    <row r="16" spans="1:12" ht="15.5" x14ac:dyDescent="0.35">
      <c r="A16" s="99"/>
      <c r="B16" s="108" t="s">
        <v>101</v>
      </c>
      <c r="C16" s="109">
        <v>37020</v>
      </c>
      <c r="D16" s="110">
        <v>32027</v>
      </c>
      <c r="E16" s="109">
        <v>177889</v>
      </c>
      <c r="F16" s="110">
        <v>169835</v>
      </c>
      <c r="G16" s="111"/>
      <c r="H16" s="109">
        <f t="shared" si="0"/>
        <v>4993</v>
      </c>
      <c r="I16" s="110">
        <f t="shared" si="1"/>
        <v>8054</v>
      </c>
      <c r="J16" s="112">
        <f t="shared" si="2"/>
        <v>0.15589970962000813</v>
      </c>
      <c r="K16" s="113">
        <f t="shared" si="3"/>
        <v>4.7422498307180497E-2</v>
      </c>
      <c r="L16" s="99"/>
    </row>
    <row r="17" spans="1:12" ht="15.5" x14ac:dyDescent="0.35">
      <c r="A17" s="99"/>
      <c r="B17" s="108" t="s">
        <v>102</v>
      </c>
      <c r="C17" s="109">
        <v>1085</v>
      </c>
      <c r="D17" s="110">
        <v>1115</v>
      </c>
      <c r="E17" s="109">
        <v>5107</v>
      </c>
      <c r="F17" s="110">
        <v>5197</v>
      </c>
      <c r="G17" s="111"/>
      <c r="H17" s="109">
        <f t="shared" si="0"/>
        <v>-30</v>
      </c>
      <c r="I17" s="110">
        <f t="shared" si="1"/>
        <v>-90</v>
      </c>
      <c r="J17" s="112">
        <f t="shared" si="2"/>
        <v>-2.6905829596412557E-2</v>
      </c>
      <c r="K17" s="113">
        <f t="shared" si="3"/>
        <v>-1.7317683278814701E-2</v>
      </c>
      <c r="L17" s="99"/>
    </row>
    <row r="18" spans="1:12" ht="15.5" x14ac:dyDescent="0.35">
      <c r="A18" s="99"/>
      <c r="B18" s="108" t="s">
        <v>103</v>
      </c>
      <c r="C18" s="109">
        <v>28029</v>
      </c>
      <c r="D18" s="110">
        <v>21983</v>
      </c>
      <c r="E18" s="109">
        <v>127960</v>
      </c>
      <c r="F18" s="110">
        <v>115003</v>
      </c>
      <c r="G18" s="111"/>
      <c r="H18" s="109">
        <f t="shared" si="0"/>
        <v>6046</v>
      </c>
      <c r="I18" s="110">
        <f t="shared" si="1"/>
        <v>12957</v>
      </c>
      <c r="J18" s="112">
        <f t="shared" si="2"/>
        <v>0.27503070554519399</v>
      </c>
      <c r="K18" s="113">
        <f t="shared" si="3"/>
        <v>0.1126666260880151</v>
      </c>
      <c r="L18" s="99"/>
    </row>
    <row r="19" spans="1:12" ht="15.5" x14ac:dyDescent="0.35">
      <c r="A19" s="99"/>
      <c r="B19" s="108" t="s">
        <v>104</v>
      </c>
      <c r="C19" s="109">
        <v>7974</v>
      </c>
      <c r="D19" s="110">
        <v>6214</v>
      </c>
      <c r="E19" s="109">
        <v>37676</v>
      </c>
      <c r="F19" s="110">
        <v>35131</v>
      </c>
      <c r="G19" s="111"/>
      <c r="H19" s="109">
        <f t="shared" si="0"/>
        <v>1760</v>
      </c>
      <c r="I19" s="110">
        <f t="shared" si="1"/>
        <v>2545</v>
      </c>
      <c r="J19" s="112">
        <f t="shared" si="2"/>
        <v>0.28323141293852588</v>
      </c>
      <c r="K19" s="113">
        <f t="shared" si="3"/>
        <v>7.2443141385101481E-2</v>
      </c>
      <c r="L19" s="99"/>
    </row>
    <row r="20" spans="1:12" ht="15.5" x14ac:dyDescent="0.35">
      <c r="A20" s="99"/>
      <c r="B20" s="108" t="s">
        <v>105</v>
      </c>
      <c r="C20" s="109">
        <v>1923</v>
      </c>
      <c r="D20" s="110">
        <v>1572</v>
      </c>
      <c r="E20" s="109">
        <v>9435</v>
      </c>
      <c r="F20" s="110">
        <v>9486</v>
      </c>
      <c r="G20" s="111"/>
      <c r="H20" s="109">
        <f t="shared" si="0"/>
        <v>351</v>
      </c>
      <c r="I20" s="110">
        <f t="shared" si="1"/>
        <v>-51</v>
      </c>
      <c r="J20" s="112">
        <f t="shared" si="2"/>
        <v>0.22328244274809161</v>
      </c>
      <c r="K20" s="113">
        <f t="shared" si="3"/>
        <v>-5.3763440860215058E-3</v>
      </c>
      <c r="L20" s="99"/>
    </row>
    <row r="21" spans="1:12" ht="15.5" x14ac:dyDescent="0.35">
      <c r="A21" s="99"/>
      <c r="B21" s="108" t="s">
        <v>106</v>
      </c>
      <c r="C21" s="109">
        <v>33966</v>
      </c>
      <c r="D21" s="110">
        <v>25764</v>
      </c>
      <c r="E21" s="109">
        <v>153714</v>
      </c>
      <c r="F21" s="110">
        <v>141996</v>
      </c>
      <c r="G21" s="111"/>
      <c r="H21" s="109">
        <f t="shared" si="0"/>
        <v>8202</v>
      </c>
      <c r="I21" s="110">
        <f t="shared" si="1"/>
        <v>11718</v>
      </c>
      <c r="J21" s="112">
        <f t="shared" si="2"/>
        <v>0.31835118770377269</v>
      </c>
      <c r="K21" s="113">
        <f t="shared" si="3"/>
        <v>8.252345136482718E-2</v>
      </c>
      <c r="L21" s="99"/>
    </row>
    <row r="22" spans="1:12" ht="15.5" x14ac:dyDescent="0.35">
      <c r="A22" s="99"/>
      <c r="B22" s="108" t="s">
        <v>107</v>
      </c>
      <c r="C22" s="109">
        <v>13073</v>
      </c>
      <c r="D22" s="110">
        <v>9813</v>
      </c>
      <c r="E22" s="109">
        <v>60924</v>
      </c>
      <c r="F22" s="110">
        <v>53065</v>
      </c>
      <c r="G22" s="111"/>
      <c r="H22" s="109">
        <f t="shared" si="0"/>
        <v>3260</v>
      </c>
      <c r="I22" s="110">
        <f t="shared" si="1"/>
        <v>7859</v>
      </c>
      <c r="J22" s="112">
        <f t="shared" si="2"/>
        <v>0.33221237134413534</v>
      </c>
      <c r="K22" s="113">
        <f t="shared" si="3"/>
        <v>0.14810138509375295</v>
      </c>
      <c r="L22" s="99"/>
    </row>
    <row r="23" spans="1:12" ht="15.5" x14ac:dyDescent="0.35">
      <c r="A23" s="99"/>
      <c r="B23" s="108"/>
      <c r="C23" s="114"/>
      <c r="D23" s="115"/>
      <c r="E23" s="114"/>
      <c r="F23" s="115"/>
      <c r="G23" s="116"/>
      <c r="H23" s="114"/>
      <c r="I23" s="115"/>
      <c r="J23" s="117"/>
      <c r="K23" s="118"/>
      <c r="L23" s="99"/>
    </row>
    <row r="24" spans="1:12" s="43" customFormat="1" ht="15.5" x14ac:dyDescent="0.35">
      <c r="A24" s="100"/>
      <c r="B24" s="119" t="s">
        <v>5</v>
      </c>
      <c r="C24" s="120">
        <f>SUM(C15:C23)</f>
        <v>124926</v>
      </c>
      <c r="D24" s="121">
        <f>SUM(D15:D23)</f>
        <v>99974</v>
      </c>
      <c r="E24" s="120">
        <f>SUM(E15:E23)</f>
        <v>581759</v>
      </c>
      <c r="F24" s="121">
        <f>SUM(F15:F23)</f>
        <v>537858</v>
      </c>
      <c r="G24" s="122"/>
      <c r="H24" s="120">
        <f>SUM(H15:H23)</f>
        <v>24952</v>
      </c>
      <c r="I24" s="121">
        <f>SUM(I15:I23)</f>
        <v>43901</v>
      </c>
      <c r="J24" s="123">
        <f>IF(D24=0, 0, H24/D24)</f>
        <v>0.24958489207193871</v>
      </c>
      <c r="K24" s="124">
        <f>IF(F24=0, 0, I24/F24)</f>
        <v>8.162191507795738E-2</v>
      </c>
      <c r="L24" s="101"/>
    </row>
    <row r="25" spans="1:12" s="43" customFormat="1" ht="13" x14ac:dyDescent="0.3">
      <c r="A25" s="94"/>
      <c r="B25" s="95"/>
      <c r="C25" s="96"/>
      <c r="D25" s="96"/>
      <c r="E25" s="96"/>
      <c r="F25" s="96"/>
      <c r="G25" s="96"/>
      <c r="H25" s="96"/>
      <c r="I25" s="96"/>
      <c r="J25" s="97"/>
      <c r="K25" s="97"/>
    </row>
    <row r="26" spans="1:12" s="43" customFormat="1" ht="13" x14ac:dyDescent="0.3">
      <c r="A26" s="94"/>
      <c r="B26" s="94"/>
      <c r="C26" s="98"/>
      <c r="D26" s="98"/>
      <c r="E26" s="98"/>
      <c r="F26" s="98"/>
      <c r="G26" s="98"/>
      <c r="H26" s="98"/>
      <c r="I26" s="98"/>
      <c r="J26" s="97"/>
      <c r="K26" s="97"/>
    </row>
    <row r="27" spans="1:12" s="43" customFormat="1" ht="14" x14ac:dyDescent="0.3">
      <c r="A27" s="94"/>
      <c r="B27" s="125"/>
      <c r="C27" s="98"/>
      <c r="D27" s="98"/>
      <c r="E27" s="98"/>
      <c r="F27" s="98"/>
      <c r="G27" s="98"/>
      <c r="H27" s="98"/>
      <c r="I27" s="98"/>
      <c r="J27" s="97"/>
      <c r="K27" s="97"/>
    </row>
    <row r="28" spans="1:12" s="43" customFormat="1" ht="14" x14ac:dyDescent="0.3">
      <c r="A28" s="94"/>
      <c r="B28" s="125"/>
      <c r="C28" s="98"/>
      <c r="D28" s="98"/>
      <c r="E28" s="98"/>
      <c r="F28" s="98"/>
      <c r="G28" s="98"/>
      <c r="H28" s="98"/>
      <c r="I28" s="98"/>
      <c r="J28" s="97"/>
      <c r="K28" s="97"/>
    </row>
    <row r="29" spans="1:12" s="43" customFormat="1" ht="14" x14ac:dyDescent="0.3">
      <c r="A29" s="94"/>
      <c r="B29" s="125"/>
      <c r="C29" s="98"/>
      <c r="D29" s="98"/>
      <c r="E29" s="98"/>
      <c r="F29" s="98"/>
      <c r="G29" s="98"/>
      <c r="H29" s="98"/>
      <c r="I29" s="98"/>
      <c r="J29" s="97"/>
      <c r="K29" s="97"/>
    </row>
    <row r="30" spans="1:12" s="43" customFormat="1" ht="14" x14ac:dyDescent="0.3">
      <c r="A30" s="94"/>
      <c r="B30" s="125"/>
      <c r="C30" s="98"/>
      <c r="D30" s="98"/>
      <c r="E30" s="98"/>
      <c r="F30" s="98"/>
      <c r="G30" s="98"/>
      <c r="H30" s="98"/>
      <c r="I30" s="98"/>
      <c r="J30" s="97"/>
      <c r="K30" s="97"/>
    </row>
    <row r="31" spans="1:12" s="43" customFormat="1" ht="13" x14ac:dyDescent="0.3">
      <c r="A31" s="94"/>
      <c r="C31" s="98"/>
      <c r="D31" s="98"/>
      <c r="E31" s="98"/>
      <c r="F31" s="98"/>
      <c r="G31" s="98"/>
      <c r="H31" s="98"/>
      <c r="I31" s="98"/>
      <c r="J31" s="97"/>
      <c r="K31" s="97"/>
    </row>
    <row r="32" spans="1:12" s="43" customFormat="1" ht="13" x14ac:dyDescent="0.3">
      <c r="A32" s="94"/>
      <c r="C32" s="98"/>
      <c r="D32" s="98"/>
      <c r="E32" s="98"/>
      <c r="F32" s="98"/>
      <c r="G32" s="98"/>
      <c r="H32" s="98"/>
      <c r="I32" s="98"/>
      <c r="J32" s="97"/>
      <c r="K32" s="97"/>
    </row>
    <row r="33" spans="1:15" s="43" customFormat="1" ht="13" x14ac:dyDescent="0.3">
      <c r="A33" s="94"/>
      <c r="B33" s="94"/>
      <c r="C33" s="98"/>
      <c r="D33" s="98"/>
      <c r="E33" s="98"/>
      <c r="F33" s="98"/>
      <c r="G33" s="98"/>
      <c r="H33" s="98"/>
      <c r="I33" s="98"/>
      <c r="J33" s="97"/>
      <c r="K33" s="97"/>
    </row>
    <row r="34" spans="1:15" s="43" customFormat="1" ht="13" x14ac:dyDescent="0.3">
      <c r="A34" s="94"/>
      <c r="B34" s="94"/>
      <c r="C34" s="98"/>
      <c r="D34" s="98"/>
      <c r="E34" s="98"/>
      <c r="F34" s="98"/>
      <c r="G34" s="98"/>
      <c r="H34" s="98"/>
      <c r="I34" s="98"/>
      <c r="J34" s="97"/>
      <c r="K34" s="97"/>
    </row>
    <row r="35" spans="1:15" s="43" customFormat="1" ht="13" x14ac:dyDescent="0.3">
      <c r="A35" s="94"/>
      <c r="B35" s="94"/>
      <c r="C35" s="98"/>
      <c r="D35" s="98"/>
      <c r="E35" s="98"/>
      <c r="F35" s="98"/>
      <c r="G35" s="98"/>
      <c r="H35" s="98"/>
      <c r="I35" s="98"/>
      <c r="J35" s="97"/>
      <c r="K35" s="97"/>
      <c r="O35" s="137"/>
    </row>
    <row r="36" spans="1:15" ht="12.75" customHeight="1" x14ac:dyDescent="0.25">
      <c r="A36" s="185"/>
      <c r="B36" s="185"/>
      <c r="C36" s="185"/>
      <c r="D36" s="185"/>
      <c r="E36" s="185"/>
      <c r="F36" s="185"/>
      <c r="G36" s="185"/>
      <c r="H36" s="185"/>
      <c r="I36" s="185"/>
    </row>
    <row r="37" spans="1:15" s="90" customFormat="1" ht="29.25" customHeight="1" x14ac:dyDescent="0.25">
      <c r="A37" s="127"/>
      <c r="B37" s="179" t="s">
        <v>679</v>
      </c>
      <c r="C37" s="180"/>
      <c r="D37" s="180"/>
      <c r="E37" s="180"/>
      <c r="F37" s="180"/>
      <c r="G37" s="180"/>
      <c r="H37" s="180"/>
      <c r="I37" s="180"/>
      <c r="J37" s="180"/>
      <c r="K37" s="180"/>
      <c r="L37" s="135"/>
    </row>
    <row r="38" spans="1:15" s="90" customFormat="1" ht="29.25" customHeight="1" x14ac:dyDescent="0.25">
      <c r="A38" s="126"/>
      <c r="B38" s="180"/>
      <c r="C38" s="180"/>
      <c r="D38" s="180"/>
      <c r="E38" s="180"/>
      <c r="F38" s="180"/>
      <c r="G38" s="180"/>
      <c r="H38" s="180"/>
      <c r="I38" s="180"/>
      <c r="J38" s="180"/>
      <c r="K38" s="180"/>
      <c r="L38" s="135"/>
    </row>
    <row r="39" spans="1:15" s="90" customFormat="1" ht="29.25" customHeight="1" x14ac:dyDescent="0.25">
      <c r="A39" s="126"/>
      <c r="B39" s="180"/>
      <c r="C39" s="180"/>
      <c r="D39" s="180"/>
      <c r="E39" s="180"/>
      <c r="F39" s="180"/>
      <c r="G39" s="180"/>
      <c r="H39" s="180"/>
      <c r="I39" s="180"/>
      <c r="J39" s="180"/>
      <c r="K39" s="180"/>
      <c r="L39" s="136"/>
    </row>
    <row r="40" spans="1:15" s="90" customFormat="1" ht="29.25" customHeight="1" x14ac:dyDescent="0.25">
      <c r="A40" s="134"/>
      <c r="B40" s="181"/>
      <c r="C40" s="181"/>
      <c r="D40" s="181"/>
      <c r="E40" s="181"/>
      <c r="F40" s="181"/>
      <c r="G40" s="181"/>
      <c r="H40" s="181"/>
      <c r="I40" s="181"/>
      <c r="J40" s="181"/>
      <c r="K40" s="181"/>
      <c r="L40" s="133"/>
    </row>
    <row r="44" spans="1:15" x14ac:dyDescent="0.25">
      <c r="B44" s="138"/>
    </row>
  </sheetData>
  <mergeCells count="10">
    <mergeCell ref="B37:K40"/>
    <mergeCell ref="A1:L1"/>
    <mergeCell ref="A2:L2"/>
    <mergeCell ref="A5:L5"/>
    <mergeCell ref="A7:L7"/>
    <mergeCell ref="A3:L3"/>
    <mergeCell ref="C12:D12"/>
    <mergeCell ref="E12:F12"/>
    <mergeCell ref="H12:K12"/>
    <mergeCell ref="A36:I36"/>
  </mergeCells>
  <phoneticPr fontId="3" type="noConversion"/>
  <printOptions horizontalCentered="1"/>
  <pageMargins left="0.74803149606299213" right="0.74803149606299213" top="0.78740157480314965" bottom="0.78740157480314965" header="0.51181102362204722" footer="0.51181102362204722"/>
  <pageSetup paperSize="9" scale="71"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4"/>
  <dimension ref="A1:K208"/>
  <sheetViews>
    <sheetView tabSelected="1" zoomScaleNormal="100" workbookViewId="0">
      <selection activeCell="M1" sqref="M1"/>
    </sheetView>
  </sheetViews>
  <sheetFormatPr defaultRowHeight="12.5" x14ac:dyDescent="0.25"/>
  <cols>
    <col min="1" max="1" width="29.36328125" bestFit="1" customWidth="1"/>
    <col min="2" max="2" width="7.26953125" bestFit="1" customWidth="1"/>
    <col min="3" max="3" width="7.26953125" customWidth="1"/>
    <col min="4" max="4" width="7.26953125" bestFit="1" customWidth="1"/>
    <col min="5" max="5" width="7.26953125" customWidth="1"/>
    <col min="6" max="6" width="7.26953125" bestFit="1" customWidth="1"/>
    <col min="7" max="7" width="7.26953125" customWidth="1"/>
    <col min="8" max="8" width="7.26953125" bestFit="1" customWidth="1"/>
    <col min="9" max="9" width="7.26953125" customWidth="1"/>
    <col min="10" max="11" width="7.7265625" customWidth="1"/>
  </cols>
  <sheetData>
    <row r="1" spans="1:11" s="52" customFormat="1" ht="20" x14ac:dyDescent="0.4">
      <c r="A1" s="4" t="s">
        <v>10</v>
      </c>
      <c r="B1" s="198" t="s">
        <v>17</v>
      </c>
      <c r="C1" s="198"/>
      <c r="D1" s="198"/>
      <c r="E1" s="199"/>
      <c r="F1" s="199"/>
      <c r="G1" s="199"/>
      <c r="H1" s="199"/>
      <c r="I1" s="199"/>
      <c r="J1" s="199"/>
      <c r="K1" s="199"/>
    </row>
    <row r="2" spans="1:11" s="52" customFormat="1" ht="20" x14ac:dyDescent="0.4">
      <c r="A2" s="4" t="s">
        <v>108</v>
      </c>
      <c r="B2" s="202" t="s">
        <v>99</v>
      </c>
      <c r="C2" s="198"/>
      <c r="D2" s="198"/>
      <c r="E2" s="203"/>
      <c r="F2" s="203"/>
      <c r="G2" s="203"/>
      <c r="H2" s="203"/>
      <c r="I2" s="203"/>
      <c r="J2" s="203"/>
      <c r="K2" s="203"/>
    </row>
    <row r="4" spans="1:11" ht="15.5" x14ac:dyDescent="0.35">
      <c r="A4" s="164" t="s">
        <v>119</v>
      </c>
      <c r="B4" s="196" t="s">
        <v>1</v>
      </c>
      <c r="C4" s="200"/>
      <c r="D4" s="200"/>
      <c r="E4" s="197"/>
      <c r="F4" s="196" t="s">
        <v>14</v>
      </c>
      <c r="G4" s="200"/>
      <c r="H4" s="200"/>
      <c r="I4" s="197"/>
      <c r="J4" s="196" t="s">
        <v>15</v>
      </c>
      <c r="K4" s="197"/>
    </row>
    <row r="5" spans="1:11" ht="13" x14ac:dyDescent="0.3">
      <c r="A5" s="22"/>
      <c r="B5" s="196">
        <f>VALUE(RIGHT($B$2, 4))</f>
        <v>2023</v>
      </c>
      <c r="C5" s="197"/>
      <c r="D5" s="196">
        <f>B5-1</f>
        <v>2022</v>
      </c>
      <c r="E5" s="204"/>
      <c r="F5" s="196">
        <f>B5</f>
        <v>2023</v>
      </c>
      <c r="G5" s="204"/>
      <c r="H5" s="196">
        <f>D5</f>
        <v>2022</v>
      </c>
      <c r="I5" s="204"/>
      <c r="J5" s="140" t="s">
        <v>4</v>
      </c>
      <c r="K5" s="141" t="s">
        <v>2</v>
      </c>
    </row>
    <row r="6" spans="1:11" ht="13" x14ac:dyDescent="0.3">
      <c r="A6" s="163" t="s">
        <v>119</v>
      </c>
      <c r="B6" s="61" t="s">
        <v>12</v>
      </c>
      <c r="C6" s="62" t="s">
        <v>13</v>
      </c>
      <c r="D6" s="61" t="s">
        <v>12</v>
      </c>
      <c r="E6" s="63" t="s">
        <v>13</v>
      </c>
      <c r="F6" s="62" t="s">
        <v>12</v>
      </c>
      <c r="G6" s="62" t="s">
        <v>13</v>
      </c>
      <c r="H6" s="61" t="s">
        <v>12</v>
      </c>
      <c r="I6" s="63" t="s">
        <v>13</v>
      </c>
      <c r="J6" s="61"/>
      <c r="K6" s="63"/>
    </row>
    <row r="7" spans="1:11" x14ac:dyDescent="0.25">
      <c r="A7" s="7" t="s">
        <v>327</v>
      </c>
      <c r="B7" s="65">
        <v>25</v>
      </c>
      <c r="C7" s="34">
        <f>IF(B18=0, "-", B7/B18)</f>
        <v>6.7024128686327081E-2</v>
      </c>
      <c r="D7" s="65">
        <v>22</v>
      </c>
      <c r="E7" s="9">
        <f>IF(D18=0, "-", D7/D18)</f>
        <v>6.8750000000000006E-2</v>
      </c>
      <c r="F7" s="81">
        <v>111</v>
      </c>
      <c r="G7" s="34">
        <f>IF(F18=0, "-", F7/F18)</f>
        <v>5.5114200595829194E-2</v>
      </c>
      <c r="H7" s="65">
        <v>89</v>
      </c>
      <c r="I7" s="9">
        <f>IF(H18=0, "-", H7/H18)</f>
        <v>4.4566850275413121E-2</v>
      </c>
      <c r="J7" s="8">
        <f t="shared" ref="J7:J16" si="0">IF(D7=0, "-", IF((B7-D7)/D7&lt;10, (B7-D7)/D7, "&gt;999%"))</f>
        <v>0.13636363636363635</v>
      </c>
      <c r="K7" s="9">
        <f t="shared" ref="K7:K16" si="1">IF(H7=0, "-", IF((F7-H7)/H7&lt;10, (F7-H7)/H7, "&gt;999%"))</f>
        <v>0.24719101123595505</v>
      </c>
    </row>
    <row r="8" spans="1:11" x14ac:dyDescent="0.25">
      <c r="A8" s="7" t="s">
        <v>328</v>
      </c>
      <c r="B8" s="65">
        <v>45</v>
      </c>
      <c r="C8" s="34">
        <f>IF(B18=0, "-", B8/B18)</f>
        <v>0.12064343163538874</v>
      </c>
      <c r="D8" s="65">
        <v>34</v>
      </c>
      <c r="E8" s="9">
        <f>IF(D18=0, "-", D8/D18)</f>
        <v>0.10625</v>
      </c>
      <c r="F8" s="81">
        <v>185</v>
      </c>
      <c r="G8" s="34">
        <f>IF(F18=0, "-", F8/F18)</f>
        <v>9.1857000993048665E-2</v>
      </c>
      <c r="H8" s="65">
        <v>230</v>
      </c>
      <c r="I8" s="9">
        <f>IF(H18=0, "-", H8/H18)</f>
        <v>0.11517275913870806</v>
      </c>
      <c r="J8" s="8">
        <f t="shared" si="0"/>
        <v>0.3235294117647059</v>
      </c>
      <c r="K8" s="9">
        <f t="shared" si="1"/>
        <v>-0.19565217391304349</v>
      </c>
    </row>
    <row r="9" spans="1:11" x14ac:dyDescent="0.25">
      <c r="A9" s="7" t="s">
        <v>329</v>
      </c>
      <c r="B9" s="65">
        <v>32</v>
      </c>
      <c r="C9" s="34">
        <f>IF(B18=0, "-", B9/B18)</f>
        <v>8.5790884718498661E-2</v>
      </c>
      <c r="D9" s="65">
        <v>53</v>
      </c>
      <c r="E9" s="9">
        <f>IF(D18=0, "-", D9/D18)</f>
        <v>0.16562499999999999</v>
      </c>
      <c r="F9" s="81">
        <v>209</v>
      </c>
      <c r="G9" s="34">
        <f>IF(F18=0, "-", F9/F18)</f>
        <v>0.10377358490566038</v>
      </c>
      <c r="H9" s="65">
        <v>196</v>
      </c>
      <c r="I9" s="9">
        <f>IF(H18=0, "-", H9/H18)</f>
        <v>9.814722083124687E-2</v>
      </c>
      <c r="J9" s="8">
        <f t="shared" si="0"/>
        <v>-0.39622641509433965</v>
      </c>
      <c r="K9" s="9">
        <f t="shared" si="1"/>
        <v>6.6326530612244902E-2</v>
      </c>
    </row>
    <row r="10" spans="1:11" x14ac:dyDescent="0.25">
      <c r="A10" s="7" t="s">
        <v>330</v>
      </c>
      <c r="B10" s="65">
        <v>104</v>
      </c>
      <c r="C10" s="34">
        <f>IF(B18=0, "-", B10/B18)</f>
        <v>0.27882037533512066</v>
      </c>
      <c r="D10" s="65">
        <v>51</v>
      </c>
      <c r="E10" s="9">
        <f>IF(D18=0, "-", D10/D18)</f>
        <v>0.15937499999999999</v>
      </c>
      <c r="F10" s="81">
        <v>675</v>
      </c>
      <c r="G10" s="34">
        <f>IF(F18=0, "-", F10/F18)</f>
        <v>0.33515392254220455</v>
      </c>
      <c r="H10" s="65">
        <v>479</v>
      </c>
      <c r="I10" s="9">
        <f>IF(H18=0, "-", H10/H18)</f>
        <v>0.23985978968452679</v>
      </c>
      <c r="J10" s="8">
        <f t="shared" si="0"/>
        <v>1.0392156862745099</v>
      </c>
      <c r="K10" s="9">
        <f t="shared" si="1"/>
        <v>0.40918580375782881</v>
      </c>
    </row>
    <row r="11" spans="1:11" x14ac:dyDescent="0.25">
      <c r="A11" s="7" t="s">
        <v>331</v>
      </c>
      <c r="B11" s="65">
        <v>6</v>
      </c>
      <c r="C11" s="34">
        <f>IF(B18=0, "-", B11/B18)</f>
        <v>1.6085790884718499E-2</v>
      </c>
      <c r="D11" s="65">
        <v>12</v>
      </c>
      <c r="E11" s="9">
        <f>IF(D18=0, "-", D11/D18)</f>
        <v>3.7499999999999999E-2</v>
      </c>
      <c r="F11" s="81">
        <v>36</v>
      </c>
      <c r="G11" s="34">
        <f>IF(F18=0, "-", F11/F18)</f>
        <v>1.7874875868917579E-2</v>
      </c>
      <c r="H11" s="65">
        <v>59</v>
      </c>
      <c r="I11" s="9">
        <f>IF(H18=0, "-", H11/H18)</f>
        <v>2.9544316474712069E-2</v>
      </c>
      <c r="J11" s="8">
        <f t="shared" si="0"/>
        <v>-0.5</v>
      </c>
      <c r="K11" s="9">
        <f t="shared" si="1"/>
        <v>-0.38983050847457629</v>
      </c>
    </row>
    <row r="12" spans="1:11" x14ac:dyDescent="0.25">
      <c r="A12" s="7" t="s">
        <v>332</v>
      </c>
      <c r="B12" s="65">
        <v>7</v>
      </c>
      <c r="C12" s="34">
        <f>IF(B18=0, "-", B12/B18)</f>
        <v>1.876675603217158E-2</v>
      </c>
      <c r="D12" s="65">
        <v>6</v>
      </c>
      <c r="E12" s="9">
        <f>IF(D18=0, "-", D12/D18)</f>
        <v>1.8749999999999999E-2</v>
      </c>
      <c r="F12" s="81">
        <v>30</v>
      </c>
      <c r="G12" s="34">
        <f>IF(F18=0, "-", F12/F18)</f>
        <v>1.4895729890764648E-2</v>
      </c>
      <c r="H12" s="65">
        <v>56</v>
      </c>
      <c r="I12" s="9">
        <f>IF(H18=0, "-", H12/H18)</f>
        <v>2.8042063094641963E-2</v>
      </c>
      <c r="J12" s="8">
        <f t="shared" si="0"/>
        <v>0.16666666666666666</v>
      </c>
      <c r="K12" s="9">
        <f t="shared" si="1"/>
        <v>-0.4642857142857143</v>
      </c>
    </row>
    <row r="13" spans="1:11" x14ac:dyDescent="0.25">
      <c r="A13" s="7" t="s">
        <v>333</v>
      </c>
      <c r="B13" s="65">
        <v>15</v>
      </c>
      <c r="C13" s="34">
        <f>IF(B18=0, "-", B13/B18)</f>
        <v>4.0214477211796246E-2</v>
      </c>
      <c r="D13" s="65">
        <v>11</v>
      </c>
      <c r="E13" s="9">
        <f>IF(D18=0, "-", D13/D18)</f>
        <v>3.4375000000000003E-2</v>
      </c>
      <c r="F13" s="81">
        <v>88</v>
      </c>
      <c r="G13" s="34">
        <f>IF(F18=0, "-", F13/F18)</f>
        <v>4.3694141012909631E-2</v>
      </c>
      <c r="H13" s="65">
        <v>88</v>
      </c>
      <c r="I13" s="9">
        <f>IF(H18=0, "-", H13/H18)</f>
        <v>4.4066099148723087E-2</v>
      </c>
      <c r="J13" s="8">
        <f t="shared" si="0"/>
        <v>0.36363636363636365</v>
      </c>
      <c r="K13" s="9">
        <f t="shared" si="1"/>
        <v>0</v>
      </c>
    </row>
    <row r="14" spans="1:11" x14ac:dyDescent="0.25">
      <c r="A14" s="7" t="s">
        <v>334</v>
      </c>
      <c r="B14" s="65">
        <v>38</v>
      </c>
      <c r="C14" s="34">
        <f>IF(B18=0, "-", B14/B18)</f>
        <v>0.10187667560321716</v>
      </c>
      <c r="D14" s="65">
        <v>67</v>
      </c>
      <c r="E14" s="9">
        <f>IF(D18=0, "-", D14/D18)</f>
        <v>0.20937500000000001</v>
      </c>
      <c r="F14" s="81">
        <v>241</v>
      </c>
      <c r="G14" s="34">
        <f>IF(F18=0, "-", F14/F18)</f>
        <v>0.11966236345580933</v>
      </c>
      <c r="H14" s="65">
        <v>295</v>
      </c>
      <c r="I14" s="9">
        <f>IF(H18=0, "-", H14/H18)</f>
        <v>0.14772158237356034</v>
      </c>
      <c r="J14" s="8">
        <f t="shared" si="0"/>
        <v>-0.43283582089552236</v>
      </c>
      <c r="K14" s="9">
        <f t="shared" si="1"/>
        <v>-0.18305084745762712</v>
      </c>
    </row>
    <row r="15" spans="1:11" x14ac:dyDescent="0.25">
      <c r="A15" s="7" t="s">
        <v>335</v>
      </c>
      <c r="B15" s="65">
        <v>33</v>
      </c>
      <c r="C15" s="34">
        <f>IF(B18=0, "-", B15/B18)</f>
        <v>8.8471849865951746E-2</v>
      </c>
      <c r="D15" s="65">
        <v>25</v>
      </c>
      <c r="E15" s="9">
        <f>IF(D18=0, "-", D15/D18)</f>
        <v>7.8125E-2</v>
      </c>
      <c r="F15" s="81">
        <v>175</v>
      </c>
      <c r="G15" s="34">
        <f>IF(F18=0, "-", F15/F18)</f>
        <v>8.6891757696127114E-2</v>
      </c>
      <c r="H15" s="65">
        <v>320</v>
      </c>
      <c r="I15" s="9">
        <f>IF(H18=0, "-", H15/H18)</f>
        <v>0.16024036054081123</v>
      </c>
      <c r="J15" s="8">
        <f t="shared" si="0"/>
        <v>0.32</v>
      </c>
      <c r="K15" s="9">
        <f t="shared" si="1"/>
        <v>-0.453125</v>
      </c>
    </row>
    <row r="16" spans="1:11" x14ac:dyDescent="0.25">
      <c r="A16" s="7" t="s">
        <v>336</v>
      </c>
      <c r="B16" s="65">
        <v>68</v>
      </c>
      <c r="C16" s="34">
        <f>IF(B18=0, "-", B16/B18)</f>
        <v>0.18230563002680966</v>
      </c>
      <c r="D16" s="65">
        <v>39</v>
      </c>
      <c r="E16" s="9">
        <f>IF(D18=0, "-", D16/D18)</f>
        <v>0.121875</v>
      </c>
      <c r="F16" s="81">
        <v>264</v>
      </c>
      <c r="G16" s="34">
        <f>IF(F18=0, "-", F16/F18)</f>
        <v>0.13108242303872888</v>
      </c>
      <c r="H16" s="65">
        <v>185</v>
      </c>
      <c r="I16" s="9">
        <f>IF(H18=0, "-", H16/H18)</f>
        <v>9.2638958437656488E-2</v>
      </c>
      <c r="J16" s="8">
        <f t="shared" si="0"/>
        <v>0.74358974358974361</v>
      </c>
      <c r="K16" s="9">
        <f t="shared" si="1"/>
        <v>0.42702702702702705</v>
      </c>
    </row>
    <row r="17" spans="1:11" x14ac:dyDescent="0.25">
      <c r="A17" s="2"/>
      <c r="B17" s="68"/>
      <c r="C17" s="33"/>
      <c r="D17" s="68"/>
      <c r="E17" s="6"/>
      <c r="F17" s="82"/>
      <c r="G17" s="33"/>
      <c r="H17" s="68"/>
      <c r="I17" s="6"/>
      <c r="J17" s="5"/>
      <c r="K17" s="6"/>
    </row>
    <row r="18" spans="1:11" s="43" customFormat="1" ht="13" x14ac:dyDescent="0.3">
      <c r="A18" s="162" t="s">
        <v>595</v>
      </c>
      <c r="B18" s="71">
        <f>SUM(B7:B17)</f>
        <v>373</v>
      </c>
      <c r="C18" s="40">
        <f>B18/7974</f>
        <v>4.6777025332330073E-2</v>
      </c>
      <c r="D18" s="71">
        <f>SUM(D7:D17)</f>
        <v>320</v>
      </c>
      <c r="E18" s="41">
        <f>D18/6214</f>
        <v>5.1496620534277435E-2</v>
      </c>
      <c r="F18" s="77">
        <f>SUM(F7:F17)</f>
        <v>2014</v>
      </c>
      <c r="G18" s="42">
        <f>F18/37676</f>
        <v>5.3455780868457377E-2</v>
      </c>
      <c r="H18" s="71">
        <f>SUM(H7:H17)</f>
        <v>1997</v>
      </c>
      <c r="I18" s="41">
        <f>H18/35131</f>
        <v>5.6844382454242691E-2</v>
      </c>
      <c r="J18" s="37">
        <f>IF(D18=0, "-", IF((B18-D18)/D18&lt;10, (B18-D18)/D18, "&gt;999%"))</f>
        <v>0.16562499999999999</v>
      </c>
      <c r="K18" s="38">
        <f>IF(H18=0, "-", IF((F18-H18)/H18&lt;10, (F18-H18)/H18, "&gt;999%"))</f>
        <v>8.5127691537305959E-3</v>
      </c>
    </row>
    <row r="19" spans="1:11" x14ac:dyDescent="0.25">
      <c r="B19" s="83"/>
      <c r="D19" s="83"/>
      <c r="F19" s="83"/>
      <c r="H19" s="83"/>
    </row>
    <row r="20" spans="1:11" s="43" customFormat="1" ht="13" x14ac:dyDescent="0.3">
      <c r="A20" s="162" t="s">
        <v>595</v>
      </c>
      <c r="B20" s="71">
        <v>373</v>
      </c>
      <c r="C20" s="40">
        <f>B20/7974</f>
        <v>4.6777025332330073E-2</v>
      </c>
      <c r="D20" s="71">
        <v>320</v>
      </c>
      <c r="E20" s="41">
        <f>D20/6214</f>
        <v>5.1496620534277435E-2</v>
      </c>
      <c r="F20" s="77">
        <v>2014</v>
      </c>
      <c r="G20" s="42">
        <f>F20/37676</f>
        <v>5.3455780868457377E-2</v>
      </c>
      <c r="H20" s="71">
        <v>1997</v>
      </c>
      <c r="I20" s="41">
        <f>H20/35131</f>
        <v>5.6844382454242691E-2</v>
      </c>
      <c r="J20" s="37">
        <f>IF(D20=0, "-", IF((B20-D20)/D20&lt;10, (B20-D20)/D20, "&gt;999%"))</f>
        <v>0.16562499999999999</v>
      </c>
      <c r="K20" s="38">
        <f>IF(H20=0, "-", IF((F20-H20)/H20&lt;10, (F20-H20)/H20, "&gt;999%"))</f>
        <v>8.5127691537305959E-3</v>
      </c>
    </row>
    <row r="21" spans="1:11" x14ac:dyDescent="0.25">
      <c r="B21" s="83"/>
      <c r="D21" s="83"/>
      <c r="F21" s="83"/>
      <c r="H21" s="83"/>
    </row>
    <row r="22" spans="1:11" ht="15.5" x14ac:dyDescent="0.35">
      <c r="A22" s="164" t="s">
        <v>120</v>
      </c>
      <c r="B22" s="196" t="s">
        <v>1</v>
      </c>
      <c r="C22" s="200"/>
      <c r="D22" s="200"/>
      <c r="E22" s="197"/>
      <c r="F22" s="196" t="s">
        <v>14</v>
      </c>
      <c r="G22" s="200"/>
      <c r="H22" s="200"/>
      <c r="I22" s="197"/>
      <c r="J22" s="196" t="s">
        <v>15</v>
      </c>
      <c r="K22" s="197"/>
    </row>
    <row r="23" spans="1:11" ht="13" x14ac:dyDescent="0.3">
      <c r="A23" s="22"/>
      <c r="B23" s="196">
        <f>VALUE(RIGHT($B$2, 4))</f>
        <v>2023</v>
      </c>
      <c r="C23" s="197"/>
      <c r="D23" s="196">
        <f>B23-1</f>
        <v>2022</v>
      </c>
      <c r="E23" s="204"/>
      <c r="F23" s="196">
        <f>B23</f>
        <v>2023</v>
      </c>
      <c r="G23" s="204"/>
      <c r="H23" s="196">
        <f>D23</f>
        <v>2022</v>
      </c>
      <c r="I23" s="204"/>
      <c r="J23" s="140" t="s">
        <v>4</v>
      </c>
      <c r="K23" s="141" t="s">
        <v>2</v>
      </c>
    </row>
    <row r="24" spans="1:11" ht="13" x14ac:dyDescent="0.3">
      <c r="A24" s="163" t="s">
        <v>151</v>
      </c>
      <c r="B24" s="61" t="s">
        <v>12</v>
      </c>
      <c r="C24" s="62" t="s">
        <v>13</v>
      </c>
      <c r="D24" s="61" t="s">
        <v>12</v>
      </c>
      <c r="E24" s="63" t="s">
        <v>13</v>
      </c>
      <c r="F24" s="62" t="s">
        <v>12</v>
      </c>
      <c r="G24" s="62" t="s">
        <v>13</v>
      </c>
      <c r="H24" s="61" t="s">
        <v>12</v>
      </c>
      <c r="I24" s="63" t="s">
        <v>13</v>
      </c>
      <c r="J24" s="61"/>
      <c r="K24" s="63"/>
    </row>
    <row r="25" spans="1:11" x14ac:dyDescent="0.25">
      <c r="A25" s="7" t="s">
        <v>337</v>
      </c>
      <c r="B25" s="65">
        <v>18</v>
      </c>
      <c r="C25" s="34">
        <f>IF(B49=0, "-", B25/B49)</f>
        <v>1.768172888015717E-2</v>
      </c>
      <c r="D25" s="65">
        <v>0</v>
      </c>
      <c r="E25" s="9">
        <f>IF(D49=0, "-", D25/D49)</f>
        <v>0</v>
      </c>
      <c r="F25" s="81">
        <v>72</v>
      </c>
      <c r="G25" s="34">
        <f>IF(F49=0, "-", F25/F49)</f>
        <v>1.6E-2</v>
      </c>
      <c r="H25" s="65">
        <v>0</v>
      </c>
      <c r="I25" s="9">
        <f>IF(H49=0, "-", H25/H49)</f>
        <v>0</v>
      </c>
      <c r="J25" s="8" t="str">
        <f t="shared" ref="J25:J47" si="2">IF(D25=0, "-", IF((B25-D25)/D25&lt;10, (B25-D25)/D25, "&gt;999%"))</f>
        <v>-</v>
      </c>
      <c r="K25" s="9" t="str">
        <f t="shared" ref="K25:K47" si="3">IF(H25=0, "-", IF((F25-H25)/H25&lt;10, (F25-H25)/H25, "&gt;999%"))</f>
        <v>-</v>
      </c>
    </row>
    <row r="26" spans="1:11" x14ac:dyDescent="0.25">
      <c r="A26" s="7" t="s">
        <v>338</v>
      </c>
      <c r="B26" s="65">
        <v>1</v>
      </c>
      <c r="C26" s="34">
        <f>IF(B49=0, "-", B26/B49)</f>
        <v>9.8231827111984276E-4</v>
      </c>
      <c r="D26" s="65">
        <v>0</v>
      </c>
      <c r="E26" s="9">
        <f>IF(D49=0, "-", D26/D49)</f>
        <v>0</v>
      </c>
      <c r="F26" s="81">
        <v>3</v>
      </c>
      <c r="G26" s="34">
        <f>IF(F49=0, "-", F26/F49)</f>
        <v>6.6666666666666664E-4</v>
      </c>
      <c r="H26" s="65">
        <v>2</v>
      </c>
      <c r="I26" s="9">
        <f>IF(H49=0, "-", H26/H49)</f>
        <v>5.0263885398341287E-4</v>
      </c>
      <c r="J26" s="8" t="str">
        <f t="shared" si="2"/>
        <v>-</v>
      </c>
      <c r="K26" s="9">
        <f t="shared" si="3"/>
        <v>0.5</v>
      </c>
    </row>
    <row r="27" spans="1:11" x14ac:dyDescent="0.25">
      <c r="A27" s="7" t="s">
        <v>339</v>
      </c>
      <c r="B27" s="65">
        <v>68</v>
      </c>
      <c r="C27" s="34">
        <f>IF(B49=0, "-", B27/B49)</f>
        <v>6.6797642436149315E-2</v>
      </c>
      <c r="D27" s="65">
        <v>15</v>
      </c>
      <c r="E27" s="9">
        <f>IF(D49=0, "-", D27/D49)</f>
        <v>2.3328149300155521E-2</v>
      </c>
      <c r="F27" s="81">
        <v>278</v>
      </c>
      <c r="G27" s="34">
        <f>IF(F49=0, "-", F27/F49)</f>
        <v>6.1777777777777779E-2</v>
      </c>
      <c r="H27" s="65">
        <v>145</v>
      </c>
      <c r="I27" s="9">
        <f>IF(H49=0, "-", H27/H49)</f>
        <v>3.6441316913797435E-2</v>
      </c>
      <c r="J27" s="8">
        <f t="shared" si="2"/>
        <v>3.5333333333333332</v>
      </c>
      <c r="K27" s="9">
        <f t="shared" si="3"/>
        <v>0.91724137931034477</v>
      </c>
    </row>
    <row r="28" spans="1:11" x14ac:dyDescent="0.25">
      <c r="A28" s="7" t="s">
        <v>340</v>
      </c>
      <c r="B28" s="65">
        <v>2</v>
      </c>
      <c r="C28" s="34">
        <f>IF(B49=0, "-", B28/B49)</f>
        <v>1.9646365422396855E-3</v>
      </c>
      <c r="D28" s="65">
        <v>27</v>
      </c>
      <c r="E28" s="9">
        <f>IF(D49=0, "-", D28/D49)</f>
        <v>4.1990668740279936E-2</v>
      </c>
      <c r="F28" s="81">
        <v>44</v>
      </c>
      <c r="G28" s="34">
        <f>IF(F49=0, "-", F28/F49)</f>
        <v>9.7777777777777776E-3</v>
      </c>
      <c r="H28" s="65">
        <v>115</v>
      </c>
      <c r="I28" s="9">
        <f>IF(H49=0, "-", H28/H49)</f>
        <v>2.8901734104046242E-2</v>
      </c>
      <c r="J28" s="8">
        <f t="shared" si="2"/>
        <v>-0.92592592592592593</v>
      </c>
      <c r="K28" s="9">
        <f t="shared" si="3"/>
        <v>-0.61739130434782608</v>
      </c>
    </row>
    <row r="29" spans="1:11" x14ac:dyDescent="0.25">
      <c r="A29" s="7" t="s">
        <v>341</v>
      </c>
      <c r="B29" s="65">
        <v>48</v>
      </c>
      <c r="C29" s="34">
        <f>IF(B49=0, "-", B29/B49)</f>
        <v>4.7151277013752456E-2</v>
      </c>
      <c r="D29" s="65">
        <v>49</v>
      </c>
      <c r="E29" s="9">
        <f>IF(D49=0, "-", D29/D49)</f>
        <v>7.6205287713841371E-2</v>
      </c>
      <c r="F29" s="81">
        <v>242</v>
      </c>
      <c r="G29" s="34">
        <f>IF(F49=0, "-", F29/F49)</f>
        <v>5.3777777777777779E-2</v>
      </c>
      <c r="H29" s="65">
        <v>355</v>
      </c>
      <c r="I29" s="9">
        <f>IF(H49=0, "-", H29/H49)</f>
        <v>8.9218396582055798E-2</v>
      </c>
      <c r="J29" s="8">
        <f t="shared" si="2"/>
        <v>-2.0408163265306121E-2</v>
      </c>
      <c r="K29" s="9">
        <f t="shared" si="3"/>
        <v>-0.3183098591549296</v>
      </c>
    </row>
    <row r="30" spans="1:11" x14ac:dyDescent="0.25">
      <c r="A30" s="7" t="s">
        <v>342</v>
      </c>
      <c r="B30" s="65">
        <v>13</v>
      </c>
      <c r="C30" s="34">
        <f>IF(B49=0, "-", B30/B49)</f>
        <v>1.2770137524557957E-2</v>
      </c>
      <c r="D30" s="65">
        <v>17</v>
      </c>
      <c r="E30" s="9">
        <f>IF(D49=0, "-", D30/D49)</f>
        <v>2.6438569206842923E-2</v>
      </c>
      <c r="F30" s="81">
        <v>57</v>
      </c>
      <c r="G30" s="34">
        <f>IF(F49=0, "-", F30/F49)</f>
        <v>1.2666666666666666E-2</v>
      </c>
      <c r="H30" s="65">
        <v>43</v>
      </c>
      <c r="I30" s="9">
        <f>IF(H49=0, "-", H30/H49)</f>
        <v>1.0806735360643378E-2</v>
      </c>
      <c r="J30" s="8">
        <f t="shared" si="2"/>
        <v>-0.23529411764705882</v>
      </c>
      <c r="K30" s="9">
        <f t="shared" si="3"/>
        <v>0.32558139534883723</v>
      </c>
    </row>
    <row r="31" spans="1:11" x14ac:dyDescent="0.25">
      <c r="A31" s="7" t="s">
        <v>343</v>
      </c>
      <c r="B31" s="65">
        <v>94</v>
      </c>
      <c r="C31" s="34">
        <f>IF(B49=0, "-", B31/B49)</f>
        <v>9.2337917485265222E-2</v>
      </c>
      <c r="D31" s="65">
        <v>108</v>
      </c>
      <c r="E31" s="9">
        <f>IF(D49=0, "-", D31/D49)</f>
        <v>0.16796267496111975</v>
      </c>
      <c r="F31" s="81">
        <v>310</v>
      </c>
      <c r="G31" s="34">
        <f>IF(F49=0, "-", F31/F49)</f>
        <v>6.8888888888888888E-2</v>
      </c>
      <c r="H31" s="65">
        <v>318</v>
      </c>
      <c r="I31" s="9">
        <f>IF(H49=0, "-", H31/H49)</f>
        <v>7.9919577783362658E-2</v>
      </c>
      <c r="J31" s="8">
        <f t="shared" si="2"/>
        <v>-0.12962962962962962</v>
      </c>
      <c r="K31" s="9">
        <f t="shared" si="3"/>
        <v>-2.5157232704402517E-2</v>
      </c>
    </row>
    <row r="32" spans="1:11" x14ac:dyDescent="0.25">
      <c r="A32" s="7" t="s">
        <v>344</v>
      </c>
      <c r="B32" s="65">
        <v>110</v>
      </c>
      <c r="C32" s="34">
        <f>IF(B49=0, "-", B32/B49)</f>
        <v>0.10805500982318271</v>
      </c>
      <c r="D32" s="65">
        <v>53</v>
      </c>
      <c r="E32" s="9">
        <f>IF(D49=0, "-", D32/D49)</f>
        <v>8.2426127527216175E-2</v>
      </c>
      <c r="F32" s="81">
        <v>449</v>
      </c>
      <c r="G32" s="34">
        <f>IF(F49=0, "-", F32/F49)</f>
        <v>9.9777777777777785E-2</v>
      </c>
      <c r="H32" s="65">
        <v>574</v>
      </c>
      <c r="I32" s="9">
        <f>IF(H49=0, "-", H32/H49)</f>
        <v>0.14425735109323951</v>
      </c>
      <c r="J32" s="8">
        <f t="shared" si="2"/>
        <v>1.0754716981132075</v>
      </c>
      <c r="K32" s="9">
        <f t="shared" si="3"/>
        <v>-0.21777003484320556</v>
      </c>
    </row>
    <row r="33" spans="1:11" x14ac:dyDescent="0.25">
      <c r="A33" s="7" t="s">
        <v>345</v>
      </c>
      <c r="B33" s="65">
        <v>0</v>
      </c>
      <c r="C33" s="34">
        <f>IF(B49=0, "-", B33/B49)</f>
        <v>0</v>
      </c>
      <c r="D33" s="65">
        <v>1</v>
      </c>
      <c r="E33" s="9">
        <f>IF(D49=0, "-", D33/D49)</f>
        <v>1.5552099533437014E-3</v>
      </c>
      <c r="F33" s="81">
        <v>21</v>
      </c>
      <c r="G33" s="34">
        <f>IF(F49=0, "-", F33/F49)</f>
        <v>4.6666666666666671E-3</v>
      </c>
      <c r="H33" s="65">
        <v>13</v>
      </c>
      <c r="I33" s="9">
        <f>IF(H49=0, "-", H33/H49)</f>
        <v>3.267152550892184E-3</v>
      </c>
      <c r="J33" s="8">
        <f t="shared" si="2"/>
        <v>-1</v>
      </c>
      <c r="K33" s="9">
        <f t="shared" si="3"/>
        <v>0.61538461538461542</v>
      </c>
    </row>
    <row r="34" spans="1:11" x14ac:dyDescent="0.25">
      <c r="A34" s="7" t="s">
        <v>346</v>
      </c>
      <c r="B34" s="65">
        <v>236</v>
      </c>
      <c r="C34" s="34">
        <f>IF(B49=0, "-", B34/B49)</f>
        <v>0.23182711198428291</v>
      </c>
      <c r="D34" s="65">
        <v>131</v>
      </c>
      <c r="E34" s="9">
        <f>IF(D49=0, "-", D34/D49)</f>
        <v>0.20373250388802489</v>
      </c>
      <c r="F34" s="81">
        <v>929</v>
      </c>
      <c r="G34" s="34">
        <f>IF(F49=0, "-", F34/F49)</f>
        <v>0.20644444444444446</v>
      </c>
      <c r="H34" s="65">
        <v>867</v>
      </c>
      <c r="I34" s="9">
        <f>IF(H49=0, "-", H34/H49)</f>
        <v>0.21789394320180949</v>
      </c>
      <c r="J34" s="8">
        <f t="shared" si="2"/>
        <v>0.80152671755725191</v>
      </c>
      <c r="K34" s="9">
        <f t="shared" si="3"/>
        <v>7.1510957324106117E-2</v>
      </c>
    </row>
    <row r="35" spans="1:11" x14ac:dyDescent="0.25">
      <c r="A35" s="7" t="s">
        <v>347</v>
      </c>
      <c r="B35" s="65">
        <v>26</v>
      </c>
      <c r="C35" s="34">
        <f>IF(B49=0, "-", B35/B49)</f>
        <v>2.5540275049115914E-2</v>
      </c>
      <c r="D35" s="65">
        <v>47</v>
      </c>
      <c r="E35" s="9">
        <f>IF(D49=0, "-", D35/D49)</f>
        <v>7.3094867807153963E-2</v>
      </c>
      <c r="F35" s="81">
        <v>309</v>
      </c>
      <c r="G35" s="34">
        <f>IF(F49=0, "-", F35/F49)</f>
        <v>6.8666666666666668E-2</v>
      </c>
      <c r="H35" s="65">
        <v>484</v>
      </c>
      <c r="I35" s="9">
        <f>IF(H49=0, "-", H35/H49)</f>
        <v>0.12163860266398592</v>
      </c>
      <c r="J35" s="8">
        <f t="shared" si="2"/>
        <v>-0.44680851063829785</v>
      </c>
      <c r="K35" s="9">
        <f t="shared" si="3"/>
        <v>-0.36157024793388431</v>
      </c>
    </row>
    <row r="36" spans="1:11" x14ac:dyDescent="0.25">
      <c r="A36" s="7" t="s">
        <v>348</v>
      </c>
      <c r="B36" s="65">
        <v>59</v>
      </c>
      <c r="C36" s="34">
        <f>IF(B49=0, "-", B36/B49)</f>
        <v>5.7956777996070727E-2</v>
      </c>
      <c r="D36" s="65">
        <v>21</v>
      </c>
      <c r="E36" s="9">
        <f>IF(D49=0, "-", D36/D49)</f>
        <v>3.2659409020217731E-2</v>
      </c>
      <c r="F36" s="81">
        <v>373</v>
      </c>
      <c r="G36" s="34">
        <f>IF(F49=0, "-", F36/F49)</f>
        <v>8.2888888888888887E-2</v>
      </c>
      <c r="H36" s="65">
        <v>275</v>
      </c>
      <c r="I36" s="9">
        <f>IF(H49=0, "-", H36/H49)</f>
        <v>6.911284242271927E-2</v>
      </c>
      <c r="J36" s="8">
        <f t="shared" si="2"/>
        <v>1.8095238095238095</v>
      </c>
      <c r="K36" s="9">
        <f t="shared" si="3"/>
        <v>0.35636363636363638</v>
      </c>
    </row>
    <row r="37" spans="1:11" x14ac:dyDescent="0.25">
      <c r="A37" s="7" t="s">
        <v>349</v>
      </c>
      <c r="B37" s="65">
        <v>23</v>
      </c>
      <c r="C37" s="34">
        <f>IF(B49=0, "-", B37/B49)</f>
        <v>2.2593320235756387E-2</v>
      </c>
      <c r="D37" s="65">
        <v>1</v>
      </c>
      <c r="E37" s="9">
        <f>IF(D49=0, "-", D37/D49)</f>
        <v>1.5552099533437014E-3</v>
      </c>
      <c r="F37" s="81">
        <v>234</v>
      </c>
      <c r="G37" s="34">
        <f>IF(F49=0, "-", F37/F49)</f>
        <v>5.1999999999999998E-2</v>
      </c>
      <c r="H37" s="65">
        <v>2</v>
      </c>
      <c r="I37" s="9">
        <f>IF(H49=0, "-", H37/H49)</f>
        <v>5.0263885398341287E-4</v>
      </c>
      <c r="J37" s="8" t="str">
        <f t="shared" si="2"/>
        <v>&gt;999%</v>
      </c>
      <c r="K37" s="9" t="str">
        <f t="shared" si="3"/>
        <v>&gt;999%</v>
      </c>
    </row>
    <row r="38" spans="1:11" x14ac:dyDescent="0.25">
      <c r="A38" s="7" t="s">
        <v>350</v>
      </c>
      <c r="B38" s="65">
        <v>2</v>
      </c>
      <c r="C38" s="34">
        <f>IF(B49=0, "-", B38/B49)</f>
        <v>1.9646365422396855E-3</v>
      </c>
      <c r="D38" s="65">
        <v>0</v>
      </c>
      <c r="E38" s="9">
        <f>IF(D49=0, "-", D38/D49)</f>
        <v>0</v>
      </c>
      <c r="F38" s="81">
        <v>4</v>
      </c>
      <c r="G38" s="34">
        <f>IF(F49=0, "-", F38/F49)</f>
        <v>8.8888888888888893E-4</v>
      </c>
      <c r="H38" s="65">
        <v>2</v>
      </c>
      <c r="I38" s="9">
        <f>IF(H49=0, "-", H38/H49)</f>
        <v>5.0263885398341287E-4</v>
      </c>
      <c r="J38" s="8" t="str">
        <f t="shared" si="2"/>
        <v>-</v>
      </c>
      <c r="K38" s="9">
        <f t="shared" si="3"/>
        <v>1</v>
      </c>
    </row>
    <row r="39" spans="1:11" x14ac:dyDescent="0.25">
      <c r="A39" s="7" t="s">
        <v>351</v>
      </c>
      <c r="B39" s="65">
        <v>4</v>
      </c>
      <c r="C39" s="34">
        <f>IF(B49=0, "-", B39/B49)</f>
        <v>3.929273084479371E-3</v>
      </c>
      <c r="D39" s="65">
        <v>7</v>
      </c>
      <c r="E39" s="9">
        <f>IF(D49=0, "-", D39/D49)</f>
        <v>1.088646967340591E-2</v>
      </c>
      <c r="F39" s="81">
        <v>36</v>
      </c>
      <c r="G39" s="34">
        <f>IF(F49=0, "-", F39/F49)</f>
        <v>8.0000000000000002E-3</v>
      </c>
      <c r="H39" s="65">
        <v>40</v>
      </c>
      <c r="I39" s="9">
        <f>IF(H49=0, "-", H39/H49)</f>
        <v>1.0052777079668259E-2</v>
      </c>
      <c r="J39" s="8">
        <f t="shared" si="2"/>
        <v>-0.42857142857142855</v>
      </c>
      <c r="K39" s="9">
        <f t="shared" si="3"/>
        <v>-0.1</v>
      </c>
    </row>
    <row r="40" spans="1:11" x14ac:dyDescent="0.25">
      <c r="A40" s="7" t="s">
        <v>352</v>
      </c>
      <c r="B40" s="65">
        <v>12</v>
      </c>
      <c r="C40" s="34">
        <f>IF(B49=0, "-", B40/B49)</f>
        <v>1.1787819253438114E-2</v>
      </c>
      <c r="D40" s="65">
        <v>14</v>
      </c>
      <c r="E40" s="9">
        <f>IF(D49=0, "-", D40/D49)</f>
        <v>2.177293934681182E-2</v>
      </c>
      <c r="F40" s="81">
        <v>51</v>
      </c>
      <c r="G40" s="34">
        <f>IF(F49=0, "-", F40/F49)</f>
        <v>1.1333333333333334E-2</v>
      </c>
      <c r="H40" s="65">
        <v>41</v>
      </c>
      <c r="I40" s="9">
        <f>IF(H49=0, "-", H40/H49)</f>
        <v>1.0304096506659964E-2</v>
      </c>
      <c r="J40" s="8">
        <f t="shared" si="2"/>
        <v>-0.14285714285714285</v>
      </c>
      <c r="K40" s="9">
        <f t="shared" si="3"/>
        <v>0.24390243902439024</v>
      </c>
    </row>
    <row r="41" spans="1:11" x14ac:dyDescent="0.25">
      <c r="A41" s="7" t="s">
        <v>353</v>
      </c>
      <c r="B41" s="65">
        <v>130</v>
      </c>
      <c r="C41" s="34">
        <f>IF(B49=0, "-", B41/B49)</f>
        <v>0.12770137524557956</v>
      </c>
      <c r="D41" s="65">
        <v>0</v>
      </c>
      <c r="E41" s="9">
        <f>IF(D49=0, "-", D41/D49)</f>
        <v>0</v>
      </c>
      <c r="F41" s="81">
        <v>175</v>
      </c>
      <c r="G41" s="34">
        <f>IF(F49=0, "-", F41/F49)</f>
        <v>3.888888888888889E-2</v>
      </c>
      <c r="H41" s="65">
        <v>0</v>
      </c>
      <c r="I41" s="9">
        <f>IF(H49=0, "-", H41/H49)</f>
        <v>0</v>
      </c>
      <c r="J41" s="8" t="str">
        <f t="shared" si="2"/>
        <v>-</v>
      </c>
      <c r="K41" s="9" t="str">
        <f t="shared" si="3"/>
        <v>-</v>
      </c>
    </row>
    <row r="42" spans="1:11" x14ac:dyDescent="0.25">
      <c r="A42" s="7" t="s">
        <v>354</v>
      </c>
      <c r="B42" s="65">
        <v>0</v>
      </c>
      <c r="C42" s="34">
        <f>IF(B49=0, "-", B42/B49)</f>
        <v>0</v>
      </c>
      <c r="D42" s="65">
        <v>101</v>
      </c>
      <c r="E42" s="9">
        <f>IF(D49=0, "-", D42/D49)</f>
        <v>0.15707620528771385</v>
      </c>
      <c r="F42" s="81">
        <v>121</v>
      </c>
      <c r="G42" s="34">
        <f>IF(F49=0, "-", F42/F49)</f>
        <v>2.6888888888888889E-2</v>
      </c>
      <c r="H42" s="65">
        <v>300</v>
      </c>
      <c r="I42" s="9">
        <f>IF(H49=0, "-", H42/H49)</f>
        <v>7.5395828097511941E-2</v>
      </c>
      <c r="J42" s="8">
        <f t="shared" si="2"/>
        <v>-1</v>
      </c>
      <c r="K42" s="9">
        <f t="shared" si="3"/>
        <v>-0.59666666666666668</v>
      </c>
    </row>
    <row r="43" spans="1:11" x14ac:dyDescent="0.25">
      <c r="A43" s="7" t="s">
        <v>355</v>
      </c>
      <c r="B43" s="65">
        <v>2</v>
      </c>
      <c r="C43" s="34">
        <f>IF(B49=0, "-", B43/B49)</f>
        <v>1.9646365422396855E-3</v>
      </c>
      <c r="D43" s="65">
        <v>0</v>
      </c>
      <c r="E43" s="9">
        <f>IF(D49=0, "-", D43/D49)</f>
        <v>0</v>
      </c>
      <c r="F43" s="81">
        <v>21</v>
      </c>
      <c r="G43" s="34">
        <f>IF(F49=0, "-", F43/F49)</f>
        <v>4.6666666666666671E-3</v>
      </c>
      <c r="H43" s="65">
        <v>8</v>
      </c>
      <c r="I43" s="9">
        <f>IF(H49=0, "-", H43/H49)</f>
        <v>2.0105554159336515E-3</v>
      </c>
      <c r="J43" s="8" t="str">
        <f t="shared" si="2"/>
        <v>-</v>
      </c>
      <c r="K43" s="9">
        <f t="shared" si="3"/>
        <v>1.625</v>
      </c>
    </row>
    <row r="44" spans="1:11" x14ac:dyDescent="0.25">
      <c r="A44" s="7" t="s">
        <v>356</v>
      </c>
      <c r="B44" s="65">
        <v>12</v>
      </c>
      <c r="C44" s="34">
        <f>IF(B49=0, "-", B44/B49)</f>
        <v>1.1787819253438114E-2</v>
      </c>
      <c r="D44" s="65">
        <v>29</v>
      </c>
      <c r="E44" s="9">
        <f>IF(D49=0, "-", D44/D49)</f>
        <v>4.5101088646967338E-2</v>
      </c>
      <c r="F44" s="81">
        <v>50</v>
      </c>
      <c r="G44" s="34">
        <f>IF(F49=0, "-", F44/F49)</f>
        <v>1.1111111111111112E-2</v>
      </c>
      <c r="H44" s="65">
        <v>57</v>
      </c>
      <c r="I44" s="9">
        <f>IF(H49=0, "-", H44/H49)</f>
        <v>1.4325207338527268E-2</v>
      </c>
      <c r="J44" s="8">
        <f t="shared" si="2"/>
        <v>-0.58620689655172409</v>
      </c>
      <c r="K44" s="9">
        <f t="shared" si="3"/>
        <v>-0.12280701754385964</v>
      </c>
    </row>
    <row r="45" spans="1:11" x14ac:dyDescent="0.25">
      <c r="A45" s="7" t="s">
        <v>357</v>
      </c>
      <c r="B45" s="65">
        <v>44</v>
      </c>
      <c r="C45" s="34">
        <f>IF(B49=0, "-", B45/B49)</f>
        <v>4.3222003929273084E-2</v>
      </c>
      <c r="D45" s="65">
        <v>22</v>
      </c>
      <c r="E45" s="9">
        <f>IF(D49=0, "-", D45/D49)</f>
        <v>3.4214618973561428E-2</v>
      </c>
      <c r="F45" s="81">
        <v>147</v>
      </c>
      <c r="G45" s="34">
        <f>IF(F49=0, "-", F45/F49)</f>
        <v>3.2666666666666663E-2</v>
      </c>
      <c r="H45" s="65">
        <v>261</v>
      </c>
      <c r="I45" s="9">
        <f>IF(H49=0, "-", H45/H49)</f>
        <v>6.559437044483539E-2</v>
      </c>
      <c r="J45" s="8">
        <f t="shared" si="2"/>
        <v>1</v>
      </c>
      <c r="K45" s="9">
        <f t="shared" si="3"/>
        <v>-0.43678160919540232</v>
      </c>
    </row>
    <row r="46" spans="1:11" x14ac:dyDescent="0.25">
      <c r="A46" s="7" t="s">
        <v>358</v>
      </c>
      <c r="B46" s="65">
        <v>49</v>
      </c>
      <c r="C46" s="34">
        <f>IF(B49=0, "-", B46/B49)</f>
        <v>4.8133595284872301E-2</v>
      </c>
      <c r="D46" s="65">
        <v>0</v>
      </c>
      <c r="E46" s="9">
        <f>IF(D49=0, "-", D46/D49)</f>
        <v>0</v>
      </c>
      <c r="F46" s="81">
        <v>242</v>
      </c>
      <c r="G46" s="34">
        <f>IF(F49=0, "-", F46/F49)</f>
        <v>5.3777777777777779E-2</v>
      </c>
      <c r="H46" s="65">
        <v>0</v>
      </c>
      <c r="I46" s="9">
        <f>IF(H49=0, "-", H46/H49)</f>
        <v>0</v>
      </c>
      <c r="J46" s="8" t="str">
        <f t="shared" si="2"/>
        <v>-</v>
      </c>
      <c r="K46" s="9" t="str">
        <f t="shared" si="3"/>
        <v>-</v>
      </c>
    </row>
    <row r="47" spans="1:11" x14ac:dyDescent="0.25">
      <c r="A47" s="7" t="s">
        <v>359</v>
      </c>
      <c r="B47" s="65">
        <v>65</v>
      </c>
      <c r="C47" s="34">
        <f>IF(B49=0, "-", B47/B49)</f>
        <v>6.3850687622789781E-2</v>
      </c>
      <c r="D47" s="65">
        <v>0</v>
      </c>
      <c r="E47" s="9">
        <f>IF(D49=0, "-", D47/D49)</f>
        <v>0</v>
      </c>
      <c r="F47" s="81">
        <v>332</v>
      </c>
      <c r="G47" s="34">
        <f>IF(F49=0, "-", F47/F49)</f>
        <v>7.3777777777777775E-2</v>
      </c>
      <c r="H47" s="65">
        <v>77</v>
      </c>
      <c r="I47" s="9">
        <f>IF(H49=0, "-", H47/H49)</f>
        <v>1.9351595878361397E-2</v>
      </c>
      <c r="J47" s="8" t="str">
        <f t="shared" si="2"/>
        <v>-</v>
      </c>
      <c r="K47" s="9">
        <f t="shared" si="3"/>
        <v>3.3116883116883118</v>
      </c>
    </row>
    <row r="48" spans="1:11" x14ac:dyDescent="0.25">
      <c r="A48" s="2"/>
      <c r="B48" s="68"/>
      <c r="C48" s="33"/>
      <c r="D48" s="68"/>
      <c r="E48" s="6"/>
      <c r="F48" s="82"/>
      <c r="G48" s="33"/>
      <c r="H48" s="68"/>
      <c r="I48" s="6"/>
      <c r="J48" s="5"/>
      <c r="K48" s="6"/>
    </row>
    <row r="49" spans="1:11" s="43" customFormat="1" ht="13" x14ac:dyDescent="0.3">
      <c r="A49" s="162" t="s">
        <v>594</v>
      </c>
      <c r="B49" s="71">
        <f>SUM(B25:B48)</f>
        <v>1018</v>
      </c>
      <c r="C49" s="40">
        <f>B49/7974</f>
        <v>0.12766491096062202</v>
      </c>
      <c r="D49" s="71">
        <f>SUM(D25:D48)</f>
        <v>643</v>
      </c>
      <c r="E49" s="41">
        <f>D49/6214</f>
        <v>0.10347602188606372</v>
      </c>
      <c r="F49" s="77">
        <f>SUM(F25:F48)</f>
        <v>4500</v>
      </c>
      <c r="G49" s="42">
        <f>F49/37676</f>
        <v>0.11943943093746683</v>
      </c>
      <c r="H49" s="71">
        <f>SUM(H25:H48)</f>
        <v>3979</v>
      </c>
      <c r="I49" s="41">
        <f>H49/35131</f>
        <v>0.11326179158008597</v>
      </c>
      <c r="J49" s="37">
        <f>IF(D49=0, "-", IF((B49-D49)/D49&lt;10, (B49-D49)/D49, "&gt;999%"))</f>
        <v>0.58320373250388802</v>
      </c>
      <c r="K49" s="38">
        <f>IF(H49=0, "-", IF((F49-H49)/H49&lt;10, (F49-H49)/H49, "&gt;999%"))</f>
        <v>0.13093742146267906</v>
      </c>
    </row>
    <row r="50" spans="1:11" x14ac:dyDescent="0.25">
      <c r="B50" s="83"/>
      <c r="D50" s="83"/>
      <c r="F50" s="83"/>
      <c r="H50" s="83"/>
    </row>
    <row r="51" spans="1:11" ht="13" x14ac:dyDescent="0.3">
      <c r="A51" s="163" t="s">
        <v>152</v>
      </c>
      <c r="B51" s="61" t="s">
        <v>12</v>
      </c>
      <c r="C51" s="62" t="s">
        <v>13</v>
      </c>
      <c r="D51" s="61" t="s">
        <v>12</v>
      </c>
      <c r="E51" s="63" t="s">
        <v>13</v>
      </c>
      <c r="F51" s="62" t="s">
        <v>12</v>
      </c>
      <c r="G51" s="62" t="s">
        <v>13</v>
      </c>
      <c r="H51" s="61" t="s">
        <v>12</v>
      </c>
      <c r="I51" s="63" t="s">
        <v>13</v>
      </c>
      <c r="J51" s="61"/>
      <c r="K51" s="63"/>
    </row>
    <row r="52" spans="1:11" x14ac:dyDescent="0.25">
      <c r="A52" s="7" t="s">
        <v>360</v>
      </c>
      <c r="B52" s="65">
        <v>4</v>
      </c>
      <c r="C52" s="34">
        <f>IF(B67=0, "-", B52/B67)</f>
        <v>2.7210884353741496E-2</v>
      </c>
      <c r="D52" s="65">
        <v>0</v>
      </c>
      <c r="E52" s="9">
        <f>IF(D67=0, "-", D52/D67)</f>
        <v>0</v>
      </c>
      <c r="F52" s="81">
        <v>7</v>
      </c>
      <c r="G52" s="34">
        <f>IF(F67=0, "-", F52/F67)</f>
        <v>1.0294117647058823E-2</v>
      </c>
      <c r="H52" s="65">
        <v>0</v>
      </c>
      <c r="I52" s="9">
        <f>IF(H67=0, "-", H52/H67)</f>
        <v>0</v>
      </c>
      <c r="J52" s="8" t="str">
        <f t="shared" ref="J52:J65" si="4">IF(D52=0, "-", IF((B52-D52)/D52&lt;10, (B52-D52)/D52, "&gt;999%"))</f>
        <v>-</v>
      </c>
      <c r="K52" s="9" t="str">
        <f t="shared" ref="K52:K65" si="5">IF(H52=0, "-", IF((F52-H52)/H52&lt;10, (F52-H52)/H52, "&gt;999%"))</f>
        <v>-</v>
      </c>
    </row>
    <row r="53" spans="1:11" x14ac:dyDescent="0.25">
      <c r="A53" s="7" t="s">
        <v>361</v>
      </c>
      <c r="B53" s="65">
        <v>6</v>
      </c>
      <c r="C53" s="34">
        <f>IF(B67=0, "-", B53/B67)</f>
        <v>4.0816326530612242E-2</v>
      </c>
      <c r="D53" s="65">
        <v>8</v>
      </c>
      <c r="E53" s="9">
        <f>IF(D67=0, "-", D53/D67)</f>
        <v>7.0175438596491224E-2</v>
      </c>
      <c r="F53" s="81">
        <v>20</v>
      </c>
      <c r="G53" s="34">
        <f>IF(F67=0, "-", F53/F67)</f>
        <v>2.9411764705882353E-2</v>
      </c>
      <c r="H53" s="65">
        <v>11</v>
      </c>
      <c r="I53" s="9">
        <f>IF(H67=0, "-", H53/H67)</f>
        <v>2.1032504780114723E-2</v>
      </c>
      <c r="J53" s="8">
        <f t="shared" si="4"/>
        <v>-0.25</v>
      </c>
      <c r="K53" s="9">
        <f t="shared" si="5"/>
        <v>0.81818181818181823</v>
      </c>
    </row>
    <row r="54" spans="1:11" x14ac:dyDescent="0.25">
      <c r="A54" s="7" t="s">
        <v>362</v>
      </c>
      <c r="B54" s="65">
        <v>14</v>
      </c>
      <c r="C54" s="34">
        <f>IF(B67=0, "-", B54/B67)</f>
        <v>9.5238095238095233E-2</v>
      </c>
      <c r="D54" s="65">
        <v>24</v>
      </c>
      <c r="E54" s="9">
        <f>IF(D67=0, "-", D54/D67)</f>
        <v>0.21052631578947367</v>
      </c>
      <c r="F54" s="81">
        <v>99</v>
      </c>
      <c r="G54" s="34">
        <f>IF(F67=0, "-", F54/F67)</f>
        <v>0.14558823529411766</v>
      </c>
      <c r="H54" s="65">
        <v>89</v>
      </c>
      <c r="I54" s="9">
        <f>IF(H67=0, "-", H54/H67)</f>
        <v>0.17017208413001911</v>
      </c>
      <c r="J54" s="8">
        <f t="shared" si="4"/>
        <v>-0.41666666666666669</v>
      </c>
      <c r="K54" s="9">
        <f t="shared" si="5"/>
        <v>0.11235955056179775</v>
      </c>
    </row>
    <row r="55" spans="1:11" x14ac:dyDescent="0.25">
      <c r="A55" s="7" t="s">
        <v>363</v>
      </c>
      <c r="B55" s="65">
        <v>38</v>
      </c>
      <c r="C55" s="34">
        <f>IF(B67=0, "-", B55/B67)</f>
        <v>0.25850340136054423</v>
      </c>
      <c r="D55" s="65">
        <v>14</v>
      </c>
      <c r="E55" s="9">
        <f>IF(D67=0, "-", D55/D67)</f>
        <v>0.12280701754385964</v>
      </c>
      <c r="F55" s="81">
        <v>85</v>
      </c>
      <c r="G55" s="34">
        <f>IF(F67=0, "-", F55/F67)</f>
        <v>0.125</v>
      </c>
      <c r="H55" s="65">
        <v>66</v>
      </c>
      <c r="I55" s="9">
        <f>IF(H67=0, "-", H55/H67)</f>
        <v>0.12619502868068833</v>
      </c>
      <c r="J55" s="8">
        <f t="shared" si="4"/>
        <v>1.7142857142857142</v>
      </c>
      <c r="K55" s="9">
        <f t="shared" si="5"/>
        <v>0.2878787878787879</v>
      </c>
    </row>
    <row r="56" spans="1:11" x14ac:dyDescent="0.25">
      <c r="A56" s="7" t="s">
        <v>364</v>
      </c>
      <c r="B56" s="65">
        <v>2</v>
      </c>
      <c r="C56" s="34">
        <f>IF(B67=0, "-", B56/B67)</f>
        <v>1.3605442176870748E-2</v>
      </c>
      <c r="D56" s="65">
        <v>2</v>
      </c>
      <c r="E56" s="9">
        <f>IF(D67=0, "-", D56/D67)</f>
        <v>1.7543859649122806E-2</v>
      </c>
      <c r="F56" s="81">
        <v>7</v>
      </c>
      <c r="G56" s="34">
        <f>IF(F67=0, "-", F56/F67)</f>
        <v>1.0294117647058823E-2</v>
      </c>
      <c r="H56" s="65">
        <v>24</v>
      </c>
      <c r="I56" s="9">
        <f>IF(H67=0, "-", H56/H67)</f>
        <v>4.5889101338432124E-2</v>
      </c>
      <c r="J56" s="8">
        <f t="shared" si="4"/>
        <v>0</v>
      </c>
      <c r="K56" s="9">
        <f t="shared" si="5"/>
        <v>-0.70833333333333337</v>
      </c>
    </row>
    <row r="57" spans="1:11" x14ac:dyDescent="0.25">
      <c r="A57" s="7" t="s">
        <v>365</v>
      </c>
      <c r="B57" s="65">
        <v>1</v>
      </c>
      <c r="C57" s="34">
        <f>IF(B67=0, "-", B57/B67)</f>
        <v>6.8027210884353739E-3</v>
      </c>
      <c r="D57" s="65">
        <v>0</v>
      </c>
      <c r="E57" s="9">
        <f>IF(D67=0, "-", D57/D67)</f>
        <v>0</v>
      </c>
      <c r="F57" s="81">
        <v>3</v>
      </c>
      <c r="G57" s="34">
        <f>IF(F67=0, "-", F57/F67)</f>
        <v>4.4117647058823529E-3</v>
      </c>
      <c r="H57" s="65">
        <v>0</v>
      </c>
      <c r="I57" s="9">
        <f>IF(H67=0, "-", H57/H67)</f>
        <v>0</v>
      </c>
      <c r="J57" s="8" t="str">
        <f t="shared" si="4"/>
        <v>-</v>
      </c>
      <c r="K57" s="9" t="str">
        <f t="shared" si="5"/>
        <v>-</v>
      </c>
    </row>
    <row r="58" spans="1:11" x14ac:dyDescent="0.25">
      <c r="A58" s="7" t="s">
        <v>366</v>
      </c>
      <c r="B58" s="65">
        <v>0</v>
      </c>
      <c r="C58" s="34">
        <f>IF(B67=0, "-", B58/B67)</f>
        <v>0</v>
      </c>
      <c r="D58" s="65">
        <v>0</v>
      </c>
      <c r="E58" s="9">
        <f>IF(D67=0, "-", D58/D67)</f>
        <v>0</v>
      </c>
      <c r="F58" s="81">
        <v>3</v>
      </c>
      <c r="G58" s="34">
        <f>IF(F67=0, "-", F58/F67)</f>
        <v>4.4117647058823529E-3</v>
      </c>
      <c r="H58" s="65">
        <v>8</v>
      </c>
      <c r="I58" s="9">
        <f>IF(H67=0, "-", H58/H67)</f>
        <v>1.5296367112810707E-2</v>
      </c>
      <c r="J58" s="8" t="str">
        <f t="shared" si="4"/>
        <v>-</v>
      </c>
      <c r="K58" s="9">
        <f t="shared" si="5"/>
        <v>-0.625</v>
      </c>
    </row>
    <row r="59" spans="1:11" x14ac:dyDescent="0.25">
      <c r="A59" s="7" t="s">
        <v>367</v>
      </c>
      <c r="B59" s="65">
        <v>15</v>
      </c>
      <c r="C59" s="34">
        <f>IF(B67=0, "-", B59/B67)</f>
        <v>0.10204081632653061</v>
      </c>
      <c r="D59" s="65">
        <v>5</v>
      </c>
      <c r="E59" s="9">
        <f>IF(D67=0, "-", D59/D67)</f>
        <v>4.3859649122807015E-2</v>
      </c>
      <c r="F59" s="81">
        <v>151</v>
      </c>
      <c r="G59" s="34">
        <f>IF(F67=0, "-", F59/F67)</f>
        <v>0.22205882352941175</v>
      </c>
      <c r="H59" s="65">
        <v>36</v>
      </c>
      <c r="I59" s="9">
        <f>IF(H67=0, "-", H59/H67)</f>
        <v>6.8833652007648183E-2</v>
      </c>
      <c r="J59" s="8">
        <f t="shared" si="4"/>
        <v>2</v>
      </c>
      <c r="K59" s="9">
        <f t="shared" si="5"/>
        <v>3.1944444444444446</v>
      </c>
    </row>
    <row r="60" spans="1:11" x14ac:dyDescent="0.25">
      <c r="A60" s="7" t="s">
        <v>368</v>
      </c>
      <c r="B60" s="65">
        <v>13</v>
      </c>
      <c r="C60" s="34">
        <f>IF(B67=0, "-", B60/B67)</f>
        <v>8.8435374149659865E-2</v>
      </c>
      <c r="D60" s="65">
        <v>3</v>
      </c>
      <c r="E60" s="9">
        <f>IF(D67=0, "-", D60/D67)</f>
        <v>2.6315789473684209E-2</v>
      </c>
      <c r="F60" s="81">
        <v>35</v>
      </c>
      <c r="G60" s="34">
        <f>IF(F67=0, "-", F60/F67)</f>
        <v>5.1470588235294115E-2</v>
      </c>
      <c r="H60" s="65">
        <v>27</v>
      </c>
      <c r="I60" s="9">
        <f>IF(H67=0, "-", H60/H67)</f>
        <v>5.1625239005736137E-2</v>
      </c>
      <c r="J60" s="8">
        <f t="shared" si="4"/>
        <v>3.3333333333333335</v>
      </c>
      <c r="K60" s="9">
        <f t="shared" si="5"/>
        <v>0.29629629629629628</v>
      </c>
    </row>
    <row r="61" spans="1:11" x14ac:dyDescent="0.25">
      <c r="A61" s="7" t="s">
        <v>369</v>
      </c>
      <c r="B61" s="65">
        <v>8</v>
      </c>
      <c r="C61" s="34">
        <f>IF(B67=0, "-", B61/B67)</f>
        <v>5.4421768707482991E-2</v>
      </c>
      <c r="D61" s="65">
        <v>1</v>
      </c>
      <c r="E61" s="9">
        <f>IF(D67=0, "-", D61/D67)</f>
        <v>8.771929824561403E-3</v>
      </c>
      <c r="F61" s="81">
        <v>21</v>
      </c>
      <c r="G61" s="34">
        <f>IF(F67=0, "-", F61/F67)</f>
        <v>3.0882352941176472E-2</v>
      </c>
      <c r="H61" s="65">
        <v>27</v>
      </c>
      <c r="I61" s="9">
        <f>IF(H67=0, "-", H61/H67)</f>
        <v>5.1625239005736137E-2</v>
      </c>
      <c r="J61" s="8">
        <f t="shared" si="4"/>
        <v>7</v>
      </c>
      <c r="K61" s="9">
        <f t="shared" si="5"/>
        <v>-0.22222222222222221</v>
      </c>
    </row>
    <row r="62" spans="1:11" x14ac:dyDescent="0.25">
      <c r="A62" s="7" t="s">
        <v>370</v>
      </c>
      <c r="B62" s="65">
        <v>5</v>
      </c>
      <c r="C62" s="34">
        <f>IF(B67=0, "-", B62/B67)</f>
        <v>3.4013605442176874E-2</v>
      </c>
      <c r="D62" s="65">
        <v>31</v>
      </c>
      <c r="E62" s="9">
        <f>IF(D67=0, "-", D62/D67)</f>
        <v>0.27192982456140352</v>
      </c>
      <c r="F62" s="81">
        <v>31</v>
      </c>
      <c r="G62" s="34">
        <f>IF(F67=0, "-", F62/F67)</f>
        <v>4.5588235294117645E-2</v>
      </c>
      <c r="H62" s="65">
        <v>87</v>
      </c>
      <c r="I62" s="9">
        <f>IF(H67=0, "-", H62/H67)</f>
        <v>0.16634799235181644</v>
      </c>
      <c r="J62" s="8">
        <f t="shared" si="4"/>
        <v>-0.83870967741935487</v>
      </c>
      <c r="K62" s="9">
        <f t="shared" si="5"/>
        <v>-0.64367816091954022</v>
      </c>
    </row>
    <row r="63" spans="1:11" x14ac:dyDescent="0.25">
      <c r="A63" s="7" t="s">
        <v>371</v>
      </c>
      <c r="B63" s="65">
        <v>11</v>
      </c>
      <c r="C63" s="34">
        <f>IF(B67=0, "-", B63/B67)</f>
        <v>7.4829931972789115E-2</v>
      </c>
      <c r="D63" s="65">
        <v>3</v>
      </c>
      <c r="E63" s="9">
        <f>IF(D67=0, "-", D63/D67)</f>
        <v>2.6315789473684209E-2</v>
      </c>
      <c r="F63" s="81">
        <v>41</v>
      </c>
      <c r="G63" s="34">
        <f>IF(F67=0, "-", F63/F67)</f>
        <v>6.0294117647058824E-2</v>
      </c>
      <c r="H63" s="65">
        <v>25</v>
      </c>
      <c r="I63" s="9">
        <f>IF(H67=0, "-", H63/H67)</f>
        <v>4.780114722753346E-2</v>
      </c>
      <c r="J63" s="8">
        <f t="shared" si="4"/>
        <v>2.6666666666666665</v>
      </c>
      <c r="K63" s="9">
        <f t="shared" si="5"/>
        <v>0.64</v>
      </c>
    </row>
    <row r="64" spans="1:11" x14ac:dyDescent="0.25">
      <c r="A64" s="7" t="s">
        <v>372</v>
      </c>
      <c r="B64" s="65">
        <v>4</v>
      </c>
      <c r="C64" s="34">
        <f>IF(B67=0, "-", B64/B67)</f>
        <v>2.7210884353741496E-2</v>
      </c>
      <c r="D64" s="65">
        <v>0</v>
      </c>
      <c r="E64" s="9">
        <f>IF(D67=0, "-", D64/D67)</f>
        <v>0</v>
      </c>
      <c r="F64" s="81">
        <v>26</v>
      </c>
      <c r="G64" s="34">
        <f>IF(F67=0, "-", F64/F67)</f>
        <v>3.8235294117647062E-2</v>
      </c>
      <c r="H64" s="65">
        <v>0</v>
      </c>
      <c r="I64" s="9">
        <f>IF(H67=0, "-", H64/H67)</f>
        <v>0</v>
      </c>
      <c r="J64" s="8" t="str">
        <f t="shared" si="4"/>
        <v>-</v>
      </c>
      <c r="K64" s="9" t="str">
        <f t="shared" si="5"/>
        <v>-</v>
      </c>
    </row>
    <row r="65" spans="1:11" x14ac:dyDescent="0.25">
      <c r="A65" s="7" t="s">
        <v>373</v>
      </c>
      <c r="B65" s="65">
        <v>26</v>
      </c>
      <c r="C65" s="34">
        <f>IF(B67=0, "-", B65/B67)</f>
        <v>0.17687074829931973</v>
      </c>
      <c r="D65" s="65">
        <v>23</v>
      </c>
      <c r="E65" s="9">
        <f>IF(D67=0, "-", D65/D67)</f>
        <v>0.20175438596491227</v>
      </c>
      <c r="F65" s="81">
        <v>151</v>
      </c>
      <c r="G65" s="34">
        <f>IF(F67=0, "-", F65/F67)</f>
        <v>0.22205882352941175</v>
      </c>
      <c r="H65" s="65">
        <v>123</v>
      </c>
      <c r="I65" s="9">
        <f>IF(H67=0, "-", H65/H67)</f>
        <v>0.23518164435946462</v>
      </c>
      <c r="J65" s="8">
        <f t="shared" si="4"/>
        <v>0.13043478260869565</v>
      </c>
      <c r="K65" s="9">
        <f t="shared" si="5"/>
        <v>0.22764227642276422</v>
      </c>
    </row>
    <row r="66" spans="1:11" x14ac:dyDescent="0.25">
      <c r="A66" s="2"/>
      <c r="B66" s="68"/>
      <c r="C66" s="33"/>
      <c r="D66" s="68"/>
      <c r="E66" s="6"/>
      <c r="F66" s="82"/>
      <c r="G66" s="33"/>
      <c r="H66" s="68"/>
      <c r="I66" s="6"/>
      <c r="J66" s="5"/>
      <c r="K66" s="6"/>
    </row>
    <row r="67" spans="1:11" s="43" customFormat="1" ht="13" x14ac:dyDescent="0.3">
      <c r="A67" s="162" t="s">
        <v>593</v>
      </c>
      <c r="B67" s="71">
        <f>SUM(B52:B66)</f>
        <v>147</v>
      </c>
      <c r="C67" s="40">
        <f>B67/7974</f>
        <v>1.8434913468773514E-2</v>
      </c>
      <c r="D67" s="71">
        <f>SUM(D52:D66)</f>
        <v>114</v>
      </c>
      <c r="E67" s="41">
        <f>D67/6214</f>
        <v>1.8345671065336338E-2</v>
      </c>
      <c r="F67" s="77">
        <f>SUM(F52:F66)</f>
        <v>680</v>
      </c>
      <c r="G67" s="42">
        <f>F67/37676</f>
        <v>1.8048625119439429E-2</v>
      </c>
      <c r="H67" s="71">
        <f>SUM(H52:H66)</f>
        <v>523</v>
      </c>
      <c r="I67" s="41">
        <f>H67/35131</f>
        <v>1.4887136716859754E-2</v>
      </c>
      <c r="J67" s="37">
        <f>IF(D67=0, "-", IF((B67-D67)/D67&lt;10, (B67-D67)/D67, "&gt;999%"))</f>
        <v>0.28947368421052633</v>
      </c>
      <c r="K67" s="38">
        <f>IF(H67=0, "-", IF((F67-H67)/H67&lt;10, (F67-H67)/H67, "&gt;999%"))</f>
        <v>0.30019120458891013</v>
      </c>
    </row>
    <row r="68" spans="1:11" x14ac:dyDescent="0.25">
      <c r="B68" s="83"/>
      <c r="D68" s="83"/>
      <c r="F68" s="83"/>
      <c r="H68" s="83"/>
    </row>
    <row r="69" spans="1:11" s="43" customFormat="1" ht="13" x14ac:dyDescent="0.3">
      <c r="A69" s="162" t="s">
        <v>592</v>
      </c>
      <c r="B69" s="71">
        <v>1165</v>
      </c>
      <c r="C69" s="40">
        <f>B69/7974</f>
        <v>0.14609982442939554</v>
      </c>
      <c r="D69" s="71">
        <v>757</v>
      </c>
      <c r="E69" s="41">
        <f>D69/6214</f>
        <v>0.12182169295140007</v>
      </c>
      <c r="F69" s="77">
        <v>5180</v>
      </c>
      <c r="G69" s="42">
        <f>F69/37676</f>
        <v>0.13748805605690625</v>
      </c>
      <c r="H69" s="71">
        <v>4502</v>
      </c>
      <c r="I69" s="41">
        <f>H69/35131</f>
        <v>0.12814892829694571</v>
      </c>
      <c r="J69" s="37">
        <f>IF(D69=0, "-", IF((B69-D69)/D69&lt;10, (B69-D69)/D69, "&gt;999%"))</f>
        <v>0.5389696169088507</v>
      </c>
      <c r="K69" s="38">
        <f>IF(H69=0, "-", IF((F69-H69)/H69&lt;10, (F69-H69)/H69, "&gt;999%"))</f>
        <v>0.15059973345179919</v>
      </c>
    </row>
    <row r="70" spans="1:11" x14ac:dyDescent="0.25">
      <c r="B70" s="83"/>
      <c r="D70" s="83"/>
      <c r="F70" s="83"/>
      <c r="H70" s="83"/>
    </row>
    <row r="71" spans="1:11" ht="15.5" x14ac:dyDescent="0.35">
      <c r="A71" s="164" t="s">
        <v>121</v>
      </c>
      <c r="B71" s="196" t="s">
        <v>1</v>
      </c>
      <c r="C71" s="200"/>
      <c r="D71" s="200"/>
      <c r="E71" s="197"/>
      <c r="F71" s="196" t="s">
        <v>14</v>
      </c>
      <c r="G71" s="200"/>
      <c r="H71" s="200"/>
      <c r="I71" s="197"/>
      <c r="J71" s="196" t="s">
        <v>15</v>
      </c>
      <c r="K71" s="197"/>
    </row>
    <row r="72" spans="1:11" ht="13" x14ac:dyDescent="0.3">
      <c r="A72" s="22"/>
      <c r="B72" s="196">
        <f>VALUE(RIGHT($B$2, 4))</f>
        <v>2023</v>
      </c>
      <c r="C72" s="197"/>
      <c r="D72" s="196">
        <f>B72-1</f>
        <v>2022</v>
      </c>
      <c r="E72" s="204"/>
      <c r="F72" s="196">
        <f>B72</f>
        <v>2023</v>
      </c>
      <c r="G72" s="204"/>
      <c r="H72" s="196">
        <f>D72</f>
        <v>2022</v>
      </c>
      <c r="I72" s="204"/>
      <c r="J72" s="140" t="s">
        <v>4</v>
      </c>
      <c r="K72" s="141" t="s">
        <v>2</v>
      </c>
    </row>
    <row r="73" spans="1:11" ht="13" x14ac:dyDescent="0.3">
      <c r="A73" s="163" t="s">
        <v>153</v>
      </c>
      <c r="B73" s="61" t="s">
        <v>12</v>
      </c>
      <c r="C73" s="62" t="s">
        <v>13</v>
      </c>
      <c r="D73" s="61" t="s">
        <v>12</v>
      </c>
      <c r="E73" s="63" t="s">
        <v>13</v>
      </c>
      <c r="F73" s="62" t="s">
        <v>12</v>
      </c>
      <c r="G73" s="62" t="s">
        <v>13</v>
      </c>
      <c r="H73" s="61" t="s">
        <v>12</v>
      </c>
      <c r="I73" s="63" t="s">
        <v>13</v>
      </c>
      <c r="J73" s="61"/>
      <c r="K73" s="63"/>
    </row>
    <row r="74" spans="1:11" x14ac:dyDescent="0.25">
      <c r="A74" s="7" t="s">
        <v>374</v>
      </c>
      <c r="B74" s="65">
        <v>145</v>
      </c>
      <c r="C74" s="34">
        <f>IF(B98=0, "-", B74/B98)</f>
        <v>9.7972972972972971E-2</v>
      </c>
      <c r="D74" s="65">
        <v>0</v>
      </c>
      <c r="E74" s="9">
        <f>IF(D98=0, "-", D74/D98)</f>
        <v>0</v>
      </c>
      <c r="F74" s="81">
        <v>409</v>
      </c>
      <c r="G74" s="34">
        <f>IF(F98=0, "-", F74/F98)</f>
        <v>5.7122905027932963E-2</v>
      </c>
      <c r="H74" s="65">
        <v>0</v>
      </c>
      <c r="I74" s="9">
        <f>IF(H98=0, "-", H74/H98)</f>
        <v>0</v>
      </c>
      <c r="J74" s="8" t="str">
        <f t="shared" ref="J74:J96" si="6">IF(D74=0, "-", IF((B74-D74)/D74&lt;10, (B74-D74)/D74, "&gt;999%"))</f>
        <v>-</v>
      </c>
      <c r="K74" s="9" t="str">
        <f t="shared" ref="K74:K96" si="7">IF(H74=0, "-", IF((F74-H74)/H74&lt;10, (F74-H74)/H74, "&gt;999%"))</f>
        <v>-</v>
      </c>
    </row>
    <row r="75" spans="1:11" x14ac:dyDescent="0.25">
      <c r="A75" s="7" t="s">
        <v>375</v>
      </c>
      <c r="B75" s="65">
        <v>0</v>
      </c>
      <c r="C75" s="34">
        <f>IF(B98=0, "-", B75/B98)</f>
        <v>0</v>
      </c>
      <c r="D75" s="65">
        <v>0</v>
      </c>
      <c r="E75" s="9">
        <f>IF(D98=0, "-", D75/D98)</f>
        <v>0</v>
      </c>
      <c r="F75" s="81">
        <v>1</v>
      </c>
      <c r="G75" s="34">
        <f>IF(F98=0, "-", F75/F98)</f>
        <v>1.3966480446927373E-4</v>
      </c>
      <c r="H75" s="65">
        <v>0</v>
      </c>
      <c r="I75" s="9">
        <f>IF(H98=0, "-", H75/H98)</f>
        <v>0</v>
      </c>
      <c r="J75" s="8" t="str">
        <f t="shared" si="6"/>
        <v>-</v>
      </c>
      <c r="K75" s="9" t="str">
        <f t="shared" si="7"/>
        <v>-</v>
      </c>
    </row>
    <row r="76" spans="1:11" x14ac:dyDescent="0.25">
      <c r="A76" s="7" t="s">
        <v>376</v>
      </c>
      <c r="B76" s="65">
        <v>4</v>
      </c>
      <c r="C76" s="34">
        <f>IF(B98=0, "-", B76/B98)</f>
        <v>2.7027027027027029E-3</v>
      </c>
      <c r="D76" s="65">
        <v>0</v>
      </c>
      <c r="E76" s="9">
        <f>IF(D98=0, "-", D76/D98)</f>
        <v>0</v>
      </c>
      <c r="F76" s="81">
        <v>54</v>
      </c>
      <c r="G76" s="34">
        <f>IF(F98=0, "-", F76/F98)</f>
        <v>7.541899441340782E-3</v>
      </c>
      <c r="H76" s="65">
        <v>0</v>
      </c>
      <c r="I76" s="9">
        <f>IF(H98=0, "-", H76/H98)</f>
        <v>0</v>
      </c>
      <c r="J76" s="8" t="str">
        <f t="shared" si="6"/>
        <v>-</v>
      </c>
      <c r="K76" s="9" t="str">
        <f t="shared" si="7"/>
        <v>-</v>
      </c>
    </row>
    <row r="77" spans="1:11" x14ac:dyDescent="0.25">
      <c r="A77" s="7" t="s">
        <v>377</v>
      </c>
      <c r="B77" s="65">
        <v>20</v>
      </c>
      <c r="C77" s="34">
        <f>IF(B98=0, "-", B77/B98)</f>
        <v>1.3513513513513514E-2</v>
      </c>
      <c r="D77" s="65">
        <v>16</v>
      </c>
      <c r="E77" s="9">
        <f>IF(D98=0, "-", D77/D98)</f>
        <v>1.7391304347826087E-2</v>
      </c>
      <c r="F77" s="81">
        <v>123</v>
      </c>
      <c r="G77" s="34">
        <f>IF(F98=0, "-", F77/F98)</f>
        <v>1.717877094972067E-2</v>
      </c>
      <c r="H77" s="65">
        <v>76</v>
      </c>
      <c r="I77" s="9">
        <f>IF(H98=0, "-", H77/H98)</f>
        <v>1.2870448772226926E-2</v>
      </c>
      <c r="J77" s="8">
        <f t="shared" si="6"/>
        <v>0.25</v>
      </c>
      <c r="K77" s="9">
        <f t="shared" si="7"/>
        <v>0.61842105263157898</v>
      </c>
    </row>
    <row r="78" spans="1:11" x14ac:dyDescent="0.25">
      <c r="A78" s="7" t="s">
        <v>378</v>
      </c>
      <c r="B78" s="65">
        <v>63</v>
      </c>
      <c r="C78" s="34">
        <f>IF(B98=0, "-", B78/B98)</f>
        <v>4.256756756756757E-2</v>
      </c>
      <c r="D78" s="65">
        <v>30</v>
      </c>
      <c r="E78" s="9">
        <f>IF(D98=0, "-", D78/D98)</f>
        <v>3.2608695652173912E-2</v>
      </c>
      <c r="F78" s="81">
        <v>210</v>
      </c>
      <c r="G78" s="34">
        <f>IF(F98=0, "-", F78/F98)</f>
        <v>2.9329608938547486E-2</v>
      </c>
      <c r="H78" s="65">
        <v>135</v>
      </c>
      <c r="I78" s="9">
        <f>IF(H98=0, "-", H78/H98)</f>
        <v>2.2861981371718881E-2</v>
      </c>
      <c r="J78" s="8">
        <f t="shared" si="6"/>
        <v>1.1000000000000001</v>
      </c>
      <c r="K78" s="9">
        <f t="shared" si="7"/>
        <v>0.55555555555555558</v>
      </c>
    </row>
    <row r="79" spans="1:11" x14ac:dyDescent="0.25">
      <c r="A79" s="7" t="s">
        <v>379</v>
      </c>
      <c r="B79" s="65">
        <v>29</v>
      </c>
      <c r="C79" s="34">
        <f>IF(B98=0, "-", B79/B98)</f>
        <v>1.9594594594594596E-2</v>
      </c>
      <c r="D79" s="65">
        <v>0</v>
      </c>
      <c r="E79" s="9">
        <f>IF(D98=0, "-", D79/D98)</f>
        <v>0</v>
      </c>
      <c r="F79" s="81">
        <v>110</v>
      </c>
      <c r="G79" s="34">
        <f>IF(F98=0, "-", F79/F98)</f>
        <v>1.5363128491620111E-2</v>
      </c>
      <c r="H79" s="65">
        <v>0</v>
      </c>
      <c r="I79" s="9">
        <f>IF(H98=0, "-", H79/H98)</f>
        <v>0</v>
      </c>
      <c r="J79" s="8" t="str">
        <f t="shared" si="6"/>
        <v>-</v>
      </c>
      <c r="K79" s="9" t="str">
        <f t="shared" si="7"/>
        <v>-</v>
      </c>
    </row>
    <row r="80" spans="1:11" x14ac:dyDescent="0.25">
      <c r="A80" s="7" t="s">
        <v>380</v>
      </c>
      <c r="B80" s="65">
        <v>39</v>
      </c>
      <c r="C80" s="34">
        <f>IF(B98=0, "-", B80/B98)</f>
        <v>2.6351351351351353E-2</v>
      </c>
      <c r="D80" s="65">
        <v>30</v>
      </c>
      <c r="E80" s="9">
        <f>IF(D98=0, "-", D80/D98)</f>
        <v>3.2608695652173912E-2</v>
      </c>
      <c r="F80" s="81">
        <v>249</v>
      </c>
      <c r="G80" s="34">
        <f>IF(F98=0, "-", F80/F98)</f>
        <v>3.477653631284916E-2</v>
      </c>
      <c r="H80" s="65">
        <v>179</v>
      </c>
      <c r="I80" s="9">
        <f>IF(H98=0, "-", H80/H98)</f>
        <v>3.0313293818797628E-2</v>
      </c>
      <c r="J80" s="8">
        <f t="shared" si="6"/>
        <v>0.3</v>
      </c>
      <c r="K80" s="9">
        <f t="shared" si="7"/>
        <v>0.39106145251396646</v>
      </c>
    </row>
    <row r="81" spans="1:11" x14ac:dyDescent="0.25">
      <c r="A81" s="7" t="s">
        <v>381</v>
      </c>
      <c r="B81" s="65">
        <v>4</v>
      </c>
      <c r="C81" s="34">
        <f>IF(B98=0, "-", B81/B98)</f>
        <v>2.7027027027027029E-3</v>
      </c>
      <c r="D81" s="65">
        <v>0</v>
      </c>
      <c r="E81" s="9">
        <f>IF(D98=0, "-", D81/D98)</f>
        <v>0</v>
      </c>
      <c r="F81" s="81">
        <v>4</v>
      </c>
      <c r="G81" s="34">
        <f>IF(F98=0, "-", F81/F98)</f>
        <v>5.5865921787709492E-4</v>
      </c>
      <c r="H81" s="65">
        <v>0</v>
      </c>
      <c r="I81" s="9">
        <f>IF(H98=0, "-", H81/H98)</f>
        <v>0</v>
      </c>
      <c r="J81" s="8" t="str">
        <f t="shared" si="6"/>
        <v>-</v>
      </c>
      <c r="K81" s="9" t="str">
        <f t="shared" si="7"/>
        <v>-</v>
      </c>
    </row>
    <row r="82" spans="1:11" x14ac:dyDescent="0.25">
      <c r="A82" s="7" t="s">
        <v>382</v>
      </c>
      <c r="B82" s="65">
        <v>155</v>
      </c>
      <c r="C82" s="34">
        <f>IF(B98=0, "-", B82/B98)</f>
        <v>0.10472972972972973</v>
      </c>
      <c r="D82" s="65">
        <v>147</v>
      </c>
      <c r="E82" s="9">
        <f>IF(D98=0, "-", D82/D98)</f>
        <v>0.15978260869565217</v>
      </c>
      <c r="F82" s="81">
        <v>629</v>
      </c>
      <c r="G82" s="34">
        <f>IF(F98=0, "-", F82/F98)</f>
        <v>8.7849162011173182E-2</v>
      </c>
      <c r="H82" s="65">
        <v>366</v>
      </c>
      <c r="I82" s="9">
        <f>IF(H98=0, "-", H82/H98)</f>
        <v>6.1981371718882301E-2</v>
      </c>
      <c r="J82" s="8">
        <f t="shared" si="6"/>
        <v>5.4421768707482991E-2</v>
      </c>
      <c r="K82" s="9">
        <f t="shared" si="7"/>
        <v>0.71857923497267762</v>
      </c>
    </row>
    <row r="83" spans="1:11" x14ac:dyDescent="0.25">
      <c r="A83" s="7" t="s">
        <v>383</v>
      </c>
      <c r="B83" s="65">
        <v>0</v>
      </c>
      <c r="C83" s="34">
        <f>IF(B98=0, "-", B83/B98)</f>
        <v>0</v>
      </c>
      <c r="D83" s="65">
        <v>2</v>
      </c>
      <c r="E83" s="9">
        <f>IF(D98=0, "-", D83/D98)</f>
        <v>2.1739130434782609E-3</v>
      </c>
      <c r="F83" s="81">
        <v>0</v>
      </c>
      <c r="G83" s="34">
        <f>IF(F98=0, "-", F83/F98)</f>
        <v>0</v>
      </c>
      <c r="H83" s="65">
        <v>10</v>
      </c>
      <c r="I83" s="9">
        <f>IF(H98=0, "-", H83/H98)</f>
        <v>1.693480101608806E-3</v>
      </c>
      <c r="J83" s="8">
        <f t="shared" si="6"/>
        <v>-1</v>
      </c>
      <c r="K83" s="9">
        <f t="shared" si="7"/>
        <v>-1</v>
      </c>
    </row>
    <row r="84" spans="1:11" x14ac:dyDescent="0.25">
      <c r="A84" s="7" t="s">
        <v>384</v>
      </c>
      <c r="B84" s="65">
        <v>146</v>
      </c>
      <c r="C84" s="34">
        <f>IF(B98=0, "-", B84/B98)</f>
        <v>9.8648648648648654E-2</v>
      </c>
      <c r="D84" s="65">
        <v>152</v>
      </c>
      <c r="E84" s="9">
        <f>IF(D98=0, "-", D84/D98)</f>
        <v>0.16521739130434782</v>
      </c>
      <c r="F84" s="81">
        <v>506</v>
      </c>
      <c r="G84" s="34">
        <f>IF(F98=0, "-", F84/F98)</f>
        <v>7.0670391061452509E-2</v>
      </c>
      <c r="H84" s="65">
        <v>552</v>
      </c>
      <c r="I84" s="9">
        <f>IF(H98=0, "-", H84/H98)</f>
        <v>9.3480101608806099E-2</v>
      </c>
      <c r="J84" s="8">
        <f t="shared" si="6"/>
        <v>-3.9473684210526314E-2</v>
      </c>
      <c r="K84" s="9">
        <f t="shared" si="7"/>
        <v>-8.3333333333333329E-2</v>
      </c>
    </row>
    <row r="85" spans="1:11" x14ac:dyDescent="0.25">
      <c r="A85" s="7" t="s">
        <v>385</v>
      </c>
      <c r="B85" s="65">
        <v>173</v>
      </c>
      <c r="C85" s="34">
        <f>IF(B98=0, "-", B85/B98)</f>
        <v>0.11689189189189189</v>
      </c>
      <c r="D85" s="65">
        <v>86</v>
      </c>
      <c r="E85" s="9">
        <f>IF(D98=0, "-", D85/D98)</f>
        <v>9.3478260869565219E-2</v>
      </c>
      <c r="F85" s="81">
        <v>965</v>
      </c>
      <c r="G85" s="34">
        <f>IF(F98=0, "-", F85/F98)</f>
        <v>0.13477653631284917</v>
      </c>
      <c r="H85" s="65">
        <v>1142</v>
      </c>
      <c r="I85" s="9">
        <f>IF(H98=0, "-", H85/H98)</f>
        <v>0.19339542760372566</v>
      </c>
      <c r="J85" s="8">
        <f t="shared" si="6"/>
        <v>1.0116279069767442</v>
      </c>
      <c r="K85" s="9">
        <f t="shared" si="7"/>
        <v>-0.15499124343257442</v>
      </c>
    </row>
    <row r="86" spans="1:11" x14ac:dyDescent="0.25">
      <c r="A86" s="7" t="s">
        <v>386</v>
      </c>
      <c r="B86" s="65">
        <v>35</v>
      </c>
      <c r="C86" s="34">
        <f>IF(B98=0, "-", B86/B98)</f>
        <v>2.364864864864865E-2</v>
      </c>
      <c r="D86" s="65">
        <v>32</v>
      </c>
      <c r="E86" s="9">
        <f>IF(D98=0, "-", D86/D98)</f>
        <v>3.4782608695652174E-2</v>
      </c>
      <c r="F86" s="81">
        <v>191</v>
      </c>
      <c r="G86" s="34">
        <f>IF(F98=0, "-", F86/F98)</f>
        <v>2.6675977653631285E-2</v>
      </c>
      <c r="H86" s="65">
        <v>193</v>
      </c>
      <c r="I86" s="9">
        <f>IF(H98=0, "-", H86/H98)</f>
        <v>3.2684165961049956E-2</v>
      </c>
      <c r="J86" s="8">
        <f t="shared" si="6"/>
        <v>9.375E-2</v>
      </c>
      <c r="K86" s="9">
        <f t="shared" si="7"/>
        <v>-1.0362694300518135E-2</v>
      </c>
    </row>
    <row r="87" spans="1:11" x14ac:dyDescent="0.25">
      <c r="A87" s="7" t="s">
        <v>387</v>
      </c>
      <c r="B87" s="65">
        <v>147</v>
      </c>
      <c r="C87" s="34">
        <f>IF(B98=0, "-", B87/B98)</f>
        <v>9.9324324324324323E-2</v>
      </c>
      <c r="D87" s="65">
        <v>141</v>
      </c>
      <c r="E87" s="9">
        <f>IF(D98=0, "-", D87/D98)</f>
        <v>0.15326086956521739</v>
      </c>
      <c r="F87" s="81">
        <v>1081</v>
      </c>
      <c r="G87" s="34">
        <f>IF(F98=0, "-", F87/F98)</f>
        <v>0.1509776536312849</v>
      </c>
      <c r="H87" s="65">
        <v>820</v>
      </c>
      <c r="I87" s="9">
        <f>IF(H98=0, "-", H87/H98)</f>
        <v>0.13886536833192209</v>
      </c>
      <c r="J87" s="8">
        <f t="shared" si="6"/>
        <v>4.2553191489361701E-2</v>
      </c>
      <c r="K87" s="9">
        <f t="shared" si="7"/>
        <v>0.31829268292682927</v>
      </c>
    </row>
    <row r="88" spans="1:11" x14ac:dyDescent="0.25">
      <c r="A88" s="7" t="s">
        <v>388</v>
      </c>
      <c r="B88" s="65">
        <v>86</v>
      </c>
      <c r="C88" s="34">
        <f>IF(B98=0, "-", B88/B98)</f>
        <v>5.8108108108108111E-2</v>
      </c>
      <c r="D88" s="65">
        <v>14</v>
      </c>
      <c r="E88" s="9">
        <f>IF(D98=0, "-", D88/D98)</f>
        <v>1.5217391304347827E-2</v>
      </c>
      <c r="F88" s="81">
        <v>416</v>
      </c>
      <c r="G88" s="34">
        <f>IF(F98=0, "-", F88/F98)</f>
        <v>5.8100558659217878E-2</v>
      </c>
      <c r="H88" s="65">
        <v>198</v>
      </c>
      <c r="I88" s="9">
        <f>IF(H98=0, "-", H88/H98)</f>
        <v>3.3530906011854364E-2</v>
      </c>
      <c r="J88" s="8">
        <f t="shared" si="6"/>
        <v>5.1428571428571432</v>
      </c>
      <c r="K88" s="9">
        <f t="shared" si="7"/>
        <v>1.101010101010101</v>
      </c>
    </row>
    <row r="89" spans="1:11" x14ac:dyDescent="0.25">
      <c r="A89" s="7" t="s">
        <v>389</v>
      </c>
      <c r="B89" s="65">
        <v>0</v>
      </c>
      <c r="C89" s="34">
        <f>IF(B98=0, "-", B89/B98)</f>
        <v>0</v>
      </c>
      <c r="D89" s="65">
        <v>0</v>
      </c>
      <c r="E89" s="9">
        <f>IF(D98=0, "-", D89/D98)</f>
        <v>0</v>
      </c>
      <c r="F89" s="81">
        <v>12</v>
      </c>
      <c r="G89" s="34">
        <f>IF(F98=0, "-", F89/F98)</f>
        <v>1.6759776536312849E-3</v>
      </c>
      <c r="H89" s="65">
        <v>14</v>
      </c>
      <c r="I89" s="9">
        <f>IF(H98=0, "-", H89/H98)</f>
        <v>2.3708721422523284E-3</v>
      </c>
      <c r="J89" s="8" t="str">
        <f t="shared" si="6"/>
        <v>-</v>
      </c>
      <c r="K89" s="9">
        <f t="shared" si="7"/>
        <v>-0.14285714285714285</v>
      </c>
    </row>
    <row r="90" spans="1:11" x14ac:dyDescent="0.25">
      <c r="A90" s="7" t="s">
        <v>390</v>
      </c>
      <c r="B90" s="65">
        <v>0</v>
      </c>
      <c r="C90" s="34">
        <f>IF(B98=0, "-", B90/B98)</f>
        <v>0</v>
      </c>
      <c r="D90" s="65">
        <v>0</v>
      </c>
      <c r="E90" s="9">
        <f>IF(D98=0, "-", D90/D98)</f>
        <v>0</v>
      </c>
      <c r="F90" s="81">
        <v>2</v>
      </c>
      <c r="G90" s="34">
        <f>IF(F98=0, "-", F90/F98)</f>
        <v>2.7932960893854746E-4</v>
      </c>
      <c r="H90" s="65">
        <v>5</v>
      </c>
      <c r="I90" s="9">
        <f>IF(H98=0, "-", H90/H98)</f>
        <v>8.4674005080440302E-4</v>
      </c>
      <c r="J90" s="8" t="str">
        <f t="shared" si="6"/>
        <v>-</v>
      </c>
      <c r="K90" s="9">
        <f t="shared" si="7"/>
        <v>-0.6</v>
      </c>
    </row>
    <row r="91" spans="1:11" x14ac:dyDescent="0.25">
      <c r="A91" s="7" t="s">
        <v>391</v>
      </c>
      <c r="B91" s="65">
        <v>11</v>
      </c>
      <c r="C91" s="34">
        <f>IF(B98=0, "-", B91/B98)</f>
        <v>7.4324324324324328E-3</v>
      </c>
      <c r="D91" s="65">
        <v>8</v>
      </c>
      <c r="E91" s="9">
        <f>IF(D98=0, "-", D91/D98)</f>
        <v>8.6956521739130436E-3</v>
      </c>
      <c r="F91" s="81">
        <v>102</v>
      </c>
      <c r="G91" s="34">
        <f>IF(F98=0, "-", F91/F98)</f>
        <v>1.4245810055865922E-2</v>
      </c>
      <c r="H91" s="65">
        <v>79</v>
      </c>
      <c r="I91" s="9">
        <f>IF(H98=0, "-", H91/H98)</f>
        <v>1.3378492802709568E-2</v>
      </c>
      <c r="J91" s="8">
        <f t="shared" si="6"/>
        <v>0.375</v>
      </c>
      <c r="K91" s="9">
        <f t="shared" si="7"/>
        <v>0.29113924050632911</v>
      </c>
    </row>
    <row r="92" spans="1:11" x14ac:dyDescent="0.25">
      <c r="A92" s="7" t="s">
        <v>392</v>
      </c>
      <c r="B92" s="65">
        <v>5</v>
      </c>
      <c r="C92" s="34">
        <f>IF(B98=0, "-", B92/B98)</f>
        <v>3.3783783783783786E-3</v>
      </c>
      <c r="D92" s="65">
        <v>2</v>
      </c>
      <c r="E92" s="9">
        <f>IF(D98=0, "-", D92/D98)</f>
        <v>2.1739130434782609E-3</v>
      </c>
      <c r="F92" s="81">
        <v>39</v>
      </c>
      <c r="G92" s="34">
        <f>IF(F98=0, "-", F92/F98)</f>
        <v>5.4469273743016763E-3</v>
      </c>
      <c r="H92" s="65">
        <v>19</v>
      </c>
      <c r="I92" s="9">
        <f>IF(H98=0, "-", H92/H98)</f>
        <v>3.2176121930567315E-3</v>
      </c>
      <c r="J92" s="8">
        <f t="shared" si="6"/>
        <v>1.5</v>
      </c>
      <c r="K92" s="9">
        <f t="shared" si="7"/>
        <v>1.0526315789473684</v>
      </c>
    </row>
    <row r="93" spans="1:11" x14ac:dyDescent="0.25">
      <c r="A93" s="7" t="s">
        <v>393</v>
      </c>
      <c r="B93" s="65">
        <v>6</v>
      </c>
      <c r="C93" s="34">
        <f>IF(B98=0, "-", B93/B98)</f>
        <v>4.0540540540540543E-3</v>
      </c>
      <c r="D93" s="65">
        <v>2</v>
      </c>
      <c r="E93" s="9">
        <f>IF(D98=0, "-", D93/D98)</f>
        <v>2.1739130434782609E-3</v>
      </c>
      <c r="F93" s="81">
        <v>18</v>
      </c>
      <c r="G93" s="34">
        <f>IF(F98=0, "-", F93/F98)</f>
        <v>2.5139664804469273E-3</v>
      </c>
      <c r="H93" s="65">
        <v>5</v>
      </c>
      <c r="I93" s="9">
        <f>IF(H98=0, "-", H93/H98)</f>
        <v>8.4674005080440302E-4</v>
      </c>
      <c r="J93" s="8">
        <f t="shared" si="6"/>
        <v>2</v>
      </c>
      <c r="K93" s="9">
        <f t="shared" si="7"/>
        <v>2.6</v>
      </c>
    </row>
    <row r="94" spans="1:11" x14ac:dyDescent="0.25">
      <c r="A94" s="7" t="s">
        <v>394</v>
      </c>
      <c r="B94" s="65">
        <v>106</v>
      </c>
      <c r="C94" s="34">
        <f>IF(B98=0, "-", B94/B98)</f>
        <v>7.1621621621621626E-2</v>
      </c>
      <c r="D94" s="65">
        <v>92</v>
      </c>
      <c r="E94" s="9">
        <f>IF(D98=0, "-", D94/D98)</f>
        <v>0.1</v>
      </c>
      <c r="F94" s="81">
        <v>687</v>
      </c>
      <c r="G94" s="34">
        <f>IF(F98=0, "-", F94/F98)</f>
        <v>9.5949720670391064E-2</v>
      </c>
      <c r="H94" s="65">
        <v>489</v>
      </c>
      <c r="I94" s="9">
        <f>IF(H98=0, "-", H94/H98)</f>
        <v>8.2811176968670616E-2</v>
      </c>
      <c r="J94" s="8">
        <f t="shared" si="6"/>
        <v>0.15217391304347827</v>
      </c>
      <c r="K94" s="9">
        <f t="shared" si="7"/>
        <v>0.40490797546012269</v>
      </c>
    </row>
    <row r="95" spans="1:11" x14ac:dyDescent="0.25">
      <c r="A95" s="7" t="s">
        <v>395</v>
      </c>
      <c r="B95" s="65">
        <v>234</v>
      </c>
      <c r="C95" s="34">
        <f>IF(B98=0, "-", B95/B98)</f>
        <v>0.1581081081081081</v>
      </c>
      <c r="D95" s="65">
        <v>147</v>
      </c>
      <c r="E95" s="9">
        <f>IF(D98=0, "-", D95/D98)</f>
        <v>0.15978260869565217</v>
      </c>
      <c r="F95" s="81">
        <v>1051</v>
      </c>
      <c r="G95" s="34">
        <f>IF(F98=0, "-", F95/F98)</f>
        <v>0.14678770949720671</v>
      </c>
      <c r="H95" s="65">
        <v>1552</v>
      </c>
      <c r="I95" s="9">
        <f>IF(H98=0, "-", H95/H98)</f>
        <v>0.26282811176968668</v>
      </c>
      <c r="J95" s="8">
        <f t="shared" si="6"/>
        <v>0.59183673469387754</v>
      </c>
      <c r="K95" s="9">
        <f t="shared" si="7"/>
        <v>-0.32280927835051548</v>
      </c>
    </row>
    <row r="96" spans="1:11" x14ac:dyDescent="0.25">
      <c r="A96" s="7" t="s">
        <v>396</v>
      </c>
      <c r="B96" s="65">
        <v>72</v>
      </c>
      <c r="C96" s="34">
        <f>IF(B98=0, "-", B96/B98)</f>
        <v>4.8648648648648651E-2</v>
      </c>
      <c r="D96" s="65">
        <v>19</v>
      </c>
      <c r="E96" s="9">
        <f>IF(D98=0, "-", D96/D98)</f>
        <v>2.0652173913043477E-2</v>
      </c>
      <c r="F96" s="81">
        <v>301</v>
      </c>
      <c r="G96" s="34">
        <f>IF(F98=0, "-", F96/F98)</f>
        <v>4.2039106145251394E-2</v>
      </c>
      <c r="H96" s="65">
        <v>71</v>
      </c>
      <c r="I96" s="9">
        <f>IF(H98=0, "-", H96/H98)</f>
        <v>1.2023708721422523E-2</v>
      </c>
      <c r="J96" s="8">
        <f t="shared" si="6"/>
        <v>2.7894736842105261</v>
      </c>
      <c r="K96" s="9">
        <f t="shared" si="7"/>
        <v>3.23943661971831</v>
      </c>
    </row>
    <row r="97" spans="1:11" x14ac:dyDescent="0.25">
      <c r="A97" s="2"/>
      <c r="B97" s="68"/>
      <c r="C97" s="33"/>
      <c r="D97" s="68"/>
      <c r="E97" s="6"/>
      <c r="F97" s="82"/>
      <c r="G97" s="33"/>
      <c r="H97" s="68"/>
      <c r="I97" s="6"/>
      <c r="J97" s="5"/>
      <c r="K97" s="6"/>
    </row>
    <row r="98" spans="1:11" s="43" customFormat="1" ht="13" x14ac:dyDescent="0.3">
      <c r="A98" s="162" t="s">
        <v>591</v>
      </c>
      <c r="B98" s="71">
        <f>SUM(B74:B97)</f>
        <v>1480</v>
      </c>
      <c r="C98" s="40">
        <f>B98/7974</f>
        <v>0.1856032104339102</v>
      </c>
      <c r="D98" s="71">
        <f>SUM(D74:D97)</f>
        <v>920</v>
      </c>
      <c r="E98" s="41">
        <f>D98/6214</f>
        <v>0.14805278403604763</v>
      </c>
      <c r="F98" s="77">
        <f>SUM(F74:F97)</f>
        <v>7160</v>
      </c>
      <c r="G98" s="42">
        <f>F98/37676</f>
        <v>0.19004140566939165</v>
      </c>
      <c r="H98" s="71">
        <f>SUM(H74:H97)</f>
        <v>5905</v>
      </c>
      <c r="I98" s="41">
        <f>H98/35131</f>
        <v>0.16808516694657141</v>
      </c>
      <c r="J98" s="37">
        <f>IF(D98=0, "-", IF((B98-D98)/D98&lt;10, (B98-D98)/D98, "&gt;999%"))</f>
        <v>0.60869565217391308</v>
      </c>
      <c r="K98" s="38">
        <f>IF(H98=0, "-", IF((F98-H98)/H98&lt;10, (F98-H98)/H98, "&gt;999%"))</f>
        <v>0.21253175275190517</v>
      </c>
    </row>
    <row r="99" spans="1:11" x14ac:dyDescent="0.25">
      <c r="B99" s="83"/>
      <c r="D99" s="83"/>
      <c r="F99" s="83"/>
      <c r="H99" s="83"/>
    </row>
    <row r="100" spans="1:11" ht="13" x14ac:dyDescent="0.3">
      <c r="A100" s="163" t="s">
        <v>154</v>
      </c>
      <c r="B100" s="61" t="s">
        <v>12</v>
      </c>
      <c r="C100" s="62" t="s">
        <v>13</v>
      </c>
      <c r="D100" s="61" t="s">
        <v>12</v>
      </c>
      <c r="E100" s="63" t="s">
        <v>13</v>
      </c>
      <c r="F100" s="62" t="s">
        <v>12</v>
      </c>
      <c r="G100" s="62" t="s">
        <v>13</v>
      </c>
      <c r="H100" s="61" t="s">
        <v>12</v>
      </c>
      <c r="I100" s="63" t="s">
        <v>13</v>
      </c>
      <c r="J100" s="61"/>
      <c r="K100" s="63"/>
    </row>
    <row r="101" spans="1:11" x14ac:dyDescent="0.25">
      <c r="A101" s="7" t="s">
        <v>397</v>
      </c>
      <c r="B101" s="65">
        <v>2</v>
      </c>
      <c r="C101" s="34">
        <f>IF(B122=0, "-", B101/B122)</f>
        <v>5.1413881748071976E-3</v>
      </c>
      <c r="D101" s="65">
        <v>0</v>
      </c>
      <c r="E101" s="9">
        <f>IF(D122=0, "-", D101/D122)</f>
        <v>0</v>
      </c>
      <c r="F101" s="81">
        <v>11</v>
      </c>
      <c r="G101" s="34">
        <f>IF(F122=0, "-", F101/F122)</f>
        <v>9.8302055406613055E-3</v>
      </c>
      <c r="H101" s="65">
        <v>12</v>
      </c>
      <c r="I101" s="9">
        <f>IF(H122=0, "-", H101/H122)</f>
        <v>1.7291066282420751E-2</v>
      </c>
      <c r="J101" s="8" t="str">
        <f t="shared" ref="J101:J120" si="8">IF(D101=0, "-", IF((B101-D101)/D101&lt;10, (B101-D101)/D101, "&gt;999%"))</f>
        <v>-</v>
      </c>
      <c r="K101" s="9">
        <f t="shared" ref="K101:K120" si="9">IF(H101=0, "-", IF((F101-H101)/H101&lt;10, (F101-H101)/H101, "&gt;999%"))</f>
        <v>-8.3333333333333329E-2</v>
      </c>
    </row>
    <row r="102" spans="1:11" x14ac:dyDescent="0.25">
      <c r="A102" s="7" t="s">
        <v>398</v>
      </c>
      <c r="B102" s="65">
        <v>8</v>
      </c>
      <c r="C102" s="34">
        <f>IF(B122=0, "-", B102/B122)</f>
        <v>2.056555269922879E-2</v>
      </c>
      <c r="D102" s="65">
        <v>11</v>
      </c>
      <c r="E102" s="9">
        <f>IF(D122=0, "-", D102/D122)</f>
        <v>8.2706766917293228E-2</v>
      </c>
      <c r="F102" s="81">
        <v>86</v>
      </c>
      <c r="G102" s="34">
        <f>IF(F122=0, "-", F102/F122)</f>
        <v>7.6854334226988383E-2</v>
      </c>
      <c r="H102" s="65">
        <v>57</v>
      </c>
      <c r="I102" s="9">
        <f>IF(H122=0, "-", H102/H122)</f>
        <v>8.2132564841498557E-2</v>
      </c>
      <c r="J102" s="8">
        <f t="shared" si="8"/>
        <v>-0.27272727272727271</v>
      </c>
      <c r="K102" s="9">
        <f t="shared" si="9"/>
        <v>0.50877192982456143</v>
      </c>
    </row>
    <row r="103" spans="1:11" x14ac:dyDescent="0.25">
      <c r="A103" s="7" t="s">
        <v>399</v>
      </c>
      <c r="B103" s="65">
        <v>15</v>
      </c>
      <c r="C103" s="34">
        <f>IF(B122=0, "-", B103/B122)</f>
        <v>3.8560411311053984E-2</v>
      </c>
      <c r="D103" s="65">
        <v>16</v>
      </c>
      <c r="E103" s="9">
        <f>IF(D122=0, "-", D103/D122)</f>
        <v>0.12030075187969924</v>
      </c>
      <c r="F103" s="81">
        <v>57</v>
      </c>
      <c r="G103" s="34">
        <f>IF(F122=0, "-", F103/F122)</f>
        <v>5.0938337801608578E-2</v>
      </c>
      <c r="H103" s="65">
        <v>98</v>
      </c>
      <c r="I103" s="9">
        <f>IF(H122=0, "-", H103/H122)</f>
        <v>0.14121037463976946</v>
      </c>
      <c r="J103" s="8">
        <f t="shared" si="8"/>
        <v>-6.25E-2</v>
      </c>
      <c r="K103" s="9">
        <f t="shared" si="9"/>
        <v>-0.41836734693877553</v>
      </c>
    </row>
    <row r="104" spans="1:11" x14ac:dyDescent="0.25">
      <c r="A104" s="7" t="s">
        <v>400</v>
      </c>
      <c r="B104" s="65">
        <v>1</v>
      </c>
      <c r="C104" s="34">
        <f>IF(B122=0, "-", B104/B122)</f>
        <v>2.5706940874035988E-3</v>
      </c>
      <c r="D104" s="65">
        <v>3</v>
      </c>
      <c r="E104" s="9">
        <f>IF(D122=0, "-", D104/D122)</f>
        <v>2.2556390977443608E-2</v>
      </c>
      <c r="F104" s="81">
        <v>13</v>
      </c>
      <c r="G104" s="34">
        <f>IF(F122=0, "-", F104/F122)</f>
        <v>1.161751563896336E-2</v>
      </c>
      <c r="H104" s="65">
        <v>18</v>
      </c>
      <c r="I104" s="9">
        <f>IF(H122=0, "-", H104/H122)</f>
        <v>2.5936599423631124E-2</v>
      </c>
      <c r="J104" s="8">
        <f t="shared" si="8"/>
        <v>-0.66666666666666663</v>
      </c>
      <c r="K104" s="9">
        <f t="shared" si="9"/>
        <v>-0.27777777777777779</v>
      </c>
    </row>
    <row r="105" spans="1:11" x14ac:dyDescent="0.25">
      <c r="A105" s="7" t="s">
        <v>401</v>
      </c>
      <c r="B105" s="65">
        <v>0</v>
      </c>
      <c r="C105" s="34">
        <f>IF(B122=0, "-", B105/B122)</f>
        <v>0</v>
      </c>
      <c r="D105" s="65">
        <v>0</v>
      </c>
      <c r="E105" s="9">
        <f>IF(D122=0, "-", D105/D122)</f>
        <v>0</v>
      </c>
      <c r="F105" s="81">
        <v>3</v>
      </c>
      <c r="G105" s="34">
        <f>IF(F122=0, "-", F105/F122)</f>
        <v>2.6809651474530832E-3</v>
      </c>
      <c r="H105" s="65">
        <v>0</v>
      </c>
      <c r="I105" s="9">
        <f>IF(H122=0, "-", H105/H122)</f>
        <v>0</v>
      </c>
      <c r="J105" s="8" t="str">
        <f t="shared" si="8"/>
        <v>-</v>
      </c>
      <c r="K105" s="9" t="str">
        <f t="shared" si="9"/>
        <v>-</v>
      </c>
    </row>
    <row r="106" spans="1:11" x14ac:dyDescent="0.25">
      <c r="A106" s="7" t="s">
        <v>402</v>
      </c>
      <c r="B106" s="65">
        <v>0</v>
      </c>
      <c r="C106" s="34">
        <f>IF(B122=0, "-", B106/B122)</f>
        <v>0</v>
      </c>
      <c r="D106" s="65">
        <v>2</v>
      </c>
      <c r="E106" s="9">
        <f>IF(D122=0, "-", D106/D122)</f>
        <v>1.5037593984962405E-2</v>
      </c>
      <c r="F106" s="81">
        <v>5</v>
      </c>
      <c r="G106" s="34">
        <f>IF(F122=0, "-", F106/F122)</f>
        <v>4.4682752457551383E-3</v>
      </c>
      <c r="H106" s="65">
        <v>7</v>
      </c>
      <c r="I106" s="9">
        <f>IF(H122=0, "-", H106/H122)</f>
        <v>1.0086455331412104E-2</v>
      </c>
      <c r="J106" s="8">
        <f t="shared" si="8"/>
        <v>-1</v>
      </c>
      <c r="K106" s="9">
        <f t="shared" si="9"/>
        <v>-0.2857142857142857</v>
      </c>
    </row>
    <row r="107" spans="1:11" x14ac:dyDescent="0.25">
      <c r="A107" s="7" t="s">
        <v>403</v>
      </c>
      <c r="B107" s="65">
        <v>2</v>
      </c>
      <c r="C107" s="34">
        <f>IF(B122=0, "-", B107/B122)</f>
        <v>5.1413881748071976E-3</v>
      </c>
      <c r="D107" s="65">
        <v>10</v>
      </c>
      <c r="E107" s="9">
        <f>IF(D122=0, "-", D107/D122)</f>
        <v>7.5187969924812026E-2</v>
      </c>
      <c r="F107" s="81">
        <v>24</v>
      </c>
      <c r="G107" s="34">
        <f>IF(F122=0, "-", F107/F122)</f>
        <v>2.1447721179624665E-2</v>
      </c>
      <c r="H107" s="65">
        <v>20</v>
      </c>
      <c r="I107" s="9">
        <f>IF(H122=0, "-", H107/H122)</f>
        <v>2.8818443804034581E-2</v>
      </c>
      <c r="J107" s="8">
        <f t="shared" si="8"/>
        <v>-0.8</v>
      </c>
      <c r="K107" s="9">
        <f t="shared" si="9"/>
        <v>0.2</v>
      </c>
    </row>
    <row r="108" spans="1:11" x14ac:dyDescent="0.25">
      <c r="A108" s="7" t="s">
        <v>404</v>
      </c>
      <c r="B108" s="65">
        <v>1</v>
      </c>
      <c r="C108" s="34">
        <f>IF(B122=0, "-", B108/B122)</f>
        <v>2.5706940874035988E-3</v>
      </c>
      <c r="D108" s="65">
        <v>1</v>
      </c>
      <c r="E108" s="9">
        <f>IF(D122=0, "-", D108/D122)</f>
        <v>7.5187969924812026E-3</v>
      </c>
      <c r="F108" s="81">
        <v>4</v>
      </c>
      <c r="G108" s="34">
        <f>IF(F122=0, "-", F108/F122)</f>
        <v>3.5746201966041107E-3</v>
      </c>
      <c r="H108" s="65">
        <v>10</v>
      </c>
      <c r="I108" s="9">
        <f>IF(H122=0, "-", H108/H122)</f>
        <v>1.4409221902017291E-2</v>
      </c>
      <c r="J108" s="8">
        <f t="shared" si="8"/>
        <v>0</v>
      </c>
      <c r="K108" s="9">
        <f t="shared" si="9"/>
        <v>-0.6</v>
      </c>
    </row>
    <row r="109" spans="1:11" x14ac:dyDescent="0.25">
      <c r="A109" s="7" t="s">
        <v>405</v>
      </c>
      <c r="B109" s="65">
        <v>4</v>
      </c>
      <c r="C109" s="34">
        <f>IF(B122=0, "-", B109/B122)</f>
        <v>1.0282776349614395E-2</v>
      </c>
      <c r="D109" s="65">
        <v>1</v>
      </c>
      <c r="E109" s="9">
        <f>IF(D122=0, "-", D109/D122)</f>
        <v>7.5187969924812026E-3</v>
      </c>
      <c r="F109" s="81">
        <v>22</v>
      </c>
      <c r="G109" s="34">
        <f>IF(F122=0, "-", F109/F122)</f>
        <v>1.9660411081322611E-2</v>
      </c>
      <c r="H109" s="65">
        <v>31</v>
      </c>
      <c r="I109" s="9">
        <f>IF(H122=0, "-", H109/H122)</f>
        <v>4.4668587896253602E-2</v>
      </c>
      <c r="J109" s="8">
        <f t="shared" si="8"/>
        <v>3</v>
      </c>
      <c r="K109" s="9">
        <f t="shared" si="9"/>
        <v>-0.29032258064516131</v>
      </c>
    </row>
    <row r="110" spans="1:11" x14ac:dyDescent="0.25">
      <c r="A110" s="7" t="s">
        <v>406</v>
      </c>
      <c r="B110" s="65">
        <v>20</v>
      </c>
      <c r="C110" s="34">
        <f>IF(B122=0, "-", B110/B122)</f>
        <v>5.1413881748071981E-2</v>
      </c>
      <c r="D110" s="65">
        <v>6</v>
      </c>
      <c r="E110" s="9">
        <f>IF(D122=0, "-", D110/D122)</f>
        <v>4.5112781954887216E-2</v>
      </c>
      <c r="F110" s="81">
        <v>93</v>
      </c>
      <c r="G110" s="34">
        <f>IF(F122=0, "-", F110/F122)</f>
        <v>8.3109919571045576E-2</v>
      </c>
      <c r="H110" s="65">
        <v>68</v>
      </c>
      <c r="I110" s="9">
        <f>IF(H122=0, "-", H110/H122)</f>
        <v>9.7982708933717577E-2</v>
      </c>
      <c r="J110" s="8">
        <f t="shared" si="8"/>
        <v>2.3333333333333335</v>
      </c>
      <c r="K110" s="9">
        <f t="shared" si="9"/>
        <v>0.36764705882352944</v>
      </c>
    </row>
    <row r="111" spans="1:11" x14ac:dyDescent="0.25">
      <c r="A111" s="7" t="s">
        <v>407</v>
      </c>
      <c r="B111" s="65">
        <v>0</v>
      </c>
      <c r="C111" s="34">
        <f>IF(B122=0, "-", B111/B122)</f>
        <v>0</v>
      </c>
      <c r="D111" s="65">
        <v>0</v>
      </c>
      <c r="E111" s="9">
        <f>IF(D122=0, "-", D111/D122)</f>
        <v>0</v>
      </c>
      <c r="F111" s="81">
        <v>1</v>
      </c>
      <c r="G111" s="34">
        <f>IF(F122=0, "-", F111/F122)</f>
        <v>8.9365504915102768E-4</v>
      </c>
      <c r="H111" s="65">
        <v>0</v>
      </c>
      <c r="I111" s="9">
        <f>IF(H122=0, "-", H111/H122)</f>
        <v>0</v>
      </c>
      <c r="J111" s="8" t="str">
        <f t="shared" si="8"/>
        <v>-</v>
      </c>
      <c r="K111" s="9" t="str">
        <f t="shared" si="9"/>
        <v>-</v>
      </c>
    </row>
    <row r="112" spans="1:11" x14ac:dyDescent="0.25">
      <c r="A112" s="7" t="s">
        <v>408</v>
      </c>
      <c r="B112" s="65">
        <v>2</v>
      </c>
      <c r="C112" s="34">
        <f>IF(B122=0, "-", B112/B122)</f>
        <v>5.1413881748071976E-3</v>
      </c>
      <c r="D112" s="65">
        <v>0</v>
      </c>
      <c r="E112" s="9">
        <f>IF(D122=0, "-", D112/D122)</f>
        <v>0</v>
      </c>
      <c r="F112" s="81">
        <v>8</v>
      </c>
      <c r="G112" s="34">
        <f>IF(F122=0, "-", F112/F122)</f>
        <v>7.1492403932082215E-3</v>
      </c>
      <c r="H112" s="65">
        <v>0</v>
      </c>
      <c r="I112" s="9">
        <f>IF(H122=0, "-", H112/H122)</f>
        <v>0</v>
      </c>
      <c r="J112" s="8" t="str">
        <f t="shared" si="8"/>
        <v>-</v>
      </c>
      <c r="K112" s="9" t="str">
        <f t="shared" si="9"/>
        <v>-</v>
      </c>
    </row>
    <row r="113" spans="1:11" x14ac:dyDescent="0.25">
      <c r="A113" s="7" t="s">
        <v>409</v>
      </c>
      <c r="B113" s="65">
        <v>1</v>
      </c>
      <c r="C113" s="34">
        <f>IF(B122=0, "-", B113/B122)</f>
        <v>2.5706940874035988E-3</v>
      </c>
      <c r="D113" s="65">
        <v>0</v>
      </c>
      <c r="E113" s="9">
        <f>IF(D122=0, "-", D113/D122)</f>
        <v>0</v>
      </c>
      <c r="F113" s="81">
        <v>11</v>
      </c>
      <c r="G113" s="34">
        <f>IF(F122=0, "-", F113/F122)</f>
        <v>9.8302055406613055E-3</v>
      </c>
      <c r="H113" s="65">
        <v>0</v>
      </c>
      <c r="I113" s="9">
        <f>IF(H122=0, "-", H113/H122)</f>
        <v>0</v>
      </c>
      <c r="J113" s="8" t="str">
        <f t="shared" si="8"/>
        <v>-</v>
      </c>
      <c r="K113" s="9" t="str">
        <f t="shared" si="9"/>
        <v>-</v>
      </c>
    </row>
    <row r="114" spans="1:11" x14ac:dyDescent="0.25">
      <c r="A114" s="7" t="s">
        <v>410</v>
      </c>
      <c r="B114" s="65">
        <v>6</v>
      </c>
      <c r="C114" s="34">
        <f>IF(B122=0, "-", B114/B122)</f>
        <v>1.5424164524421594E-2</v>
      </c>
      <c r="D114" s="65">
        <v>3</v>
      </c>
      <c r="E114" s="9">
        <f>IF(D122=0, "-", D114/D122)</f>
        <v>2.2556390977443608E-2</v>
      </c>
      <c r="F114" s="81">
        <v>11</v>
      </c>
      <c r="G114" s="34">
        <f>IF(F122=0, "-", F114/F122)</f>
        <v>9.8302055406613055E-3</v>
      </c>
      <c r="H114" s="65">
        <v>18</v>
      </c>
      <c r="I114" s="9">
        <f>IF(H122=0, "-", H114/H122)</f>
        <v>2.5936599423631124E-2</v>
      </c>
      <c r="J114" s="8">
        <f t="shared" si="8"/>
        <v>1</v>
      </c>
      <c r="K114" s="9">
        <f t="shared" si="9"/>
        <v>-0.3888888888888889</v>
      </c>
    </row>
    <row r="115" spans="1:11" x14ac:dyDescent="0.25">
      <c r="A115" s="7" t="s">
        <v>411</v>
      </c>
      <c r="B115" s="65">
        <v>5</v>
      </c>
      <c r="C115" s="34">
        <f>IF(B122=0, "-", B115/B122)</f>
        <v>1.2853470437017995E-2</v>
      </c>
      <c r="D115" s="65">
        <v>13</v>
      </c>
      <c r="E115" s="9">
        <f>IF(D122=0, "-", D115/D122)</f>
        <v>9.7744360902255634E-2</v>
      </c>
      <c r="F115" s="81">
        <v>37</v>
      </c>
      <c r="G115" s="34">
        <f>IF(F122=0, "-", F115/F122)</f>
        <v>3.3065236818588022E-2</v>
      </c>
      <c r="H115" s="65">
        <v>41</v>
      </c>
      <c r="I115" s="9">
        <f>IF(H122=0, "-", H115/H122)</f>
        <v>5.9077809798270896E-2</v>
      </c>
      <c r="J115" s="8">
        <f t="shared" si="8"/>
        <v>-0.61538461538461542</v>
      </c>
      <c r="K115" s="9">
        <f t="shared" si="9"/>
        <v>-9.7560975609756101E-2</v>
      </c>
    </row>
    <row r="116" spans="1:11" x14ac:dyDescent="0.25">
      <c r="A116" s="7" t="s">
        <v>412</v>
      </c>
      <c r="B116" s="65">
        <v>11</v>
      </c>
      <c r="C116" s="34">
        <f>IF(B122=0, "-", B116/B122)</f>
        <v>2.8277634961439587E-2</v>
      </c>
      <c r="D116" s="65">
        <v>11</v>
      </c>
      <c r="E116" s="9">
        <f>IF(D122=0, "-", D116/D122)</f>
        <v>8.2706766917293228E-2</v>
      </c>
      <c r="F116" s="81">
        <v>40</v>
      </c>
      <c r="G116" s="34">
        <f>IF(F122=0, "-", F116/F122)</f>
        <v>3.5746201966041107E-2</v>
      </c>
      <c r="H116" s="65">
        <v>42</v>
      </c>
      <c r="I116" s="9">
        <f>IF(H122=0, "-", H116/H122)</f>
        <v>6.0518731988472622E-2</v>
      </c>
      <c r="J116" s="8">
        <f t="shared" si="8"/>
        <v>0</v>
      </c>
      <c r="K116" s="9">
        <f t="shared" si="9"/>
        <v>-4.7619047619047616E-2</v>
      </c>
    </row>
    <row r="117" spans="1:11" x14ac:dyDescent="0.25">
      <c r="A117" s="7" t="s">
        <v>413</v>
      </c>
      <c r="B117" s="65">
        <v>24</v>
      </c>
      <c r="C117" s="34">
        <f>IF(B122=0, "-", B117/B122)</f>
        <v>6.1696658097686374E-2</v>
      </c>
      <c r="D117" s="65">
        <v>39</v>
      </c>
      <c r="E117" s="9">
        <f>IF(D122=0, "-", D117/D122)</f>
        <v>0.2932330827067669</v>
      </c>
      <c r="F117" s="81">
        <v>55</v>
      </c>
      <c r="G117" s="34">
        <f>IF(F122=0, "-", F117/F122)</f>
        <v>4.9151027703306524E-2</v>
      </c>
      <c r="H117" s="65">
        <v>111</v>
      </c>
      <c r="I117" s="9">
        <f>IF(H122=0, "-", H117/H122)</f>
        <v>0.15994236311239193</v>
      </c>
      <c r="J117" s="8">
        <f t="shared" si="8"/>
        <v>-0.38461538461538464</v>
      </c>
      <c r="K117" s="9">
        <f t="shared" si="9"/>
        <v>-0.50450450450450446</v>
      </c>
    </row>
    <row r="118" spans="1:11" x14ac:dyDescent="0.25">
      <c r="A118" s="7" t="s">
        <v>414</v>
      </c>
      <c r="B118" s="65">
        <v>14</v>
      </c>
      <c r="C118" s="34">
        <f>IF(B122=0, "-", B118/B122)</f>
        <v>3.5989717223650387E-2</v>
      </c>
      <c r="D118" s="65">
        <v>8</v>
      </c>
      <c r="E118" s="9">
        <f>IF(D122=0, "-", D118/D122)</f>
        <v>6.0150375939849621E-2</v>
      </c>
      <c r="F118" s="81">
        <v>92</v>
      </c>
      <c r="G118" s="34">
        <f>IF(F122=0, "-", F118/F122)</f>
        <v>8.2216264521894553E-2</v>
      </c>
      <c r="H118" s="65">
        <v>105</v>
      </c>
      <c r="I118" s="9">
        <f>IF(H122=0, "-", H118/H122)</f>
        <v>0.15129682997118155</v>
      </c>
      <c r="J118" s="8">
        <f t="shared" si="8"/>
        <v>0.75</v>
      </c>
      <c r="K118" s="9">
        <f t="shared" si="9"/>
        <v>-0.12380952380952381</v>
      </c>
    </row>
    <row r="119" spans="1:11" x14ac:dyDescent="0.25">
      <c r="A119" s="7" t="s">
        <v>415</v>
      </c>
      <c r="B119" s="65">
        <v>265</v>
      </c>
      <c r="C119" s="34">
        <f>IF(B122=0, "-", B119/B122)</f>
        <v>0.68123393316195369</v>
      </c>
      <c r="D119" s="65">
        <v>0</v>
      </c>
      <c r="E119" s="9">
        <f>IF(D122=0, "-", D119/D122)</f>
        <v>0</v>
      </c>
      <c r="F119" s="81">
        <v>496</v>
      </c>
      <c r="G119" s="34">
        <f>IF(F122=0, "-", F119/F122)</f>
        <v>0.44325290437890974</v>
      </c>
      <c r="H119" s="65">
        <v>0</v>
      </c>
      <c r="I119" s="9">
        <f>IF(H122=0, "-", H119/H122)</f>
        <v>0</v>
      </c>
      <c r="J119" s="8" t="str">
        <f t="shared" si="8"/>
        <v>-</v>
      </c>
      <c r="K119" s="9" t="str">
        <f t="shared" si="9"/>
        <v>-</v>
      </c>
    </row>
    <row r="120" spans="1:11" x14ac:dyDescent="0.25">
      <c r="A120" s="7" t="s">
        <v>416</v>
      </c>
      <c r="B120" s="65">
        <v>8</v>
      </c>
      <c r="C120" s="34">
        <f>IF(B122=0, "-", B120/B122)</f>
        <v>2.056555269922879E-2</v>
      </c>
      <c r="D120" s="65">
        <v>9</v>
      </c>
      <c r="E120" s="9">
        <f>IF(D122=0, "-", D120/D122)</f>
        <v>6.7669172932330823E-2</v>
      </c>
      <c r="F120" s="81">
        <v>50</v>
      </c>
      <c r="G120" s="34">
        <f>IF(F122=0, "-", F120/F122)</f>
        <v>4.4682752457551385E-2</v>
      </c>
      <c r="H120" s="65">
        <v>56</v>
      </c>
      <c r="I120" s="9">
        <f>IF(H122=0, "-", H120/H122)</f>
        <v>8.069164265129683E-2</v>
      </c>
      <c r="J120" s="8">
        <f t="shared" si="8"/>
        <v>-0.1111111111111111</v>
      </c>
      <c r="K120" s="9">
        <f t="shared" si="9"/>
        <v>-0.10714285714285714</v>
      </c>
    </row>
    <row r="121" spans="1:11" x14ac:dyDescent="0.25">
      <c r="A121" s="2"/>
      <c r="B121" s="68"/>
      <c r="C121" s="33"/>
      <c r="D121" s="68"/>
      <c r="E121" s="6"/>
      <c r="F121" s="82"/>
      <c r="G121" s="33"/>
      <c r="H121" s="68"/>
      <c r="I121" s="6"/>
      <c r="J121" s="5"/>
      <c r="K121" s="6"/>
    </row>
    <row r="122" spans="1:11" s="43" customFormat="1" ht="13" x14ac:dyDescent="0.3">
      <c r="A122" s="162" t="s">
        <v>590</v>
      </c>
      <c r="B122" s="71">
        <f>SUM(B101:B121)</f>
        <v>389</v>
      </c>
      <c r="C122" s="40">
        <f>B122/7974</f>
        <v>4.8783546526210184E-2</v>
      </c>
      <c r="D122" s="71">
        <f>SUM(D101:D121)</f>
        <v>133</v>
      </c>
      <c r="E122" s="41">
        <f>D122/6214</f>
        <v>2.1403282909559059E-2</v>
      </c>
      <c r="F122" s="77">
        <f>SUM(F101:F121)</f>
        <v>1119</v>
      </c>
      <c r="G122" s="42">
        <f>F122/37676</f>
        <v>2.9700605159783417E-2</v>
      </c>
      <c r="H122" s="71">
        <f>SUM(H101:H121)</f>
        <v>694</v>
      </c>
      <c r="I122" s="41">
        <f>H122/35131</f>
        <v>1.9754632660613135E-2</v>
      </c>
      <c r="J122" s="37">
        <f>IF(D122=0, "-", IF((B122-D122)/D122&lt;10, (B122-D122)/D122, "&gt;999%"))</f>
        <v>1.9248120300751879</v>
      </c>
      <c r="K122" s="38">
        <f>IF(H122=0, "-", IF((F122-H122)/H122&lt;10, (F122-H122)/H122, "&gt;999%"))</f>
        <v>0.61239193083573484</v>
      </c>
    </row>
    <row r="123" spans="1:11" x14ac:dyDescent="0.25">
      <c r="B123" s="83"/>
      <c r="D123" s="83"/>
      <c r="F123" s="83"/>
      <c r="H123" s="83"/>
    </row>
    <row r="124" spans="1:11" s="43" customFormat="1" ht="13" x14ac:dyDescent="0.3">
      <c r="A124" s="162" t="s">
        <v>589</v>
      </c>
      <c r="B124" s="71">
        <v>1869</v>
      </c>
      <c r="C124" s="40">
        <f>B124/7974</f>
        <v>0.2343867569601204</v>
      </c>
      <c r="D124" s="71">
        <v>1053</v>
      </c>
      <c r="E124" s="41">
        <f>D124/6214</f>
        <v>0.16945606694560669</v>
      </c>
      <c r="F124" s="77">
        <v>8279</v>
      </c>
      <c r="G124" s="42">
        <f>F124/37676</f>
        <v>0.21974201082917508</v>
      </c>
      <c r="H124" s="71">
        <v>6599</v>
      </c>
      <c r="I124" s="41">
        <f>H124/35131</f>
        <v>0.18783979960718453</v>
      </c>
      <c r="J124" s="37">
        <f>IF(D124=0, "-", IF((B124-D124)/D124&lt;10, (B124-D124)/D124, "&gt;999%"))</f>
        <v>0.77492877492877488</v>
      </c>
      <c r="K124" s="38">
        <f>IF(H124=0, "-", IF((F124-H124)/H124&lt;10, (F124-H124)/H124, "&gt;999%"))</f>
        <v>0.2545840278830126</v>
      </c>
    </row>
    <row r="125" spans="1:11" x14ac:dyDescent="0.25">
      <c r="B125" s="83"/>
      <c r="D125" s="83"/>
      <c r="F125" s="83"/>
      <c r="H125" s="83"/>
    </row>
    <row r="126" spans="1:11" ht="15.5" x14ac:dyDescent="0.35">
      <c r="A126" s="164" t="s">
        <v>122</v>
      </c>
      <c r="B126" s="196" t="s">
        <v>1</v>
      </c>
      <c r="C126" s="200"/>
      <c r="D126" s="200"/>
      <c r="E126" s="197"/>
      <c r="F126" s="196" t="s">
        <v>14</v>
      </c>
      <c r="G126" s="200"/>
      <c r="H126" s="200"/>
      <c r="I126" s="197"/>
      <c r="J126" s="196" t="s">
        <v>15</v>
      </c>
      <c r="K126" s="197"/>
    </row>
    <row r="127" spans="1:11" ht="13" x14ac:dyDescent="0.3">
      <c r="A127" s="22"/>
      <c r="B127" s="196">
        <f>VALUE(RIGHT($B$2, 4))</f>
        <v>2023</v>
      </c>
      <c r="C127" s="197"/>
      <c r="D127" s="196">
        <f>B127-1</f>
        <v>2022</v>
      </c>
      <c r="E127" s="204"/>
      <c r="F127" s="196">
        <f>B127</f>
        <v>2023</v>
      </c>
      <c r="G127" s="204"/>
      <c r="H127" s="196">
        <f>D127</f>
        <v>2022</v>
      </c>
      <c r="I127" s="204"/>
      <c r="J127" s="140" t="s">
        <v>4</v>
      </c>
      <c r="K127" s="141" t="s">
        <v>2</v>
      </c>
    </row>
    <row r="128" spans="1:11" ht="13" x14ac:dyDescent="0.3">
      <c r="A128" s="163" t="s">
        <v>155</v>
      </c>
      <c r="B128" s="61" t="s">
        <v>12</v>
      </c>
      <c r="C128" s="62" t="s">
        <v>13</v>
      </c>
      <c r="D128" s="61" t="s">
        <v>12</v>
      </c>
      <c r="E128" s="63" t="s">
        <v>13</v>
      </c>
      <c r="F128" s="62" t="s">
        <v>12</v>
      </c>
      <c r="G128" s="62" t="s">
        <v>13</v>
      </c>
      <c r="H128" s="61" t="s">
        <v>12</v>
      </c>
      <c r="I128" s="63" t="s">
        <v>13</v>
      </c>
      <c r="J128" s="61"/>
      <c r="K128" s="63"/>
    </row>
    <row r="129" spans="1:11" x14ac:dyDescent="0.25">
      <c r="A129" s="7" t="s">
        <v>417</v>
      </c>
      <c r="B129" s="65">
        <v>48</v>
      </c>
      <c r="C129" s="34">
        <f>IF(B151=0, "-", B129/B151)</f>
        <v>5.8394160583941604E-2</v>
      </c>
      <c r="D129" s="65">
        <v>76</v>
      </c>
      <c r="E129" s="9">
        <f>IF(D151=0, "-", D129/D151)</f>
        <v>9.4292803970223327E-2</v>
      </c>
      <c r="F129" s="81">
        <v>302</v>
      </c>
      <c r="G129" s="34">
        <f>IF(F151=0, "-", F129/F151)</f>
        <v>7.2841292812349245E-2</v>
      </c>
      <c r="H129" s="65">
        <v>310</v>
      </c>
      <c r="I129" s="9">
        <f>IF(H151=0, "-", H129/H151)</f>
        <v>7.3061513080367665E-2</v>
      </c>
      <c r="J129" s="8">
        <f t="shared" ref="J129:J149" si="10">IF(D129=0, "-", IF((B129-D129)/D129&lt;10, (B129-D129)/D129, "&gt;999%"))</f>
        <v>-0.36842105263157893</v>
      </c>
      <c r="K129" s="9">
        <f t="shared" ref="K129:K149" si="11">IF(H129=0, "-", IF((F129-H129)/H129&lt;10, (F129-H129)/H129, "&gt;999%"))</f>
        <v>-2.5806451612903226E-2</v>
      </c>
    </row>
    <row r="130" spans="1:11" x14ac:dyDescent="0.25">
      <c r="A130" s="7" t="s">
        <v>418</v>
      </c>
      <c r="B130" s="65">
        <v>5</v>
      </c>
      <c r="C130" s="34">
        <f>IF(B151=0, "-", B130/B151)</f>
        <v>6.082725060827251E-3</v>
      </c>
      <c r="D130" s="65">
        <v>0</v>
      </c>
      <c r="E130" s="9">
        <f>IF(D151=0, "-", D130/D151)</f>
        <v>0</v>
      </c>
      <c r="F130" s="81">
        <v>5</v>
      </c>
      <c r="G130" s="34">
        <f>IF(F151=0, "-", F130/F151)</f>
        <v>1.20598166907863E-3</v>
      </c>
      <c r="H130" s="65">
        <v>0</v>
      </c>
      <c r="I130" s="9">
        <f>IF(H151=0, "-", H130/H151)</f>
        <v>0</v>
      </c>
      <c r="J130" s="8" t="str">
        <f t="shared" si="10"/>
        <v>-</v>
      </c>
      <c r="K130" s="9" t="str">
        <f t="shared" si="11"/>
        <v>-</v>
      </c>
    </row>
    <row r="131" spans="1:11" x14ac:dyDescent="0.25">
      <c r="A131" s="7" t="s">
        <v>419</v>
      </c>
      <c r="B131" s="65">
        <v>30</v>
      </c>
      <c r="C131" s="34">
        <f>IF(B151=0, "-", B131/B151)</f>
        <v>3.6496350364963501E-2</v>
      </c>
      <c r="D131" s="65">
        <v>31</v>
      </c>
      <c r="E131" s="9">
        <f>IF(D151=0, "-", D131/D151)</f>
        <v>3.8461538461538464E-2</v>
      </c>
      <c r="F131" s="81">
        <v>96</v>
      </c>
      <c r="G131" s="34">
        <f>IF(F151=0, "-", F131/F151)</f>
        <v>2.3154848046309694E-2</v>
      </c>
      <c r="H131" s="65">
        <v>114</v>
      </c>
      <c r="I131" s="9">
        <f>IF(H151=0, "-", H131/H151)</f>
        <v>2.6867782229554559E-2</v>
      </c>
      <c r="J131" s="8">
        <f t="shared" si="10"/>
        <v>-3.2258064516129031E-2</v>
      </c>
      <c r="K131" s="9">
        <f t="shared" si="11"/>
        <v>-0.15789473684210525</v>
      </c>
    </row>
    <row r="132" spans="1:11" x14ac:dyDescent="0.25">
      <c r="A132" s="7" t="s">
        <v>420</v>
      </c>
      <c r="B132" s="65">
        <v>25</v>
      </c>
      <c r="C132" s="34">
        <f>IF(B151=0, "-", B132/B151)</f>
        <v>3.0413625304136254E-2</v>
      </c>
      <c r="D132" s="65">
        <v>29</v>
      </c>
      <c r="E132" s="9">
        <f>IF(D151=0, "-", D132/D151)</f>
        <v>3.5980148883374689E-2</v>
      </c>
      <c r="F132" s="81">
        <v>174</v>
      </c>
      <c r="G132" s="34">
        <f>IF(F151=0, "-", F132/F151)</f>
        <v>4.1968162083936326E-2</v>
      </c>
      <c r="H132" s="65">
        <v>109</v>
      </c>
      <c r="I132" s="9">
        <f>IF(H151=0, "-", H132/H151)</f>
        <v>2.5689370728258307E-2</v>
      </c>
      <c r="J132" s="8">
        <f t="shared" si="10"/>
        <v>-0.13793103448275862</v>
      </c>
      <c r="K132" s="9">
        <f t="shared" si="11"/>
        <v>0.59633027522935778</v>
      </c>
    </row>
    <row r="133" spans="1:11" x14ac:dyDescent="0.25">
      <c r="A133" s="7" t="s">
        <v>421</v>
      </c>
      <c r="B133" s="65">
        <v>129</v>
      </c>
      <c r="C133" s="34">
        <f>IF(B151=0, "-", B133/B151)</f>
        <v>0.15693430656934307</v>
      </c>
      <c r="D133" s="65">
        <v>82</v>
      </c>
      <c r="E133" s="9">
        <f>IF(D151=0, "-", D133/D151)</f>
        <v>0.10173697270471464</v>
      </c>
      <c r="F133" s="81">
        <v>724</v>
      </c>
      <c r="G133" s="34">
        <f>IF(F151=0, "-", F133/F151)</f>
        <v>0.17462614568258564</v>
      </c>
      <c r="H133" s="65">
        <v>473</v>
      </c>
      <c r="I133" s="9">
        <f>IF(H151=0, "-", H133/H151)</f>
        <v>0.1114777280226255</v>
      </c>
      <c r="J133" s="8">
        <f t="shared" si="10"/>
        <v>0.57317073170731703</v>
      </c>
      <c r="K133" s="9">
        <f t="shared" si="11"/>
        <v>0.53065539112050741</v>
      </c>
    </row>
    <row r="134" spans="1:11" x14ac:dyDescent="0.25">
      <c r="A134" s="7" t="s">
        <v>422</v>
      </c>
      <c r="B134" s="65">
        <v>10</v>
      </c>
      <c r="C134" s="34">
        <f>IF(B151=0, "-", B134/B151)</f>
        <v>1.2165450121654502E-2</v>
      </c>
      <c r="D134" s="65">
        <v>7</v>
      </c>
      <c r="E134" s="9">
        <f>IF(D151=0, "-", D134/D151)</f>
        <v>8.6848635235732014E-3</v>
      </c>
      <c r="F134" s="81">
        <v>38</v>
      </c>
      <c r="G134" s="34">
        <f>IF(F151=0, "-", F134/F151)</f>
        <v>9.1654606849975884E-3</v>
      </c>
      <c r="H134" s="65">
        <v>23</v>
      </c>
      <c r="I134" s="9">
        <f>IF(H151=0, "-", H134/H151)</f>
        <v>5.4206929059627618E-3</v>
      </c>
      <c r="J134" s="8">
        <f t="shared" si="10"/>
        <v>0.42857142857142855</v>
      </c>
      <c r="K134" s="9">
        <f t="shared" si="11"/>
        <v>0.65217391304347827</v>
      </c>
    </row>
    <row r="135" spans="1:11" x14ac:dyDescent="0.25">
      <c r="A135" s="7" t="s">
        <v>423</v>
      </c>
      <c r="B135" s="65">
        <v>51</v>
      </c>
      <c r="C135" s="34">
        <f>IF(B151=0, "-", B135/B151)</f>
        <v>6.2043795620437957E-2</v>
      </c>
      <c r="D135" s="65">
        <v>53</v>
      </c>
      <c r="E135" s="9">
        <f>IF(D151=0, "-", D135/D151)</f>
        <v>6.5756823821339946E-2</v>
      </c>
      <c r="F135" s="81">
        <v>398</v>
      </c>
      <c r="G135" s="34">
        <f>IF(F151=0, "-", F135/F151)</f>
        <v>9.5996140858658943E-2</v>
      </c>
      <c r="H135" s="65">
        <v>208</v>
      </c>
      <c r="I135" s="9">
        <f>IF(H151=0, "-", H135/H151)</f>
        <v>4.9021918453924111E-2</v>
      </c>
      <c r="J135" s="8">
        <f t="shared" si="10"/>
        <v>-3.7735849056603772E-2</v>
      </c>
      <c r="K135" s="9">
        <f t="shared" si="11"/>
        <v>0.91346153846153844</v>
      </c>
    </row>
    <row r="136" spans="1:11" x14ac:dyDescent="0.25">
      <c r="A136" s="7" t="s">
        <v>424</v>
      </c>
      <c r="B136" s="65">
        <v>12</v>
      </c>
      <c r="C136" s="34">
        <f>IF(B151=0, "-", B136/B151)</f>
        <v>1.4598540145985401E-2</v>
      </c>
      <c r="D136" s="65">
        <v>5</v>
      </c>
      <c r="E136" s="9">
        <f>IF(D151=0, "-", D136/D151)</f>
        <v>6.2034739454094297E-3</v>
      </c>
      <c r="F136" s="81">
        <v>54</v>
      </c>
      <c r="G136" s="34">
        <f>IF(F151=0, "-", F136/F151)</f>
        <v>1.3024602026049204E-2</v>
      </c>
      <c r="H136" s="65">
        <v>42</v>
      </c>
      <c r="I136" s="9">
        <f>IF(H151=0, "-", H136/H151)</f>
        <v>9.8986566108885225E-3</v>
      </c>
      <c r="J136" s="8">
        <f t="shared" si="10"/>
        <v>1.4</v>
      </c>
      <c r="K136" s="9">
        <f t="shared" si="11"/>
        <v>0.2857142857142857</v>
      </c>
    </row>
    <row r="137" spans="1:11" x14ac:dyDescent="0.25">
      <c r="A137" s="7" t="s">
        <v>425</v>
      </c>
      <c r="B137" s="65">
        <v>56</v>
      </c>
      <c r="C137" s="34">
        <f>IF(B151=0, "-", B137/B151)</f>
        <v>6.8126520681265207E-2</v>
      </c>
      <c r="D137" s="65">
        <v>30</v>
      </c>
      <c r="E137" s="9">
        <f>IF(D151=0, "-", D137/D151)</f>
        <v>3.7220843672456573E-2</v>
      </c>
      <c r="F137" s="81">
        <v>232</v>
      </c>
      <c r="G137" s="34">
        <f>IF(F151=0, "-", F137/F151)</f>
        <v>5.5957549445248431E-2</v>
      </c>
      <c r="H137" s="65">
        <v>213</v>
      </c>
      <c r="I137" s="9">
        <f>IF(H151=0, "-", H137/H151)</f>
        <v>5.0200329955220363E-2</v>
      </c>
      <c r="J137" s="8">
        <f t="shared" si="10"/>
        <v>0.8666666666666667</v>
      </c>
      <c r="K137" s="9">
        <f t="shared" si="11"/>
        <v>8.9201877934272297E-2</v>
      </c>
    </row>
    <row r="138" spans="1:11" x14ac:dyDescent="0.25">
      <c r="A138" s="7" t="s">
        <v>426</v>
      </c>
      <c r="B138" s="65">
        <v>47</v>
      </c>
      <c r="C138" s="34">
        <f>IF(B151=0, "-", B138/B151)</f>
        <v>5.7177615571776155E-2</v>
      </c>
      <c r="D138" s="65">
        <v>32</v>
      </c>
      <c r="E138" s="9">
        <f>IF(D151=0, "-", D138/D151)</f>
        <v>3.9702233250620347E-2</v>
      </c>
      <c r="F138" s="81">
        <v>279</v>
      </c>
      <c r="G138" s="34">
        <f>IF(F151=0, "-", F138/F151)</f>
        <v>6.7293777134587549E-2</v>
      </c>
      <c r="H138" s="65">
        <v>301</v>
      </c>
      <c r="I138" s="9">
        <f>IF(H151=0, "-", H138/H151)</f>
        <v>7.0940372378034411E-2</v>
      </c>
      <c r="J138" s="8">
        <f t="shared" si="10"/>
        <v>0.46875</v>
      </c>
      <c r="K138" s="9">
        <f t="shared" si="11"/>
        <v>-7.3089700996677748E-2</v>
      </c>
    </row>
    <row r="139" spans="1:11" x14ac:dyDescent="0.25">
      <c r="A139" s="7" t="s">
        <v>427</v>
      </c>
      <c r="B139" s="65">
        <v>0</v>
      </c>
      <c r="C139" s="34">
        <f>IF(B151=0, "-", B139/B151)</f>
        <v>0</v>
      </c>
      <c r="D139" s="65">
        <v>1</v>
      </c>
      <c r="E139" s="9">
        <f>IF(D151=0, "-", D139/D151)</f>
        <v>1.2406947890818859E-3</v>
      </c>
      <c r="F139" s="81">
        <v>0</v>
      </c>
      <c r="G139" s="34">
        <f>IF(F151=0, "-", F139/F151)</f>
        <v>0</v>
      </c>
      <c r="H139" s="65">
        <v>2</v>
      </c>
      <c r="I139" s="9">
        <f>IF(H151=0, "-", H139/H151)</f>
        <v>4.7136460051850108E-4</v>
      </c>
      <c r="J139" s="8">
        <f t="shared" si="10"/>
        <v>-1</v>
      </c>
      <c r="K139" s="9">
        <f t="shared" si="11"/>
        <v>-1</v>
      </c>
    </row>
    <row r="140" spans="1:11" x14ac:dyDescent="0.25">
      <c r="A140" s="7" t="s">
        <v>428</v>
      </c>
      <c r="B140" s="65">
        <v>6</v>
      </c>
      <c r="C140" s="34">
        <f>IF(B151=0, "-", B140/B151)</f>
        <v>7.2992700729927005E-3</v>
      </c>
      <c r="D140" s="65">
        <v>54</v>
      </c>
      <c r="E140" s="9">
        <f>IF(D151=0, "-", D140/D151)</f>
        <v>6.699751861042183E-2</v>
      </c>
      <c r="F140" s="81">
        <v>187</v>
      </c>
      <c r="G140" s="34">
        <f>IF(F151=0, "-", F140/F151)</f>
        <v>4.5103714423540761E-2</v>
      </c>
      <c r="H140" s="65">
        <v>445</v>
      </c>
      <c r="I140" s="9">
        <f>IF(H151=0, "-", H140/H151)</f>
        <v>0.10487862361536648</v>
      </c>
      <c r="J140" s="8">
        <f t="shared" si="10"/>
        <v>-0.88888888888888884</v>
      </c>
      <c r="K140" s="9">
        <f t="shared" si="11"/>
        <v>-0.57977528089887642</v>
      </c>
    </row>
    <row r="141" spans="1:11" x14ac:dyDescent="0.25">
      <c r="A141" s="7" t="s">
        <v>429</v>
      </c>
      <c r="B141" s="65">
        <v>7</v>
      </c>
      <c r="C141" s="34">
        <f>IF(B151=0, "-", B141/B151)</f>
        <v>8.5158150851581509E-3</v>
      </c>
      <c r="D141" s="65">
        <v>0</v>
      </c>
      <c r="E141" s="9">
        <f>IF(D151=0, "-", D141/D151)</f>
        <v>0</v>
      </c>
      <c r="F141" s="81">
        <v>52</v>
      </c>
      <c r="G141" s="34">
        <f>IF(F151=0, "-", F141/F151)</f>
        <v>1.2542209358417752E-2</v>
      </c>
      <c r="H141" s="65">
        <v>0</v>
      </c>
      <c r="I141" s="9">
        <f>IF(H151=0, "-", H141/H151)</f>
        <v>0</v>
      </c>
      <c r="J141" s="8" t="str">
        <f t="shared" si="10"/>
        <v>-</v>
      </c>
      <c r="K141" s="9" t="str">
        <f t="shared" si="11"/>
        <v>-</v>
      </c>
    </row>
    <row r="142" spans="1:11" x14ac:dyDescent="0.25">
      <c r="A142" s="7" t="s">
        <v>430</v>
      </c>
      <c r="B142" s="65">
        <v>8</v>
      </c>
      <c r="C142" s="34">
        <f>IF(B151=0, "-", B142/B151)</f>
        <v>9.7323600973236012E-3</v>
      </c>
      <c r="D142" s="65">
        <v>21</v>
      </c>
      <c r="E142" s="9">
        <f>IF(D151=0, "-", D142/D151)</f>
        <v>2.6054590570719603E-2</v>
      </c>
      <c r="F142" s="81">
        <v>33</v>
      </c>
      <c r="G142" s="34">
        <f>IF(F151=0, "-", F142/F151)</f>
        <v>7.9594790159189573E-3</v>
      </c>
      <c r="H142" s="65">
        <v>47</v>
      </c>
      <c r="I142" s="9">
        <f>IF(H151=0, "-", H142/H151)</f>
        <v>1.1077068112184774E-2</v>
      </c>
      <c r="J142" s="8">
        <f t="shared" si="10"/>
        <v>-0.61904761904761907</v>
      </c>
      <c r="K142" s="9">
        <f t="shared" si="11"/>
        <v>-0.2978723404255319</v>
      </c>
    </row>
    <row r="143" spans="1:11" x14ac:dyDescent="0.25">
      <c r="A143" s="7" t="s">
        <v>431</v>
      </c>
      <c r="B143" s="65">
        <v>12</v>
      </c>
      <c r="C143" s="34">
        <f>IF(B151=0, "-", B143/B151)</f>
        <v>1.4598540145985401E-2</v>
      </c>
      <c r="D143" s="65">
        <v>2</v>
      </c>
      <c r="E143" s="9">
        <f>IF(D151=0, "-", D143/D151)</f>
        <v>2.4813895781637717E-3</v>
      </c>
      <c r="F143" s="81">
        <v>59</v>
      </c>
      <c r="G143" s="34">
        <f>IF(F151=0, "-", F143/F151)</f>
        <v>1.4230583695127834E-2</v>
      </c>
      <c r="H143" s="65">
        <v>13</v>
      </c>
      <c r="I143" s="9">
        <f>IF(H151=0, "-", H143/H151)</f>
        <v>3.063869903370257E-3</v>
      </c>
      <c r="J143" s="8">
        <f t="shared" si="10"/>
        <v>5</v>
      </c>
      <c r="K143" s="9">
        <f t="shared" si="11"/>
        <v>3.5384615384615383</v>
      </c>
    </row>
    <row r="144" spans="1:11" x14ac:dyDescent="0.25">
      <c r="A144" s="7" t="s">
        <v>432</v>
      </c>
      <c r="B144" s="65">
        <v>89</v>
      </c>
      <c r="C144" s="34">
        <f>IF(B151=0, "-", B144/B151)</f>
        <v>0.10827250608272507</v>
      </c>
      <c r="D144" s="65">
        <v>133</v>
      </c>
      <c r="E144" s="9">
        <f>IF(D151=0, "-", D144/D151)</f>
        <v>0.16501240694789082</v>
      </c>
      <c r="F144" s="81">
        <v>400</v>
      </c>
      <c r="G144" s="34">
        <f>IF(F151=0, "-", F144/F151)</f>
        <v>9.6478533526290405E-2</v>
      </c>
      <c r="H144" s="65">
        <v>343</v>
      </c>
      <c r="I144" s="9">
        <f>IF(H151=0, "-", H144/H151)</f>
        <v>8.0839028988922937E-2</v>
      </c>
      <c r="J144" s="8">
        <f t="shared" si="10"/>
        <v>-0.33082706766917291</v>
      </c>
      <c r="K144" s="9">
        <f t="shared" si="11"/>
        <v>0.16618075801749271</v>
      </c>
    </row>
    <row r="145" spans="1:11" x14ac:dyDescent="0.25">
      <c r="A145" s="7" t="s">
        <v>433</v>
      </c>
      <c r="B145" s="65">
        <v>9</v>
      </c>
      <c r="C145" s="34">
        <f>IF(B151=0, "-", B145/B151)</f>
        <v>1.0948905109489052E-2</v>
      </c>
      <c r="D145" s="65">
        <v>25</v>
      </c>
      <c r="E145" s="9">
        <f>IF(D151=0, "-", D145/D151)</f>
        <v>3.1017369727047148E-2</v>
      </c>
      <c r="F145" s="81">
        <v>118</v>
      </c>
      <c r="G145" s="34">
        <f>IF(F151=0, "-", F145/F151)</f>
        <v>2.8461167390255667E-2</v>
      </c>
      <c r="H145" s="65">
        <v>184</v>
      </c>
      <c r="I145" s="9">
        <f>IF(H151=0, "-", H145/H151)</f>
        <v>4.3365543247702094E-2</v>
      </c>
      <c r="J145" s="8">
        <f t="shared" si="10"/>
        <v>-0.64</v>
      </c>
      <c r="K145" s="9">
        <f t="shared" si="11"/>
        <v>-0.35869565217391303</v>
      </c>
    </row>
    <row r="146" spans="1:11" x14ac:dyDescent="0.25">
      <c r="A146" s="7" t="s">
        <v>434</v>
      </c>
      <c r="B146" s="65">
        <v>123</v>
      </c>
      <c r="C146" s="34">
        <f>IF(B151=0, "-", B146/B151)</f>
        <v>0.14963503649635038</v>
      </c>
      <c r="D146" s="65">
        <v>120</v>
      </c>
      <c r="E146" s="9">
        <f>IF(D151=0, "-", D146/D151)</f>
        <v>0.14888337468982629</v>
      </c>
      <c r="F146" s="81">
        <v>374</v>
      </c>
      <c r="G146" s="34">
        <f>IF(F151=0, "-", F146/F151)</f>
        <v>9.0207428847081522E-2</v>
      </c>
      <c r="H146" s="65">
        <v>486</v>
      </c>
      <c r="I146" s="9">
        <f>IF(H151=0, "-", H146/H151)</f>
        <v>0.11454159792599576</v>
      </c>
      <c r="J146" s="8">
        <f t="shared" si="10"/>
        <v>2.5000000000000001E-2</v>
      </c>
      <c r="K146" s="9">
        <f t="shared" si="11"/>
        <v>-0.23045267489711935</v>
      </c>
    </row>
    <row r="147" spans="1:11" x14ac:dyDescent="0.25">
      <c r="A147" s="7" t="s">
        <v>435</v>
      </c>
      <c r="B147" s="65">
        <v>114</v>
      </c>
      <c r="C147" s="34">
        <f>IF(B151=0, "-", B147/B151)</f>
        <v>0.13868613138686131</v>
      </c>
      <c r="D147" s="65">
        <v>74</v>
      </c>
      <c r="E147" s="9">
        <f>IF(D151=0, "-", D147/D151)</f>
        <v>9.1811414392059559E-2</v>
      </c>
      <c r="F147" s="81">
        <v>416</v>
      </c>
      <c r="G147" s="34">
        <f>IF(F151=0, "-", F147/F151)</f>
        <v>0.10033767486734202</v>
      </c>
      <c r="H147" s="65">
        <v>871</v>
      </c>
      <c r="I147" s="9">
        <f>IF(H151=0, "-", H147/H151)</f>
        <v>0.20527928352580721</v>
      </c>
      <c r="J147" s="8">
        <f t="shared" si="10"/>
        <v>0.54054054054054057</v>
      </c>
      <c r="K147" s="9">
        <f t="shared" si="11"/>
        <v>-0.52238805970149249</v>
      </c>
    </row>
    <row r="148" spans="1:11" x14ac:dyDescent="0.25">
      <c r="A148" s="7" t="s">
        <v>436</v>
      </c>
      <c r="B148" s="65">
        <v>0</v>
      </c>
      <c r="C148" s="34">
        <f>IF(B151=0, "-", B148/B151)</f>
        <v>0</v>
      </c>
      <c r="D148" s="65">
        <v>3</v>
      </c>
      <c r="E148" s="9">
        <f>IF(D151=0, "-", D148/D151)</f>
        <v>3.7220843672456576E-3</v>
      </c>
      <c r="F148" s="81">
        <v>17</v>
      </c>
      <c r="G148" s="34">
        <f>IF(F151=0, "-", F148/F151)</f>
        <v>4.1003376748673416E-3</v>
      </c>
      <c r="H148" s="65">
        <v>7</v>
      </c>
      <c r="I148" s="9">
        <f>IF(H151=0, "-", H148/H151)</f>
        <v>1.6497761018147536E-3</v>
      </c>
      <c r="J148" s="8">
        <f t="shared" si="10"/>
        <v>-1</v>
      </c>
      <c r="K148" s="9">
        <f t="shared" si="11"/>
        <v>1.4285714285714286</v>
      </c>
    </row>
    <row r="149" spans="1:11" x14ac:dyDescent="0.25">
      <c r="A149" s="7" t="s">
        <v>437</v>
      </c>
      <c r="B149" s="65">
        <v>41</v>
      </c>
      <c r="C149" s="34">
        <f>IF(B151=0, "-", B149/B151)</f>
        <v>4.9878345498783457E-2</v>
      </c>
      <c r="D149" s="65">
        <v>28</v>
      </c>
      <c r="E149" s="9">
        <f>IF(D151=0, "-", D149/D151)</f>
        <v>3.4739454094292806E-2</v>
      </c>
      <c r="F149" s="81">
        <v>188</v>
      </c>
      <c r="G149" s="34">
        <f>IF(F151=0, "-", F149/F151)</f>
        <v>4.5344910757356485E-2</v>
      </c>
      <c r="H149" s="65">
        <v>52</v>
      </c>
      <c r="I149" s="9">
        <f>IF(H151=0, "-", H149/H151)</f>
        <v>1.2255479613481028E-2</v>
      </c>
      <c r="J149" s="8">
        <f t="shared" si="10"/>
        <v>0.4642857142857143</v>
      </c>
      <c r="K149" s="9">
        <f t="shared" si="11"/>
        <v>2.6153846153846154</v>
      </c>
    </row>
    <row r="150" spans="1:11" x14ac:dyDescent="0.25">
      <c r="A150" s="2"/>
      <c r="B150" s="68"/>
      <c r="C150" s="33"/>
      <c r="D150" s="68"/>
      <c r="E150" s="6"/>
      <c r="F150" s="82"/>
      <c r="G150" s="33"/>
      <c r="H150" s="68"/>
      <c r="I150" s="6"/>
      <c r="J150" s="5"/>
      <c r="K150" s="6"/>
    </row>
    <row r="151" spans="1:11" s="43" customFormat="1" ht="13" x14ac:dyDescent="0.3">
      <c r="A151" s="162" t="s">
        <v>588</v>
      </c>
      <c r="B151" s="71">
        <f>SUM(B129:B150)</f>
        <v>822</v>
      </c>
      <c r="C151" s="40">
        <f>B151/7974</f>
        <v>0.10308502633559068</v>
      </c>
      <c r="D151" s="71">
        <f>SUM(D129:D150)</f>
        <v>806</v>
      </c>
      <c r="E151" s="41">
        <f>D151/6214</f>
        <v>0.1297071129707113</v>
      </c>
      <c r="F151" s="77">
        <f>SUM(F129:F150)</f>
        <v>4146</v>
      </c>
      <c r="G151" s="42">
        <f>F151/37676</f>
        <v>0.11004352903705276</v>
      </c>
      <c r="H151" s="71">
        <f>SUM(H129:H150)</f>
        <v>4243</v>
      </c>
      <c r="I151" s="41">
        <f>H151/35131</f>
        <v>0.12077652215991574</v>
      </c>
      <c r="J151" s="37">
        <f>IF(D151=0, "-", IF((B151-D151)/D151&lt;10, (B151-D151)/D151, "&gt;999%"))</f>
        <v>1.9851116625310174E-2</v>
      </c>
      <c r="K151" s="38">
        <f>IF(H151=0, "-", IF((F151-H151)/H151&lt;10, (F151-H151)/H151, "&gt;999%"))</f>
        <v>-2.2861183125147302E-2</v>
      </c>
    </row>
    <row r="152" spans="1:11" x14ac:dyDescent="0.25">
      <c r="B152" s="83"/>
      <c r="D152" s="83"/>
      <c r="F152" s="83"/>
      <c r="H152" s="83"/>
    </row>
    <row r="153" spans="1:11" ht="13" x14ac:dyDescent="0.3">
      <c r="A153" s="163" t="s">
        <v>156</v>
      </c>
      <c r="B153" s="61" t="s">
        <v>12</v>
      </c>
      <c r="C153" s="62" t="s">
        <v>13</v>
      </c>
      <c r="D153" s="61" t="s">
        <v>12</v>
      </c>
      <c r="E153" s="63" t="s">
        <v>13</v>
      </c>
      <c r="F153" s="62" t="s">
        <v>12</v>
      </c>
      <c r="G153" s="62" t="s">
        <v>13</v>
      </c>
      <c r="H153" s="61" t="s">
        <v>12</v>
      </c>
      <c r="I153" s="63" t="s">
        <v>13</v>
      </c>
      <c r="J153" s="61"/>
      <c r="K153" s="63"/>
    </row>
    <row r="154" spans="1:11" x14ac:dyDescent="0.25">
      <c r="A154" s="7" t="s">
        <v>438</v>
      </c>
      <c r="B154" s="65">
        <v>0</v>
      </c>
      <c r="C154" s="34">
        <f>IF(B177=0, "-", B154/B177)</f>
        <v>0</v>
      </c>
      <c r="D154" s="65">
        <v>0</v>
      </c>
      <c r="E154" s="9">
        <f>IF(D177=0, "-", D154/D177)</f>
        <v>0</v>
      </c>
      <c r="F154" s="81">
        <v>5</v>
      </c>
      <c r="G154" s="34">
        <f>IF(F177=0, "-", F154/F177)</f>
        <v>8.3056478405315621E-3</v>
      </c>
      <c r="H154" s="65">
        <v>3</v>
      </c>
      <c r="I154" s="9">
        <f>IF(H177=0, "-", H154/H177)</f>
        <v>6.0483870967741934E-3</v>
      </c>
      <c r="J154" s="8" t="str">
        <f t="shared" ref="J154:J175" si="12">IF(D154=0, "-", IF((B154-D154)/D154&lt;10, (B154-D154)/D154, "&gt;999%"))</f>
        <v>-</v>
      </c>
      <c r="K154" s="9">
        <f t="shared" ref="K154:K175" si="13">IF(H154=0, "-", IF((F154-H154)/H154&lt;10, (F154-H154)/H154, "&gt;999%"))</f>
        <v>0.66666666666666663</v>
      </c>
    </row>
    <row r="155" spans="1:11" x14ac:dyDescent="0.25">
      <c r="A155" s="7" t="s">
        <v>439</v>
      </c>
      <c r="B155" s="65">
        <v>12</v>
      </c>
      <c r="C155" s="34">
        <f>IF(B177=0, "-", B155/B177)</f>
        <v>9.9173553719008267E-2</v>
      </c>
      <c r="D155" s="65">
        <v>3</v>
      </c>
      <c r="E155" s="9">
        <f>IF(D177=0, "-", D155/D177)</f>
        <v>2.4390243902439025E-2</v>
      </c>
      <c r="F155" s="81">
        <v>31</v>
      </c>
      <c r="G155" s="34">
        <f>IF(F177=0, "-", F155/F177)</f>
        <v>5.1495016611295678E-2</v>
      </c>
      <c r="H155" s="65">
        <v>17</v>
      </c>
      <c r="I155" s="9">
        <f>IF(H177=0, "-", H155/H177)</f>
        <v>3.4274193548387094E-2</v>
      </c>
      <c r="J155" s="8">
        <f t="shared" si="12"/>
        <v>3</v>
      </c>
      <c r="K155" s="9">
        <f t="shared" si="13"/>
        <v>0.82352941176470584</v>
      </c>
    </row>
    <row r="156" spans="1:11" x14ac:dyDescent="0.25">
      <c r="A156" s="7" t="s">
        <v>440</v>
      </c>
      <c r="B156" s="65">
        <v>3</v>
      </c>
      <c r="C156" s="34">
        <f>IF(B177=0, "-", B156/B177)</f>
        <v>2.4793388429752067E-2</v>
      </c>
      <c r="D156" s="65">
        <v>3</v>
      </c>
      <c r="E156" s="9">
        <f>IF(D177=0, "-", D156/D177)</f>
        <v>2.4390243902439025E-2</v>
      </c>
      <c r="F156" s="81">
        <v>7</v>
      </c>
      <c r="G156" s="34">
        <f>IF(F177=0, "-", F156/F177)</f>
        <v>1.1627906976744186E-2</v>
      </c>
      <c r="H156" s="65">
        <v>8</v>
      </c>
      <c r="I156" s="9">
        <f>IF(H177=0, "-", H156/H177)</f>
        <v>1.6129032258064516E-2</v>
      </c>
      <c r="J156" s="8">
        <f t="shared" si="12"/>
        <v>0</v>
      </c>
      <c r="K156" s="9">
        <f t="shared" si="13"/>
        <v>-0.125</v>
      </c>
    </row>
    <row r="157" spans="1:11" x14ac:dyDescent="0.25">
      <c r="A157" s="7" t="s">
        <v>441</v>
      </c>
      <c r="B157" s="65">
        <v>2</v>
      </c>
      <c r="C157" s="34">
        <f>IF(B177=0, "-", B157/B177)</f>
        <v>1.6528925619834711E-2</v>
      </c>
      <c r="D157" s="65">
        <v>0</v>
      </c>
      <c r="E157" s="9">
        <f>IF(D177=0, "-", D157/D177)</f>
        <v>0</v>
      </c>
      <c r="F157" s="81">
        <v>17</v>
      </c>
      <c r="G157" s="34">
        <f>IF(F177=0, "-", F157/F177)</f>
        <v>2.823920265780731E-2</v>
      </c>
      <c r="H157" s="65">
        <v>7</v>
      </c>
      <c r="I157" s="9">
        <f>IF(H177=0, "-", H157/H177)</f>
        <v>1.4112903225806451E-2</v>
      </c>
      <c r="J157" s="8" t="str">
        <f t="shared" si="12"/>
        <v>-</v>
      </c>
      <c r="K157" s="9">
        <f t="shared" si="13"/>
        <v>1.4285714285714286</v>
      </c>
    </row>
    <row r="158" spans="1:11" x14ac:dyDescent="0.25">
      <c r="A158" s="7" t="s">
        <v>442</v>
      </c>
      <c r="B158" s="65">
        <v>16</v>
      </c>
      <c r="C158" s="34">
        <f>IF(B177=0, "-", B158/B177)</f>
        <v>0.13223140495867769</v>
      </c>
      <c r="D158" s="65">
        <v>16</v>
      </c>
      <c r="E158" s="9">
        <f>IF(D177=0, "-", D158/D177)</f>
        <v>0.13008130081300814</v>
      </c>
      <c r="F158" s="81">
        <v>70</v>
      </c>
      <c r="G158" s="34">
        <f>IF(F177=0, "-", F158/F177)</f>
        <v>0.11627906976744186</v>
      </c>
      <c r="H158" s="65">
        <v>68</v>
      </c>
      <c r="I158" s="9">
        <f>IF(H177=0, "-", H158/H177)</f>
        <v>0.13709677419354838</v>
      </c>
      <c r="J158" s="8">
        <f t="shared" si="12"/>
        <v>0</v>
      </c>
      <c r="K158" s="9">
        <f t="shared" si="13"/>
        <v>2.9411764705882353E-2</v>
      </c>
    </row>
    <row r="159" spans="1:11" x14ac:dyDescent="0.25">
      <c r="A159" s="7" t="s">
        <v>443</v>
      </c>
      <c r="B159" s="65">
        <v>1</v>
      </c>
      <c r="C159" s="34">
        <f>IF(B177=0, "-", B159/B177)</f>
        <v>8.2644628099173556E-3</v>
      </c>
      <c r="D159" s="65">
        <v>2</v>
      </c>
      <c r="E159" s="9">
        <f>IF(D177=0, "-", D159/D177)</f>
        <v>1.6260162601626018E-2</v>
      </c>
      <c r="F159" s="81">
        <v>7</v>
      </c>
      <c r="G159" s="34">
        <f>IF(F177=0, "-", F159/F177)</f>
        <v>1.1627906976744186E-2</v>
      </c>
      <c r="H159" s="65">
        <v>16</v>
      </c>
      <c r="I159" s="9">
        <f>IF(H177=0, "-", H159/H177)</f>
        <v>3.2258064516129031E-2</v>
      </c>
      <c r="J159" s="8">
        <f t="shared" si="12"/>
        <v>-0.5</v>
      </c>
      <c r="K159" s="9">
        <f t="shared" si="13"/>
        <v>-0.5625</v>
      </c>
    </row>
    <row r="160" spans="1:11" x14ac:dyDescent="0.25">
      <c r="A160" s="7" t="s">
        <v>444</v>
      </c>
      <c r="B160" s="65">
        <v>1</v>
      </c>
      <c r="C160" s="34">
        <f>IF(B177=0, "-", B160/B177)</f>
        <v>8.2644628099173556E-3</v>
      </c>
      <c r="D160" s="65">
        <v>0</v>
      </c>
      <c r="E160" s="9">
        <f>IF(D177=0, "-", D160/D177)</f>
        <v>0</v>
      </c>
      <c r="F160" s="81">
        <v>2</v>
      </c>
      <c r="G160" s="34">
        <f>IF(F177=0, "-", F160/F177)</f>
        <v>3.3222591362126247E-3</v>
      </c>
      <c r="H160" s="65">
        <v>2</v>
      </c>
      <c r="I160" s="9">
        <f>IF(H177=0, "-", H160/H177)</f>
        <v>4.0322580645161289E-3</v>
      </c>
      <c r="J160" s="8" t="str">
        <f t="shared" si="12"/>
        <v>-</v>
      </c>
      <c r="K160" s="9">
        <f t="shared" si="13"/>
        <v>0</v>
      </c>
    </row>
    <row r="161" spans="1:11" x14ac:dyDescent="0.25">
      <c r="A161" s="7" t="s">
        <v>445</v>
      </c>
      <c r="B161" s="65">
        <v>1</v>
      </c>
      <c r="C161" s="34">
        <f>IF(B177=0, "-", B161/B177)</f>
        <v>8.2644628099173556E-3</v>
      </c>
      <c r="D161" s="65">
        <v>1</v>
      </c>
      <c r="E161" s="9">
        <f>IF(D177=0, "-", D161/D177)</f>
        <v>8.130081300813009E-3</v>
      </c>
      <c r="F161" s="81">
        <v>5</v>
      </c>
      <c r="G161" s="34">
        <f>IF(F177=0, "-", F161/F177)</f>
        <v>8.3056478405315621E-3</v>
      </c>
      <c r="H161" s="65">
        <v>10</v>
      </c>
      <c r="I161" s="9">
        <f>IF(H177=0, "-", H161/H177)</f>
        <v>2.0161290322580645E-2</v>
      </c>
      <c r="J161" s="8">
        <f t="shared" si="12"/>
        <v>0</v>
      </c>
      <c r="K161" s="9">
        <f t="shared" si="13"/>
        <v>-0.5</v>
      </c>
    </row>
    <row r="162" spans="1:11" x14ac:dyDescent="0.25">
      <c r="A162" s="7" t="s">
        <v>446</v>
      </c>
      <c r="B162" s="65">
        <v>0</v>
      </c>
      <c r="C162" s="34">
        <f>IF(B177=0, "-", B162/B177)</f>
        <v>0</v>
      </c>
      <c r="D162" s="65">
        <v>1</v>
      </c>
      <c r="E162" s="9">
        <f>IF(D177=0, "-", D162/D177)</f>
        <v>8.130081300813009E-3</v>
      </c>
      <c r="F162" s="81">
        <v>2</v>
      </c>
      <c r="G162" s="34">
        <f>IF(F177=0, "-", F162/F177)</f>
        <v>3.3222591362126247E-3</v>
      </c>
      <c r="H162" s="65">
        <v>2</v>
      </c>
      <c r="I162" s="9">
        <f>IF(H177=0, "-", H162/H177)</f>
        <v>4.0322580645161289E-3</v>
      </c>
      <c r="J162" s="8">
        <f t="shared" si="12"/>
        <v>-1</v>
      </c>
      <c r="K162" s="9">
        <f t="shared" si="13"/>
        <v>0</v>
      </c>
    </row>
    <row r="163" spans="1:11" x14ac:dyDescent="0.25">
      <c r="A163" s="7" t="s">
        <v>447</v>
      </c>
      <c r="B163" s="65">
        <v>9</v>
      </c>
      <c r="C163" s="34">
        <f>IF(B177=0, "-", B163/B177)</f>
        <v>7.43801652892562E-2</v>
      </c>
      <c r="D163" s="65">
        <v>3</v>
      </c>
      <c r="E163" s="9">
        <f>IF(D177=0, "-", D163/D177)</f>
        <v>2.4390243902439025E-2</v>
      </c>
      <c r="F163" s="81">
        <v>59</v>
      </c>
      <c r="G163" s="34">
        <f>IF(F177=0, "-", F163/F177)</f>
        <v>9.8006644518272429E-2</v>
      </c>
      <c r="H163" s="65">
        <v>50</v>
      </c>
      <c r="I163" s="9">
        <f>IF(H177=0, "-", H163/H177)</f>
        <v>0.10080645161290322</v>
      </c>
      <c r="J163" s="8">
        <f t="shared" si="12"/>
        <v>2</v>
      </c>
      <c r="K163" s="9">
        <f t="shared" si="13"/>
        <v>0.18</v>
      </c>
    </row>
    <row r="164" spans="1:11" x14ac:dyDescent="0.25">
      <c r="A164" s="7" t="s">
        <v>448</v>
      </c>
      <c r="B164" s="65">
        <v>11</v>
      </c>
      <c r="C164" s="34">
        <f>IF(B177=0, "-", B164/B177)</f>
        <v>9.0909090909090912E-2</v>
      </c>
      <c r="D164" s="65">
        <v>3</v>
      </c>
      <c r="E164" s="9">
        <f>IF(D177=0, "-", D164/D177)</f>
        <v>2.4390243902439025E-2</v>
      </c>
      <c r="F164" s="81">
        <v>47</v>
      </c>
      <c r="G164" s="34">
        <f>IF(F177=0, "-", F164/F177)</f>
        <v>7.8073089700996676E-2</v>
      </c>
      <c r="H164" s="65">
        <v>22</v>
      </c>
      <c r="I164" s="9">
        <f>IF(H177=0, "-", H164/H177)</f>
        <v>4.4354838709677422E-2</v>
      </c>
      <c r="J164" s="8">
        <f t="shared" si="12"/>
        <v>2.6666666666666665</v>
      </c>
      <c r="K164" s="9">
        <f t="shared" si="13"/>
        <v>1.1363636363636365</v>
      </c>
    </row>
    <row r="165" spans="1:11" x14ac:dyDescent="0.25">
      <c r="A165" s="7" t="s">
        <v>449</v>
      </c>
      <c r="B165" s="65">
        <v>10</v>
      </c>
      <c r="C165" s="34">
        <f>IF(B177=0, "-", B165/B177)</f>
        <v>8.2644628099173556E-2</v>
      </c>
      <c r="D165" s="65">
        <v>4</v>
      </c>
      <c r="E165" s="9">
        <f>IF(D177=0, "-", D165/D177)</f>
        <v>3.2520325203252036E-2</v>
      </c>
      <c r="F165" s="81">
        <v>69</v>
      </c>
      <c r="G165" s="34">
        <f>IF(F177=0, "-", F165/F177)</f>
        <v>0.11461794019933555</v>
      </c>
      <c r="H165" s="65">
        <v>33</v>
      </c>
      <c r="I165" s="9">
        <f>IF(H177=0, "-", H165/H177)</f>
        <v>6.6532258064516125E-2</v>
      </c>
      <c r="J165" s="8">
        <f t="shared" si="12"/>
        <v>1.5</v>
      </c>
      <c r="K165" s="9">
        <f t="shared" si="13"/>
        <v>1.0909090909090908</v>
      </c>
    </row>
    <row r="166" spans="1:11" x14ac:dyDescent="0.25">
      <c r="A166" s="7" t="s">
        <v>450</v>
      </c>
      <c r="B166" s="65">
        <v>2</v>
      </c>
      <c r="C166" s="34">
        <f>IF(B177=0, "-", B166/B177)</f>
        <v>1.6528925619834711E-2</v>
      </c>
      <c r="D166" s="65">
        <v>9</v>
      </c>
      <c r="E166" s="9">
        <f>IF(D177=0, "-", D166/D177)</f>
        <v>7.3170731707317069E-2</v>
      </c>
      <c r="F166" s="81">
        <v>41</v>
      </c>
      <c r="G166" s="34">
        <f>IF(F177=0, "-", F166/F177)</f>
        <v>6.8106312292358806E-2</v>
      </c>
      <c r="H166" s="65">
        <v>43</v>
      </c>
      <c r="I166" s="9">
        <f>IF(H177=0, "-", H166/H177)</f>
        <v>8.669354838709678E-2</v>
      </c>
      <c r="J166" s="8">
        <f t="shared" si="12"/>
        <v>-0.77777777777777779</v>
      </c>
      <c r="K166" s="9">
        <f t="shared" si="13"/>
        <v>-4.6511627906976744E-2</v>
      </c>
    </row>
    <row r="167" spans="1:11" x14ac:dyDescent="0.25">
      <c r="A167" s="7" t="s">
        <v>451</v>
      </c>
      <c r="B167" s="65">
        <v>1</v>
      </c>
      <c r="C167" s="34">
        <f>IF(B177=0, "-", B167/B177)</f>
        <v>8.2644628099173556E-3</v>
      </c>
      <c r="D167" s="65">
        <v>4</v>
      </c>
      <c r="E167" s="9">
        <f>IF(D177=0, "-", D167/D177)</f>
        <v>3.2520325203252036E-2</v>
      </c>
      <c r="F167" s="81">
        <v>11</v>
      </c>
      <c r="G167" s="34">
        <f>IF(F177=0, "-", F167/F177)</f>
        <v>1.8272425249169437E-2</v>
      </c>
      <c r="H167" s="65">
        <v>13</v>
      </c>
      <c r="I167" s="9">
        <f>IF(H177=0, "-", H167/H177)</f>
        <v>2.620967741935484E-2</v>
      </c>
      <c r="J167" s="8">
        <f t="shared" si="12"/>
        <v>-0.75</v>
      </c>
      <c r="K167" s="9">
        <f t="shared" si="13"/>
        <v>-0.15384615384615385</v>
      </c>
    </row>
    <row r="168" spans="1:11" x14ac:dyDescent="0.25">
      <c r="A168" s="7" t="s">
        <v>452</v>
      </c>
      <c r="B168" s="65">
        <v>13</v>
      </c>
      <c r="C168" s="34">
        <f>IF(B177=0, "-", B168/B177)</f>
        <v>0.10743801652892562</v>
      </c>
      <c r="D168" s="65">
        <v>6</v>
      </c>
      <c r="E168" s="9">
        <f>IF(D177=0, "-", D168/D177)</f>
        <v>4.878048780487805E-2</v>
      </c>
      <c r="F168" s="81">
        <v>43</v>
      </c>
      <c r="G168" s="34">
        <f>IF(F177=0, "-", F168/F177)</f>
        <v>7.1428571428571425E-2</v>
      </c>
      <c r="H168" s="65">
        <v>37</v>
      </c>
      <c r="I168" s="9">
        <f>IF(H177=0, "-", H168/H177)</f>
        <v>7.459677419354839E-2</v>
      </c>
      <c r="J168" s="8">
        <f t="shared" si="12"/>
        <v>1.1666666666666667</v>
      </c>
      <c r="K168" s="9">
        <f t="shared" si="13"/>
        <v>0.16216216216216217</v>
      </c>
    </row>
    <row r="169" spans="1:11" x14ac:dyDescent="0.25">
      <c r="A169" s="7" t="s">
        <v>453</v>
      </c>
      <c r="B169" s="65">
        <v>0</v>
      </c>
      <c r="C169" s="34">
        <f>IF(B177=0, "-", B169/B177)</f>
        <v>0</v>
      </c>
      <c r="D169" s="65">
        <v>3</v>
      </c>
      <c r="E169" s="9">
        <f>IF(D177=0, "-", D169/D177)</f>
        <v>2.4390243902439025E-2</v>
      </c>
      <c r="F169" s="81">
        <v>3</v>
      </c>
      <c r="G169" s="34">
        <f>IF(F177=0, "-", F169/F177)</f>
        <v>4.9833887043189366E-3</v>
      </c>
      <c r="H169" s="65">
        <v>6</v>
      </c>
      <c r="I169" s="9">
        <f>IF(H177=0, "-", H169/H177)</f>
        <v>1.2096774193548387E-2</v>
      </c>
      <c r="J169" s="8">
        <f t="shared" si="12"/>
        <v>-1</v>
      </c>
      <c r="K169" s="9">
        <f t="shared" si="13"/>
        <v>-0.5</v>
      </c>
    </row>
    <row r="170" spans="1:11" x14ac:dyDescent="0.25">
      <c r="A170" s="7" t="s">
        <v>454</v>
      </c>
      <c r="B170" s="65">
        <v>3</v>
      </c>
      <c r="C170" s="34">
        <f>IF(B177=0, "-", B170/B177)</f>
        <v>2.4793388429752067E-2</v>
      </c>
      <c r="D170" s="65">
        <v>12</v>
      </c>
      <c r="E170" s="9">
        <f>IF(D177=0, "-", D170/D177)</f>
        <v>9.7560975609756101E-2</v>
      </c>
      <c r="F170" s="81">
        <v>13</v>
      </c>
      <c r="G170" s="34">
        <f>IF(F177=0, "-", F170/F177)</f>
        <v>2.1594684385382059E-2</v>
      </c>
      <c r="H170" s="65">
        <v>21</v>
      </c>
      <c r="I170" s="9">
        <f>IF(H177=0, "-", H170/H177)</f>
        <v>4.2338709677419352E-2</v>
      </c>
      <c r="J170" s="8">
        <f t="shared" si="12"/>
        <v>-0.75</v>
      </c>
      <c r="K170" s="9">
        <f t="shared" si="13"/>
        <v>-0.38095238095238093</v>
      </c>
    </row>
    <row r="171" spans="1:11" x14ac:dyDescent="0.25">
      <c r="A171" s="7" t="s">
        <v>455</v>
      </c>
      <c r="B171" s="65">
        <v>10</v>
      </c>
      <c r="C171" s="34">
        <f>IF(B177=0, "-", B171/B177)</f>
        <v>8.2644628099173556E-2</v>
      </c>
      <c r="D171" s="65">
        <v>23</v>
      </c>
      <c r="E171" s="9">
        <f>IF(D177=0, "-", D171/D177)</f>
        <v>0.18699186991869918</v>
      </c>
      <c r="F171" s="81">
        <v>56</v>
      </c>
      <c r="G171" s="34">
        <f>IF(F177=0, "-", F171/F177)</f>
        <v>9.3023255813953487E-2</v>
      </c>
      <c r="H171" s="65">
        <v>57</v>
      </c>
      <c r="I171" s="9">
        <f>IF(H177=0, "-", H171/H177)</f>
        <v>0.11491935483870967</v>
      </c>
      <c r="J171" s="8">
        <f t="shared" si="12"/>
        <v>-0.56521739130434778</v>
      </c>
      <c r="K171" s="9">
        <f t="shared" si="13"/>
        <v>-1.7543859649122806E-2</v>
      </c>
    </row>
    <row r="172" spans="1:11" x14ac:dyDescent="0.25">
      <c r="A172" s="7" t="s">
        <v>456</v>
      </c>
      <c r="B172" s="65">
        <v>5</v>
      </c>
      <c r="C172" s="34">
        <f>IF(B177=0, "-", B172/B177)</f>
        <v>4.1322314049586778E-2</v>
      </c>
      <c r="D172" s="65">
        <v>5</v>
      </c>
      <c r="E172" s="9">
        <f>IF(D177=0, "-", D172/D177)</f>
        <v>4.065040650406504E-2</v>
      </c>
      <c r="F172" s="81">
        <v>27</v>
      </c>
      <c r="G172" s="34">
        <f>IF(F177=0, "-", F172/F177)</f>
        <v>4.4850498338870434E-2</v>
      </c>
      <c r="H172" s="65">
        <v>19</v>
      </c>
      <c r="I172" s="9">
        <f>IF(H177=0, "-", H172/H177)</f>
        <v>3.8306451612903226E-2</v>
      </c>
      <c r="J172" s="8">
        <f t="shared" si="12"/>
        <v>0</v>
      </c>
      <c r="K172" s="9">
        <f t="shared" si="13"/>
        <v>0.42105263157894735</v>
      </c>
    </row>
    <row r="173" spans="1:11" x14ac:dyDescent="0.25">
      <c r="A173" s="7" t="s">
        <v>457</v>
      </c>
      <c r="B173" s="65">
        <v>2</v>
      </c>
      <c r="C173" s="34">
        <f>IF(B177=0, "-", B173/B177)</f>
        <v>1.6528925619834711E-2</v>
      </c>
      <c r="D173" s="65">
        <v>4</v>
      </c>
      <c r="E173" s="9">
        <f>IF(D177=0, "-", D173/D177)</f>
        <v>3.2520325203252036E-2</v>
      </c>
      <c r="F173" s="81">
        <v>18</v>
      </c>
      <c r="G173" s="34">
        <f>IF(F177=0, "-", F173/F177)</f>
        <v>2.9900332225913623E-2</v>
      </c>
      <c r="H173" s="65">
        <v>20</v>
      </c>
      <c r="I173" s="9">
        <f>IF(H177=0, "-", H173/H177)</f>
        <v>4.0322580645161289E-2</v>
      </c>
      <c r="J173" s="8">
        <f t="shared" si="12"/>
        <v>-0.5</v>
      </c>
      <c r="K173" s="9">
        <f t="shared" si="13"/>
        <v>-0.1</v>
      </c>
    </row>
    <row r="174" spans="1:11" x14ac:dyDescent="0.25">
      <c r="A174" s="7" t="s">
        <v>458</v>
      </c>
      <c r="B174" s="65">
        <v>13</v>
      </c>
      <c r="C174" s="34">
        <f>IF(B177=0, "-", B174/B177)</f>
        <v>0.10743801652892562</v>
      </c>
      <c r="D174" s="65">
        <v>14</v>
      </c>
      <c r="E174" s="9">
        <f>IF(D177=0, "-", D174/D177)</f>
        <v>0.11382113821138211</v>
      </c>
      <c r="F174" s="81">
        <v>46</v>
      </c>
      <c r="G174" s="34">
        <f>IF(F177=0, "-", F174/F177)</f>
        <v>7.6411960132890366E-2</v>
      </c>
      <c r="H174" s="65">
        <v>27</v>
      </c>
      <c r="I174" s="9">
        <f>IF(H177=0, "-", H174/H177)</f>
        <v>5.4435483870967742E-2</v>
      </c>
      <c r="J174" s="8">
        <f t="shared" si="12"/>
        <v>-7.1428571428571425E-2</v>
      </c>
      <c r="K174" s="9">
        <f t="shared" si="13"/>
        <v>0.70370370370370372</v>
      </c>
    </row>
    <row r="175" spans="1:11" x14ac:dyDescent="0.25">
      <c r="A175" s="7" t="s">
        <v>459</v>
      </c>
      <c r="B175" s="65">
        <v>6</v>
      </c>
      <c r="C175" s="34">
        <f>IF(B177=0, "-", B175/B177)</f>
        <v>4.9586776859504134E-2</v>
      </c>
      <c r="D175" s="65">
        <v>7</v>
      </c>
      <c r="E175" s="9">
        <f>IF(D177=0, "-", D175/D177)</f>
        <v>5.6910569105691054E-2</v>
      </c>
      <c r="F175" s="81">
        <v>23</v>
      </c>
      <c r="G175" s="34">
        <f>IF(F177=0, "-", F175/F177)</f>
        <v>3.8205980066445183E-2</v>
      </c>
      <c r="H175" s="65">
        <v>15</v>
      </c>
      <c r="I175" s="9">
        <f>IF(H177=0, "-", H175/H177)</f>
        <v>3.0241935483870969E-2</v>
      </c>
      <c r="J175" s="8">
        <f t="shared" si="12"/>
        <v>-0.14285714285714285</v>
      </c>
      <c r="K175" s="9">
        <f t="shared" si="13"/>
        <v>0.53333333333333333</v>
      </c>
    </row>
    <row r="176" spans="1:11" x14ac:dyDescent="0.25">
      <c r="A176" s="2"/>
      <c r="B176" s="68"/>
      <c r="C176" s="33"/>
      <c r="D176" s="68"/>
      <c r="E176" s="6"/>
      <c r="F176" s="82"/>
      <c r="G176" s="33"/>
      <c r="H176" s="68"/>
      <c r="I176" s="6"/>
      <c r="J176" s="5"/>
      <c r="K176" s="6"/>
    </row>
    <row r="177" spans="1:11" s="43" customFormat="1" ht="13" x14ac:dyDescent="0.3">
      <c r="A177" s="162" t="s">
        <v>587</v>
      </c>
      <c r="B177" s="71">
        <f>SUM(B154:B176)</f>
        <v>121</v>
      </c>
      <c r="C177" s="40">
        <f>B177/7974</f>
        <v>1.5174316528718335E-2</v>
      </c>
      <c r="D177" s="71">
        <f>SUM(D154:D176)</f>
        <v>123</v>
      </c>
      <c r="E177" s="41">
        <f>D177/6214</f>
        <v>1.9794013517862891E-2</v>
      </c>
      <c r="F177" s="77">
        <f>SUM(F154:F176)</f>
        <v>602</v>
      </c>
      <c r="G177" s="42">
        <f>F177/37676</f>
        <v>1.5978341649856672E-2</v>
      </c>
      <c r="H177" s="71">
        <f>SUM(H154:H176)</f>
        <v>496</v>
      </c>
      <c r="I177" s="41">
        <f>H177/35131</f>
        <v>1.4118584725740799E-2</v>
      </c>
      <c r="J177" s="37">
        <f>IF(D177=0, "-", IF((B177-D177)/D177&lt;10, (B177-D177)/D177, "&gt;999%"))</f>
        <v>-1.6260162601626018E-2</v>
      </c>
      <c r="K177" s="38">
        <f>IF(H177=0, "-", IF((F177-H177)/H177&lt;10, (F177-H177)/H177, "&gt;999%"))</f>
        <v>0.21370967741935484</v>
      </c>
    </row>
    <row r="178" spans="1:11" x14ac:dyDescent="0.25">
      <c r="B178" s="83"/>
      <c r="D178" s="83"/>
      <c r="F178" s="83"/>
      <c r="H178" s="83"/>
    </row>
    <row r="179" spans="1:11" s="43" customFormat="1" ht="13" x14ac:dyDescent="0.3">
      <c r="A179" s="162" t="s">
        <v>586</v>
      </c>
      <c r="B179" s="71">
        <v>943</v>
      </c>
      <c r="C179" s="40">
        <f>B179/7974</f>
        <v>0.118259342864309</v>
      </c>
      <c r="D179" s="71">
        <v>929</v>
      </c>
      <c r="E179" s="41">
        <f>D179/6214</f>
        <v>0.14950112648857419</v>
      </c>
      <c r="F179" s="77">
        <v>4748</v>
      </c>
      <c r="G179" s="42">
        <f>F179/37676</f>
        <v>0.12602187068690943</v>
      </c>
      <c r="H179" s="71">
        <v>4739</v>
      </c>
      <c r="I179" s="41">
        <f>H179/35131</f>
        <v>0.13489510688565653</v>
      </c>
      <c r="J179" s="37">
        <f>IF(D179=0, "-", IF((B179-D179)/D179&lt;10, (B179-D179)/D179, "&gt;999%"))</f>
        <v>1.5069967707212056E-2</v>
      </c>
      <c r="K179" s="38">
        <f>IF(H179=0, "-", IF((F179-H179)/H179&lt;10, (F179-H179)/H179, "&gt;999%"))</f>
        <v>1.8991348385735388E-3</v>
      </c>
    </row>
    <row r="180" spans="1:11" x14ac:dyDescent="0.25">
      <c r="B180" s="83"/>
      <c r="D180" s="83"/>
      <c r="F180" s="83"/>
      <c r="H180" s="83"/>
    </row>
    <row r="181" spans="1:11" ht="15.5" x14ac:dyDescent="0.35">
      <c r="A181" s="164" t="s">
        <v>123</v>
      </c>
      <c r="B181" s="196" t="s">
        <v>1</v>
      </c>
      <c r="C181" s="200"/>
      <c r="D181" s="200"/>
      <c r="E181" s="197"/>
      <c r="F181" s="196" t="s">
        <v>14</v>
      </c>
      <c r="G181" s="200"/>
      <c r="H181" s="200"/>
      <c r="I181" s="197"/>
      <c r="J181" s="196" t="s">
        <v>15</v>
      </c>
      <c r="K181" s="197"/>
    </row>
    <row r="182" spans="1:11" ht="13" x14ac:dyDescent="0.3">
      <c r="A182" s="22"/>
      <c r="B182" s="196">
        <f>VALUE(RIGHT($B$2, 4))</f>
        <v>2023</v>
      </c>
      <c r="C182" s="197"/>
      <c r="D182" s="196">
        <f>B182-1</f>
        <v>2022</v>
      </c>
      <c r="E182" s="204"/>
      <c r="F182" s="196">
        <f>B182</f>
        <v>2023</v>
      </c>
      <c r="G182" s="204"/>
      <c r="H182" s="196">
        <f>D182</f>
        <v>2022</v>
      </c>
      <c r="I182" s="204"/>
      <c r="J182" s="140" t="s">
        <v>4</v>
      </c>
      <c r="K182" s="141" t="s">
        <v>2</v>
      </c>
    </row>
    <row r="183" spans="1:11" ht="13" x14ac:dyDescent="0.3">
      <c r="A183" s="163" t="s">
        <v>157</v>
      </c>
      <c r="B183" s="61" t="s">
        <v>12</v>
      </c>
      <c r="C183" s="62" t="s">
        <v>13</v>
      </c>
      <c r="D183" s="61" t="s">
        <v>12</v>
      </c>
      <c r="E183" s="63" t="s">
        <v>13</v>
      </c>
      <c r="F183" s="62" t="s">
        <v>12</v>
      </c>
      <c r="G183" s="62" t="s">
        <v>13</v>
      </c>
      <c r="H183" s="61" t="s">
        <v>12</v>
      </c>
      <c r="I183" s="63" t="s">
        <v>13</v>
      </c>
      <c r="J183" s="61"/>
      <c r="K183" s="63"/>
    </row>
    <row r="184" spans="1:11" x14ac:dyDescent="0.25">
      <c r="A184" s="7" t="s">
        <v>460</v>
      </c>
      <c r="B184" s="65">
        <v>2</v>
      </c>
      <c r="C184" s="34">
        <f>IF(B188=0, "-", B184/B188)</f>
        <v>1.1363636363636364E-2</v>
      </c>
      <c r="D184" s="65">
        <v>0</v>
      </c>
      <c r="E184" s="9">
        <f>IF(D188=0, "-", D184/D188)</f>
        <v>0</v>
      </c>
      <c r="F184" s="81">
        <v>7</v>
      </c>
      <c r="G184" s="34">
        <f>IF(F188=0, "-", F184/F188)</f>
        <v>1.0401188707280832E-2</v>
      </c>
      <c r="H184" s="65">
        <v>5</v>
      </c>
      <c r="I184" s="9">
        <f>IF(H188=0, "-", H184/H188)</f>
        <v>8.5324232081911266E-3</v>
      </c>
      <c r="J184" s="8" t="str">
        <f>IF(D184=0, "-", IF((B184-D184)/D184&lt;10, (B184-D184)/D184, "&gt;999%"))</f>
        <v>-</v>
      </c>
      <c r="K184" s="9">
        <f>IF(H184=0, "-", IF((F184-H184)/H184&lt;10, (F184-H184)/H184, "&gt;999%"))</f>
        <v>0.4</v>
      </c>
    </row>
    <row r="185" spans="1:11" x14ac:dyDescent="0.25">
      <c r="A185" s="7" t="s">
        <v>461</v>
      </c>
      <c r="B185" s="65">
        <v>50</v>
      </c>
      <c r="C185" s="34">
        <f>IF(B188=0, "-", B185/B188)</f>
        <v>0.28409090909090912</v>
      </c>
      <c r="D185" s="65">
        <v>16</v>
      </c>
      <c r="E185" s="9">
        <f>IF(D188=0, "-", D185/D188)</f>
        <v>0.128</v>
      </c>
      <c r="F185" s="81">
        <v>194</v>
      </c>
      <c r="G185" s="34">
        <f>IF(F188=0, "-", F185/F188)</f>
        <v>0.28826151560178304</v>
      </c>
      <c r="H185" s="65">
        <v>127</v>
      </c>
      <c r="I185" s="9">
        <f>IF(H188=0, "-", H185/H188)</f>
        <v>0.21672354948805461</v>
      </c>
      <c r="J185" s="8">
        <f>IF(D185=0, "-", IF((B185-D185)/D185&lt;10, (B185-D185)/D185, "&gt;999%"))</f>
        <v>2.125</v>
      </c>
      <c r="K185" s="9">
        <f>IF(H185=0, "-", IF((F185-H185)/H185&lt;10, (F185-H185)/H185, "&gt;999%"))</f>
        <v>0.52755905511811019</v>
      </c>
    </row>
    <row r="186" spans="1:11" x14ac:dyDescent="0.25">
      <c r="A186" s="7" t="s">
        <v>462</v>
      </c>
      <c r="B186" s="65">
        <v>124</v>
      </c>
      <c r="C186" s="34">
        <f>IF(B188=0, "-", B186/B188)</f>
        <v>0.70454545454545459</v>
      </c>
      <c r="D186" s="65">
        <v>109</v>
      </c>
      <c r="E186" s="9">
        <f>IF(D188=0, "-", D186/D188)</f>
        <v>0.872</v>
      </c>
      <c r="F186" s="81">
        <v>472</v>
      </c>
      <c r="G186" s="34">
        <f>IF(F188=0, "-", F186/F188)</f>
        <v>0.70133729569093606</v>
      </c>
      <c r="H186" s="65">
        <v>454</v>
      </c>
      <c r="I186" s="9">
        <f>IF(H188=0, "-", H186/H188)</f>
        <v>0.77474402730375425</v>
      </c>
      <c r="J186" s="8">
        <f>IF(D186=0, "-", IF((B186-D186)/D186&lt;10, (B186-D186)/D186, "&gt;999%"))</f>
        <v>0.13761467889908258</v>
      </c>
      <c r="K186" s="9">
        <f>IF(H186=0, "-", IF((F186-H186)/H186&lt;10, (F186-H186)/H186, "&gt;999%"))</f>
        <v>3.9647577092511016E-2</v>
      </c>
    </row>
    <row r="187" spans="1:11" x14ac:dyDescent="0.25">
      <c r="A187" s="2"/>
      <c r="B187" s="68"/>
      <c r="C187" s="33"/>
      <c r="D187" s="68"/>
      <c r="E187" s="6"/>
      <c r="F187" s="82"/>
      <c r="G187" s="33"/>
      <c r="H187" s="68"/>
      <c r="I187" s="6"/>
      <c r="J187" s="5"/>
      <c r="K187" s="6"/>
    </row>
    <row r="188" spans="1:11" s="43" customFormat="1" ht="13" x14ac:dyDescent="0.3">
      <c r="A188" s="162" t="s">
        <v>585</v>
      </c>
      <c r="B188" s="71">
        <f>SUM(B184:B187)</f>
        <v>176</v>
      </c>
      <c r="C188" s="40">
        <f>B188/7974</f>
        <v>2.2071733132681213E-2</v>
      </c>
      <c r="D188" s="71">
        <f>SUM(D184:D187)</f>
        <v>125</v>
      </c>
      <c r="E188" s="41">
        <f>D188/6214</f>
        <v>2.0115867396202126E-2</v>
      </c>
      <c r="F188" s="77">
        <f>SUM(F184:F187)</f>
        <v>673</v>
      </c>
      <c r="G188" s="42">
        <f>F188/37676</f>
        <v>1.786283044909226E-2</v>
      </c>
      <c r="H188" s="71">
        <f>SUM(H184:H187)</f>
        <v>586</v>
      </c>
      <c r="I188" s="41">
        <f>H188/35131</f>
        <v>1.6680424696137314E-2</v>
      </c>
      <c r="J188" s="37">
        <f>IF(D188=0, "-", IF((B188-D188)/D188&lt;10, (B188-D188)/D188, "&gt;999%"))</f>
        <v>0.40799999999999997</v>
      </c>
      <c r="K188" s="38">
        <f>IF(H188=0, "-", IF((F188-H188)/H188&lt;10, (F188-H188)/H188, "&gt;999%"))</f>
        <v>0.14846416382252559</v>
      </c>
    </row>
    <row r="189" spans="1:11" x14ac:dyDescent="0.25">
      <c r="B189" s="83"/>
      <c r="D189" s="83"/>
      <c r="F189" s="83"/>
      <c r="H189" s="83"/>
    </row>
    <row r="190" spans="1:11" ht="13" x14ac:dyDescent="0.3">
      <c r="A190" s="163" t="s">
        <v>158</v>
      </c>
      <c r="B190" s="61" t="s">
        <v>12</v>
      </c>
      <c r="C190" s="62" t="s">
        <v>13</v>
      </c>
      <c r="D190" s="61" t="s">
        <v>12</v>
      </c>
      <c r="E190" s="63" t="s">
        <v>13</v>
      </c>
      <c r="F190" s="62" t="s">
        <v>12</v>
      </c>
      <c r="G190" s="62" t="s">
        <v>13</v>
      </c>
      <c r="H190" s="61" t="s">
        <v>12</v>
      </c>
      <c r="I190" s="63" t="s">
        <v>13</v>
      </c>
      <c r="J190" s="61"/>
      <c r="K190" s="63"/>
    </row>
    <row r="191" spans="1:11" x14ac:dyDescent="0.25">
      <c r="A191" s="7" t="s">
        <v>463</v>
      </c>
      <c r="B191" s="65">
        <v>0</v>
      </c>
      <c r="C191" s="34">
        <f>IF(B200=0, "-", B191/B200)</f>
        <v>0</v>
      </c>
      <c r="D191" s="65">
        <v>2</v>
      </c>
      <c r="E191" s="9">
        <f>IF(D200=0, "-", D191/D200)</f>
        <v>5.2631578947368418E-2</v>
      </c>
      <c r="F191" s="81">
        <v>1</v>
      </c>
      <c r="G191" s="34">
        <f>IF(F200=0, "-", F191/F200)</f>
        <v>9.0090090090090089E-3</v>
      </c>
      <c r="H191" s="65">
        <v>2</v>
      </c>
      <c r="I191" s="9">
        <f>IF(H200=0, "-", H191/H200)</f>
        <v>1.7699115044247787E-2</v>
      </c>
      <c r="J191" s="8">
        <f t="shared" ref="J191:J198" si="14">IF(D191=0, "-", IF((B191-D191)/D191&lt;10, (B191-D191)/D191, "&gt;999%"))</f>
        <v>-1</v>
      </c>
      <c r="K191" s="9">
        <f t="shared" ref="K191:K198" si="15">IF(H191=0, "-", IF((F191-H191)/H191&lt;10, (F191-H191)/H191, "&gt;999%"))</f>
        <v>-0.5</v>
      </c>
    </row>
    <row r="192" spans="1:11" x14ac:dyDescent="0.25">
      <c r="A192" s="7" t="s">
        <v>464</v>
      </c>
      <c r="B192" s="65">
        <v>1</v>
      </c>
      <c r="C192" s="34">
        <f>IF(B200=0, "-", B192/B200)</f>
        <v>5.8823529411764705E-2</v>
      </c>
      <c r="D192" s="65">
        <v>3</v>
      </c>
      <c r="E192" s="9">
        <f>IF(D200=0, "-", D192/D200)</f>
        <v>7.8947368421052627E-2</v>
      </c>
      <c r="F192" s="81">
        <v>4</v>
      </c>
      <c r="G192" s="34">
        <f>IF(F200=0, "-", F192/F200)</f>
        <v>3.6036036036036036E-2</v>
      </c>
      <c r="H192" s="65">
        <v>6</v>
      </c>
      <c r="I192" s="9">
        <f>IF(H200=0, "-", H192/H200)</f>
        <v>5.3097345132743362E-2</v>
      </c>
      <c r="J192" s="8">
        <f t="shared" si="14"/>
        <v>-0.66666666666666663</v>
      </c>
      <c r="K192" s="9">
        <f t="shared" si="15"/>
        <v>-0.33333333333333331</v>
      </c>
    </row>
    <row r="193" spans="1:11" x14ac:dyDescent="0.25">
      <c r="A193" s="7" t="s">
        <v>465</v>
      </c>
      <c r="B193" s="65">
        <v>4</v>
      </c>
      <c r="C193" s="34">
        <f>IF(B200=0, "-", B193/B200)</f>
        <v>0.23529411764705882</v>
      </c>
      <c r="D193" s="65">
        <v>3</v>
      </c>
      <c r="E193" s="9">
        <f>IF(D200=0, "-", D193/D200)</f>
        <v>7.8947368421052627E-2</v>
      </c>
      <c r="F193" s="81">
        <v>21</v>
      </c>
      <c r="G193" s="34">
        <f>IF(F200=0, "-", F193/F200)</f>
        <v>0.1891891891891892</v>
      </c>
      <c r="H193" s="65">
        <v>24</v>
      </c>
      <c r="I193" s="9">
        <f>IF(H200=0, "-", H193/H200)</f>
        <v>0.21238938053097345</v>
      </c>
      <c r="J193" s="8">
        <f t="shared" si="14"/>
        <v>0.33333333333333331</v>
      </c>
      <c r="K193" s="9">
        <f t="shared" si="15"/>
        <v>-0.125</v>
      </c>
    </row>
    <row r="194" spans="1:11" x14ac:dyDescent="0.25">
      <c r="A194" s="7" t="s">
        <v>466</v>
      </c>
      <c r="B194" s="65">
        <v>0</v>
      </c>
      <c r="C194" s="34">
        <f>IF(B200=0, "-", B194/B200)</f>
        <v>0</v>
      </c>
      <c r="D194" s="65">
        <v>1</v>
      </c>
      <c r="E194" s="9">
        <f>IF(D200=0, "-", D194/D200)</f>
        <v>2.6315789473684209E-2</v>
      </c>
      <c r="F194" s="81">
        <v>0</v>
      </c>
      <c r="G194" s="34">
        <f>IF(F200=0, "-", F194/F200)</f>
        <v>0</v>
      </c>
      <c r="H194" s="65">
        <v>3</v>
      </c>
      <c r="I194" s="9">
        <f>IF(H200=0, "-", H194/H200)</f>
        <v>2.6548672566371681E-2</v>
      </c>
      <c r="J194" s="8">
        <f t="shared" si="14"/>
        <v>-1</v>
      </c>
      <c r="K194" s="9">
        <f t="shared" si="15"/>
        <v>-1</v>
      </c>
    </row>
    <row r="195" spans="1:11" x14ac:dyDescent="0.25">
      <c r="A195" s="7" t="s">
        <v>467</v>
      </c>
      <c r="B195" s="65">
        <v>2</v>
      </c>
      <c r="C195" s="34">
        <f>IF(B200=0, "-", B195/B200)</f>
        <v>0.11764705882352941</v>
      </c>
      <c r="D195" s="65">
        <v>0</v>
      </c>
      <c r="E195" s="9">
        <f>IF(D200=0, "-", D195/D200)</f>
        <v>0</v>
      </c>
      <c r="F195" s="81">
        <v>16</v>
      </c>
      <c r="G195" s="34">
        <f>IF(F200=0, "-", F195/F200)</f>
        <v>0.14414414414414414</v>
      </c>
      <c r="H195" s="65">
        <v>0</v>
      </c>
      <c r="I195" s="9">
        <f>IF(H200=0, "-", H195/H200)</f>
        <v>0</v>
      </c>
      <c r="J195" s="8" t="str">
        <f t="shared" si="14"/>
        <v>-</v>
      </c>
      <c r="K195" s="9" t="str">
        <f t="shared" si="15"/>
        <v>-</v>
      </c>
    </row>
    <row r="196" spans="1:11" x14ac:dyDescent="0.25">
      <c r="A196" s="7" t="s">
        <v>468</v>
      </c>
      <c r="B196" s="65">
        <v>4</v>
      </c>
      <c r="C196" s="34">
        <f>IF(B200=0, "-", B196/B200)</f>
        <v>0.23529411764705882</v>
      </c>
      <c r="D196" s="65">
        <v>1</v>
      </c>
      <c r="E196" s="9">
        <f>IF(D200=0, "-", D196/D200)</f>
        <v>2.6315789473684209E-2</v>
      </c>
      <c r="F196" s="81">
        <v>28</v>
      </c>
      <c r="G196" s="34">
        <f>IF(F200=0, "-", F196/F200)</f>
        <v>0.25225225225225223</v>
      </c>
      <c r="H196" s="65">
        <v>7</v>
      </c>
      <c r="I196" s="9">
        <f>IF(H200=0, "-", H196/H200)</f>
        <v>6.1946902654867256E-2</v>
      </c>
      <c r="J196" s="8">
        <f t="shared" si="14"/>
        <v>3</v>
      </c>
      <c r="K196" s="9">
        <f t="shared" si="15"/>
        <v>3</v>
      </c>
    </row>
    <row r="197" spans="1:11" x14ac:dyDescent="0.25">
      <c r="A197" s="7" t="s">
        <v>469</v>
      </c>
      <c r="B197" s="65">
        <v>2</v>
      </c>
      <c r="C197" s="34">
        <f>IF(B200=0, "-", B197/B200)</f>
        <v>0.11764705882352941</v>
      </c>
      <c r="D197" s="65">
        <v>23</v>
      </c>
      <c r="E197" s="9">
        <f>IF(D200=0, "-", D197/D200)</f>
        <v>0.60526315789473684</v>
      </c>
      <c r="F197" s="81">
        <v>17</v>
      </c>
      <c r="G197" s="34">
        <f>IF(F200=0, "-", F197/F200)</f>
        <v>0.15315315315315314</v>
      </c>
      <c r="H197" s="65">
        <v>53</v>
      </c>
      <c r="I197" s="9">
        <f>IF(H200=0, "-", H197/H200)</f>
        <v>0.46902654867256638</v>
      </c>
      <c r="J197" s="8">
        <f t="shared" si="14"/>
        <v>-0.91304347826086951</v>
      </c>
      <c r="K197" s="9">
        <f t="shared" si="15"/>
        <v>-0.67924528301886788</v>
      </c>
    </row>
    <row r="198" spans="1:11" x14ac:dyDescent="0.25">
      <c r="A198" s="7" t="s">
        <v>470</v>
      </c>
      <c r="B198" s="65">
        <v>4</v>
      </c>
      <c r="C198" s="34">
        <f>IF(B200=0, "-", B198/B200)</f>
        <v>0.23529411764705882</v>
      </c>
      <c r="D198" s="65">
        <v>5</v>
      </c>
      <c r="E198" s="9">
        <f>IF(D200=0, "-", D198/D200)</f>
        <v>0.13157894736842105</v>
      </c>
      <c r="F198" s="81">
        <v>24</v>
      </c>
      <c r="G198" s="34">
        <f>IF(F200=0, "-", F198/F200)</f>
        <v>0.21621621621621623</v>
      </c>
      <c r="H198" s="65">
        <v>18</v>
      </c>
      <c r="I198" s="9">
        <f>IF(H200=0, "-", H198/H200)</f>
        <v>0.15929203539823009</v>
      </c>
      <c r="J198" s="8">
        <f t="shared" si="14"/>
        <v>-0.2</v>
      </c>
      <c r="K198" s="9">
        <f t="shared" si="15"/>
        <v>0.33333333333333331</v>
      </c>
    </row>
    <row r="199" spans="1:11" x14ac:dyDescent="0.25">
      <c r="A199" s="2"/>
      <c r="B199" s="68"/>
      <c r="C199" s="33"/>
      <c r="D199" s="68"/>
      <c r="E199" s="6"/>
      <c r="F199" s="82"/>
      <c r="G199" s="33"/>
      <c r="H199" s="68"/>
      <c r="I199" s="6"/>
      <c r="J199" s="5"/>
      <c r="K199" s="6"/>
    </row>
    <row r="200" spans="1:11" s="43" customFormat="1" ht="13" x14ac:dyDescent="0.3">
      <c r="A200" s="162" t="s">
        <v>584</v>
      </c>
      <c r="B200" s="71">
        <f>SUM(B191:B199)</f>
        <v>17</v>
      </c>
      <c r="C200" s="40">
        <f>B200/7974</f>
        <v>2.1319287684976171E-3</v>
      </c>
      <c r="D200" s="71">
        <f>SUM(D191:D199)</f>
        <v>38</v>
      </c>
      <c r="E200" s="41">
        <f>D200/6214</f>
        <v>6.115223688445446E-3</v>
      </c>
      <c r="F200" s="77">
        <f>SUM(F191:F199)</f>
        <v>111</v>
      </c>
      <c r="G200" s="42">
        <f>F200/37676</f>
        <v>2.9461726297908483E-3</v>
      </c>
      <c r="H200" s="71">
        <f>SUM(H191:H199)</f>
        <v>113</v>
      </c>
      <c r="I200" s="41">
        <f>H200/35131</f>
        <v>3.2165324072756254E-3</v>
      </c>
      <c r="J200" s="37">
        <f>IF(D200=0, "-", IF((B200-D200)/D200&lt;10, (B200-D200)/D200, "&gt;999%"))</f>
        <v>-0.55263157894736847</v>
      </c>
      <c r="K200" s="38">
        <f>IF(H200=0, "-", IF((F200-H200)/H200&lt;10, (F200-H200)/H200, "&gt;999%"))</f>
        <v>-1.7699115044247787E-2</v>
      </c>
    </row>
    <row r="201" spans="1:11" x14ac:dyDescent="0.25">
      <c r="B201" s="83"/>
      <c r="D201" s="83"/>
      <c r="F201" s="83"/>
      <c r="H201" s="83"/>
    </row>
    <row r="202" spans="1:11" s="43" customFormat="1" ht="13" x14ac:dyDescent="0.3">
      <c r="A202" s="162" t="s">
        <v>583</v>
      </c>
      <c r="B202" s="71">
        <v>193</v>
      </c>
      <c r="C202" s="40">
        <f>B202/7974</f>
        <v>2.4203661901178831E-2</v>
      </c>
      <c r="D202" s="71">
        <v>163</v>
      </c>
      <c r="E202" s="41">
        <f>D202/6214</f>
        <v>2.6231091084647572E-2</v>
      </c>
      <c r="F202" s="77">
        <v>784</v>
      </c>
      <c r="G202" s="42">
        <f>F202/37676</f>
        <v>2.0809003078883108E-2</v>
      </c>
      <c r="H202" s="71">
        <v>699</v>
      </c>
      <c r="I202" s="41">
        <f>H202/35131</f>
        <v>1.9896957103412941E-2</v>
      </c>
      <c r="J202" s="37">
        <f>IF(D202=0, "-", IF((B202-D202)/D202&lt;10, (B202-D202)/D202, "&gt;999%"))</f>
        <v>0.18404907975460122</v>
      </c>
      <c r="K202" s="38">
        <f>IF(H202=0, "-", IF((F202-H202)/H202&lt;10, (F202-H202)/H202, "&gt;999%"))</f>
        <v>0.12160228898426323</v>
      </c>
    </row>
    <row r="203" spans="1:11" x14ac:dyDescent="0.25">
      <c r="B203" s="83"/>
      <c r="D203" s="83"/>
      <c r="F203" s="83"/>
      <c r="H203" s="83"/>
    </row>
    <row r="204" spans="1:11" ht="13" x14ac:dyDescent="0.3">
      <c r="A204" s="27" t="s">
        <v>581</v>
      </c>
      <c r="B204" s="71">
        <f>B208-B206</f>
        <v>3869</v>
      </c>
      <c r="C204" s="40">
        <f>B204/7974</f>
        <v>0.4852019061951342</v>
      </c>
      <c r="D204" s="71">
        <f>D208-D206</f>
        <v>2814</v>
      </c>
      <c r="E204" s="41">
        <f>D204/6214</f>
        <v>0.45284840682330224</v>
      </c>
      <c r="F204" s="77">
        <f>F208-F206</f>
        <v>18493</v>
      </c>
      <c r="G204" s="42">
        <f>F204/37676</f>
        <v>0.4908429769614609</v>
      </c>
      <c r="H204" s="71">
        <f>H208-H206</f>
        <v>16710</v>
      </c>
      <c r="I204" s="41">
        <f>H204/35131</f>
        <v>0.47564828783695312</v>
      </c>
      <c r="J204" s="37">
        <f>IF(D204=0, "-", IF((B204-D204)/D204&lt;10, (B204-D204)/D204, "&gt;999%"))</f>
        <v>0.37491115849324802</v>
      </c>
      <c r="K204" s="38">
        <f>IF(H204=0, "-", IF((F204-H204)/H204&lt;10, (F204-H204)/H204, "&gt;999%"))</f>
        <v>0.10670257330939557</v>
      </c>
    </row>
    <row r="205" spans="1:11" ht="13" x14ac:dyDescent="0.3">
      <c r="A205" s="27"/>
      <c r="B205" s="71"/>
      <c r="C205" s="40"/>
      <c r="D205" s="71"/>
      <c r="E205" s="41"/>
      <c r="F205" s="77"/>
      <c r="G205" s="42"/>
      <c r="H205" s="71"/>
      <c r="I205" s="41"/>
      <c r="J205" s="37"/>
      <c r="K205" s="38"/>
    </row>
    <row r="206" spans="1:11" ht="13" x14ac:dyDescent="0.3">
      <c r="A206" s="27" t="s">
        <v>582</v>
      </c>
      <c r="B206" s="71">
        <v>674</v>
      </c>
      <c r="C206" s="40">
        <f>B206/7974</f>
        <v>8.4524705292199645E-2</v>
      </c>
      <c r="D206" s="71">
        <v>408</v>
      </c>
      <c r="E206" s="41">
        <f>D206/6214</f>
        <v>6.5658191181203737E-2</v>
      </c>
      <c r="F206" s="77">
        <v>2512</v>
      </c>
      <c r="G206" s="42">
        <f>F206/37676</f>
        <v>6.6673744558870374E-2</v>
      </c>
      <c r="H206" s="71">
        <v>1826</v>
      </c>
      <c r="I206" s="41">
        <f>H206/35131</f>
        <v>5.197688651048931E-2</v>
      </c>
      <c r="J206" s="37">
        <f>IF(D206=0, "-", IF((B206-D206)/D206&lt;10, (B206-D206)/D206, "&gt;999%"))</f>
        <v>0.65196078431372551</v>
      </c>
      <c r="K206" s="38">
        <f>IF(H206=0, "-", IF((F206-H206)/H206&lt;10, (F206-H206)/H206, "&gt;999%"))</f>
        <v>0.37568455640744797</v>
      </c>
    </row>
    <row r="207" spans="1:11" ht="13" x14ac:dyDescent="0.3">
      <c r="A207" s="27"/>
      <c r="B207" s="71"/>
      <c r="C207" s="40"/>
      <c r="D207" s="71"/>
      <c r="E207" s="41"/>
      <c r="F207" s="77"/>
      <c r="G207" s="42"/>
      <c r="H207" s="71"/>
      <c r="I207" s="41"/>
      <c r="J207" s="37"/>
      <c r="K207" s="38"/>
    </row>
    <row r="208" spans="1:11" ht="13" x14ac:dyDescent="0.3">
      <c r="A208" s="27" t="s">
        <v>580</v>
      </c>
      <c r="B208" s="71">
        <v>4543</v>
      </c>
      <c r="C208" s="40">
        <f>B208/7974</f>
        <v>0.56972661148733383</v>
      </c>
      <c r="D208" s="71">
        <v>3222</v>
      </c>
      <c r="E208" s="41">
        <f>D208/6214</f>
        <v>0.51850659800450594</v>
      </c>
      <c r="F208" s="77">
        <v>21005</v>
      </c>
      <c r="G208" s="42">
        <f>F208/37676</f>
        <v>0.55751672152033127</v>
      </c>
      <c r="H208" s="71">
        <v>18536</v>
      </c>
      <c r="I208" s="41">
        <f>H208/35131</f>
        <v>0.52762517434744238</v>
      </c>
      <c r="J208" s="37">
        <f>IF(D208=0, "-", IF((B208-D208)/D208&lt;10, (B208-D208)/D208, "&gt;999%"))</f>
        <v>0.40999379267535691</v>
      </c>
      <c r="K208" s="38">
        <f>IF(H208=0, "-", IF((F208-H208)/H208&lt;10, (F208-H208)/H208, "&gt;999%"))</f>
        <v>0.13320025895554596</v>
      </c>
    </row>
  </sheetData>
  <mergeCells count="37">
    <mergeCell ref="B1:K1"/>
    <mergeCell ref="B2:K2"/>
    <mergeCell ref="B181:E181"/>
    <mergeCell ref="F181:I181"/>
    <mergeCell ref="J181:K181"/>
    <mergeCell ref="B182:C182"/>
    <mergeCell ref="D182:E182"/>
    <mergeCell ref="F182:G182"/>
    <mergeCell ref="H182:I182"/>
    <mergeCell ref="B126:E126"/>
    <mergeCell ref="F126:I126"/>
    <mergeCell ref="J126:K126"/>
    <mergeCell ref="B127:C127"/>
    <mergeCell ref="D127:E127"/>
    <mergeCell ref="F127:G127"/>
    <mergeCell ref="H127:I127"/>
    <mergeCell ref="B71:E71"/>
    <mergeCell ref="F71:I71"/>
    <mergeCell ref="J71:K71"/>
    <mergeCell ref="B72:C72"/>
    <mergeCell ref="D72:E72"/>
    <mergeCell ref="F72:G72"/>
    <mergeCell ref="H72:I72"/>
    <mergeCell ref="B22:E22"/>
    <mergeCell ref="F22:I22"/>
    <mergeCell ref="J22:K22"/>
    <mergeCell ref="B23:C23"/>
    <mergeCell ref="D23:E23"/>
    <mergeCell ref="F23:G23"/>
    <mergeCell ref="H23:I23"/>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1" orientation="portrait" r:id="rId1"/>
  <headerFooter alignWithMargins="0">
    <oddFooter>&amp;L&amp;"Arial,Bold"&amp;9©Reproduction of VFACTS reports in whole or part, without prior permission is strictly forbidden
 &amp;C 
&amp;"Arial,Bold"Page &amp;P&amp;R&amp;"Arial,Bold" 
&amp;D</oddFooter>
  </headerFooter>
  <rowBreaks count="3" manualBreakCount="3">
    <brk id="69" max="16383" man="1"/>
    <brk id="125" max="16383" man="1"/>
    <brk id="180" max="16383" man="1"/>
  </row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7"/>
  <dimension ref="A1:K48"/>
  <sheetViews>
    <sheetView tabSelected="1" zoomScaleNormal="100" workbookViewId="0">
      <selection activeCell="M1" sqref="M1"/>
    </sheetView>
  </sheetViews>
  <sheetFormatPr defaultRowHeight="12.5" x14ac:dyDescent="0.25"/>
  <cols>
    <col min="1" max="1" width="17.90625" bestFit="1" customWidth="1"/>
    <col min="2" max="11" width="8.453125" customWidth="1"/>
  </cols>
  <sheetData>
    <row r="1" spans="1:11" s="52" customFormat="1" ht="20" x14ac:dyDescent="0.4">
      <c r="A1" s="4" t="s">
        <v>10</v>
      </c>
      <c r="B1" s="198" t="s">
        <v>609</v>
      </c>
      <c r="C1" s="198"/>
      <c r="D1" s="198"/>
      <c r="E1" s="199"/>
      <c r="F1" s="199"/>
      <c r="G1" s="199"/>
      <c r="H1" s="199"/>
      <c r="I1" s="199"/>
      <c r="J1" s="199"/>
      <c r="K1" s="199"/>
    </row>
    <row r="2" spans="1:11" s="52" customFormat="1" ht="20" x14ac:dyDescent="0.4">
      <c r="A2" s="4" t="s">
        <v>108</v>
      </c>
      <c r="B2" s="202" t="s">
        <v>99</v>
      </c>
      <c r="C2" s="198"/>
      <c r="D2" s="198"/>
      <c r="E2" s="203"/>
      <c r="F2" s="203"/>
      <c r="G2" s="203"/>
      <c r="H2" s="203"/>
      <c r="I2" s="203"/>
      <c r="J2" s="203"/>
      <c r="K2" s="203"/>
    </row>
    <row r="4" spans="1:11" ht="15.5" x14ac:dyDescent="0.35">
      <c r="A4" s="56"/>
      <c r="B4" s="196" t="s">
        <v>1</v>
      </c>
      <c r="C4" s="200"/>
      <c r="D4" s="200"/>
      <c r="E4" s="197"/>
      <c r="F4" s="196" t="s">
        <v>14</v>
      </c>
      <c r="G4" s="200"/>
      <c r="H4" s="200"/>
      <c r="I4" s="197"/>
      <c r="J4" s="196" t="s">
        <v>15</v>
      </c>
      <c r="K4" s="197"/>
    </row>
    <row r="5" spans="1:11" ht="13" x14ac:dyDescent="0.3">
      <c r="A5" s="27"/>
      <c r="B5" s="196">
        <f>VALUE(RIGHT($B$2, 4))</f>
        <v>2023</v>
      </c>
      <c r="C5" s="197"/>
      <c r="D5" s="196">
        <f>B5-1</f>
        <v>2022</v>
      </c>
      <c r="E5" s="204"/>
      <c r="F5" s="196">
        <f>B5</f>
        <v>2023</v>
      </c>
      <c r="G5" s="204"/>
      <c r="H5" s="196">
        <f>D5</f>
        <v>2022</v>
      </c>
      <c r="I5" s="204"/>
      <c r="J5" s="140" t="s">
        <v>4</v>
      </c>
      <c r="K5" s="141" t="s">
        <v>2</v>
      </c>
    </row>
    <row r="6" spans="1:11" ht="13" x14ac:dyDescent="0.3">
      <c r="A6" s="22"/>
      <c r="B6" s="61" t="s">
        <v>12</v>
      </c>
      <c r="C6" s="62" t="s">
        <v>13</v>
      </c>
      <c r="D6" s="61" t="s">
        <v>12</v>
      </c>
      <c r="E6" s="63" t="s">
        <v>13</v>
      </c>
      <c r="F6" s="84" t="s">
        <v>12</v>
      </c>
      <c r="G6" s="62" t="s">
        <v>13</v>
      </c>
      <c r="H6" s="85" t="s">
        <v>12</v>
      </c>
      <c r="I6" s="63" t="s">
        <v>13</v>
      </c>
      <c r="J6" s="61"/>
      <c r="K6" s="63"/>
    </row>
    <row r="7" spans="1:11" x14ac:dyDescent="0.25">
      <c r="A7" s="7" t="s">
        <v>31</v>
      </c>
      <c r="B7" s="65">
        <v>6</v>
      </c>
      <c r="C7" s="39">
        <f>IF(B48=0, "-", B7/B48)</f>
        <v>1.3207131851199648E-3</v>
      </c>
      <c r="D7" s="65">
        <v>0</v>
      </c>
      <c r="E7" s="21">
        <f>IF(D48=0, "-", D7/D48)</f>
        <v>0</v>
      </c>
      <c r="F7" s="81">
        <v>18</v>
      </c>
      <c r="G7" s="39">
        <f>IF(F48=0, "-", F7/F48)</f>
        <v>8.5693882408950249E-4</v>
      </c>
      <c r="H7" s="65">
        <v>12</v>
      </c>
      <c r="I7" s="21">
        <f>IF(H48=0, "-", H7/H48)</f>
        <v>6.4738886491152352E-4</v>
      </c>
      <c r="J7" s="20" t="str">
        <f t="shared" ref="J7:J46" si="0">IF(D7=0, "-", IF((B7-D7)/D7&lt;10, (B7-D7)/D7, "&gt;999%"))</f>
        <v>-</v>
      </c>
      <c r="K7" s="21">
        <f t="shared" ref="K7:K46" si="1">IF(H7=0, "-", IF((F7-H7)/H7&lt;10, (F7-H7)/H7, "&gt;999%"))</f>
        <v>0.5</v>
      </c>
    </row>
    <row r="8" spans="1:11" x14ac:dyDescent="0.25">
      <c r="A8" s="7" t="s">
        <v>32</v>
      </c>
      <c r="B8" s="65">
        <v>0</v>
      </c>
      <c r="C8" s="39">
        <f>IF(B48=0, "-", B8/B48)</f>
        <v>0</v>
      </c>
      <c r="D8" s="65">
        <v>2</v>
      </c>
      <c r="E8" s="21">
        <f>IF(D48=0, "-", D8/D48)</f>
        <v>6.207324643078833E-4</v>
      </c>
      <c r="F8" s="81">
        <v>1</v>
      </c>
      <c r="G8" s="39">
        <f>IF(F48=0, "-", F8/F48)</f>
        <v>4.7607712449416804E-5</v>
      </c>
      <c r="H8" s="65">
        <v>2</v>
      </c>
      <c r="I8" s="21">
        <f>IF(H48=0, "-", H8/H48)</f>
        <v>1.0789814415192059E-4</v>
      </c>
      <c r="J8" s="20">
        <f t="shared" si="0"/>
        <v>-1</v>
      </c>
      <c r="K8" s="21">
        <f t="shared" si="1"/>
        <v>-0.5</v>
      </c>
    </row>
    <row r="9" spans="1:11" x14ac:dyDescent="0.25">
      <c r="A9" s="7" t="s">
        <v>33</v>
      </c>
      <c r="B9" s="65">
        <v>43</v>
      </c>
      <c r="C9" s="39">
        <f>IF(B48=0, "-", B9/B48)</f>
        <v>9.465111160026414E-3</v>
      </c>
      <c r="D9" s="65">
        <v>49</v>
      </c>
      <c r="E9" s="21">
        <f>IF(D48=0, "-", D9/D48)</f>
        <v>1.520794537554314E-2</v>
      </c>
      <c r="F9" s="81">
        <v>248</v>
      </c>
      <c r="G9" s="39">
        <f>IF(F48=0, "-", F9/F48)</f>
        <v>1.1806712687455367E-2</v>
      </c>
      <c r="H9" s="65">
        <v>185</v>
      </c>
      <c r="I9" s="21">
        <f>IF(H48=0, "-", H9/H48)</f>
        <v>9.980578334052654E-3</v>
      </c>
      <c r="J9" s="20">
        <f t="shared" si="0"/>
        <v>-0.12244897959183673</v>
      </c>
      <c r="K9" s="21">
        <f t="shared" si="1"/>
        <v>0.34054054054054056</v>
      </c>
    </row>
    <row r="10" spans="1:11" x14ac:dyDescent="0.25">
      <c r="A10" s="7" t="s">
        <v>34</v>
      </c>
      <c r="B10" s="65">
        <v>1</v>
      </c>
      <c r="C10" s="39">
        <f>IF(B48=0, "-", B10/B48)</f>
        <v>2.2011886418666079E-4</v>
      </c>
      <c r="D10" s="65">
        <v>3</v>
      </c>
      <c r="E10" s="21">
        <f>IF(D48=0, "-", D10/D48)</f>
        <v>9.3109869646182495E-4</v>
      </c>
      <c r="F10" s="81">
        <v>4</v>
      </c>
      <c r="G10" s="39">
        <f>IF(F48=0, "-", F10/F48)</f>
        <v>1.9043084979766722E-4</v>
      </c>
      <c r="H10" s="65">
        <v>6</v>
      </c>
      <c r="I10" s="21">
        <f>IF(H48=0, "-", H10/H48)</f>
        <v>3.2369443245576176E-4</v>
      </c>
      <c r="J10" s="20">
        <f t="shared" si="0"/>
        <v>-0.66666666666666663</v>
      </c>
      <c r="K10" s="21">
        <f t="shared" si="1"/>
        <v>-0.33333333333333331</v>
      </c>
    </row>
    <row r="11" spans="1:11" x14ac:dyDescent="0.25">
      <c r="A11" s="7" t="s">
        <v>35</v>
      </c>
      <c r="B11" s="65">
        <v>79</v>
      </c>
      <c r="C11" s="39">
        <f>IF(B48=0, "-", B11/B48)</f>
        <v>1.7389390270746204E-2</v>
      </c>
      <c r="D11" s="65">
        <v>56</v>
      </c>
      <c r="E11" s="21">
        <f>IF(D48=0, "-", D11/D48)</f>
        <v>1.7380509000620731E-2</v>
      </c>
      <c r="F11" s="81">
        <v>277</v>
      </c>
      <c r="G11" s="39">
        <f>IF(F48=0, "-", F11/F48)</f>
        <v>1.3187336348488454E-2</v>
      </c>
      <c r="H11" s="65">
        <v>321</v>
      </c>
      <c r="I11" s="21">
        <f>IF(H48=0, "-", H11/H48)</f>
        <v>1.7317652136383255E-2</v>
      </c>
      <c r="J11" s="20">
        <f t="shared" si="0"/>
        <v>0.4107142857142857</v>
      </c>
      <c r="K11" s="21">
        <f t="shared" si="1"/>
        <v>-0.13707165109034267</v>
      </c>
    </row>
    <row r="12" spans="1:11" x14ac:dyDescent="0.25">
      <c r="A12" s="7" t="s">
        <v>36</v>
      </c>
      <c r="B12" s="65">
        <v>145</v>
      </c>
      <c r="C12" s="39">
        <f>IF(B48=0, "-", B12/B48)</f>
        <v>3.1917235307065812E-2</v>
      </c>
      <c r="D12" s="65">
        <v>0</v>
      </c>
      <c r="E12" s="21">
        <f>IF(D48=0, "-", D12/D48)</f>
        <v>0</v>
      </c>
      <c r="F12" s="81">
        <v>409</v>
      </c>
      <c r="G12" s="39">
        <f>IF(F48=0, "-", F12/F48)</f>
        <v>1.9471554391811474E-2</v>
      </c>
      <c r="H12" s="65">
        <v>0</v>
      </c>
      <c r="I12" s="21">
        <f>IF(H48=0, "-", H12/H48)</f>
        <v>0</v>
      </c>
      <c r="J12" s="20" t="str">
        <f t="shared" si="0"/>
        <v>-</v>
      </c>
      <c r="K12" s="21" t="str">
        <f t="shared" si="1"/>
        <v>-</v>
      </c>
    </row>
    <row r="13" spans="1:11" x14ac:dyDescent="0.25">
      <c r="A13" s="7" t="s">
        <v>37</v>
      </c>
      <c r="B13" s="65">
        <v>18</v>
      </c>
      <c r="C13" s="39">
        <f>IF(B48=0, "-", B13/B48)</f>
        <v>3.9621395553598943E-3</v>
      </c>
      <c r="D13" s="65">
        <v>0</v>
      </c>
      <c r="E13" s="21">
        <f>IF(D48=0, "-", D13/D48)</f>
        <v>0</v>
      </c>
      <c r="F13" s="81">
        <v>72</v>
      </c>
      <c r="G13" s="39">
        <f>IF(F48=0, "-", F13/F48)</f>
        <v>3.42775529635801E-3</v>
      </c>
      <c r="H13" s="65">
        <v>0</v>
      </c>
      <c r="I13" s="21">
        <f>IF(H48=0, "-", H13/H48)</f>
        <v>0</v>
      </c>
      <c r="J13" s="20" t="str">
        <f t="shared" si="0"/>
        <v>-</v>
      </c>
      <c r="K13" s="21" t="str">
        <f t="shared" si="1"/>
        <v>-</v>
      </c>
    </row>
    <row r="14" spans="1:11" x14ac:dyDescent="0.25">
      <c r="A14" s="7" t="s">
        <v>40</v>
      </c>
      <c r="B14" s="65">
        <v>1</v>
      </c>
      <c r="C14" s="39">
        <f>IF(B48=0, "-", B14/B48)</f>
        <v>2.2011886418666079E-4</v>
      </c>
      <c r="D14" s="65">
        <v>0</v>
      </c>
      <c r="E14" s="21">
        <f>IF(D48=0, "-", D14/D48)</f>
        <v>0</v>
      </c>
      <c r="F14" s="81">
        <v>4</v>
      </c>
      <c r="G14" s="39">
        <f>IF(F48=0, "-", F14/F48)</f>
        <v>1.9043084979766722E-4</v>
      </c>
      <c r="H14" s="65">
        <v>2</v>
      </c>
      <c r="I14" s="21">
        <f>IF(H48=0, "-", H14/H48)</f>
        <v>1.0789814415192059E-4</v>
      </c>
      <c r="J14" s="20" t="str">
        <f t="shared" si="0"/>
        <v>-</v>
      </c>
      <c r="K14" s="21">
        <f t="shared" si="1"/>
        <v>1</v>
      </c>
    </row>
    <row r="15" spans="1:11" x14ac:dyDescent="0.25">
      <c r="A15" s="7" t="s">
        <v>41</v>
      </c>
      <c r="B15" s="65">
        <v>4</v>
      </c>
      <c r="C15" s="39">
        <f>IF(B48=0, "-", B15/B48)</f>
        <v>8.8047545674664314E-4</v>
      </c>
      <c r="D15" s="65">
        <v>0</v>
      </c>
      <c r="E15" s="21">
        <f>IF(D48=0, "-", D15/D48)</f>
        <v>0</v>
      </c>
      <c r="F15" s="81">
        <v>57</v>
      </c>
      <c r="G15" s="39">
        <f>IF(F48=0, "-", F15/F48)</f>
        <v>2.713639609616758E-3</v>
      </c>
      <c r="H15" s="65">
        <v>0</v>
      </c>
      <c r="I15" s="21">
        <f>IF(H48=0, "-", H15/H48)</f>
        <v>0</v>
      </c>
      <c r="J15" s="20" t="str">
        <f t="shared" si="0"/>
        <v>-</v>
      </c>
      <c r="K15" s="21" t="str">
        <f t="shared" si="1"/>
        <v>-</v>
      </c>
    </row>
    <row r="16" spans="1:11" x14ac:dyDescent="0.25">
      <c r="A16" s="7" t="s">
        <v>47</v>
      </c>
      <c r="B16" s="65">
        <v>93</v>
      </c>
      <c r="C16" s="39">
        <f>IF(B48=0, "-", B16/B48)</f>
        <v>2.0471054369359455E-2</v>
      </c>
      <c r="D16" s="65">
        <v>114</v>
      </c>
      <c r="E16" s="21">
        <f>IF(D48=0, "-", D16/D48)</f>
        <v>3.5381750465549346E-2</v>
      </c>
      <c r="F16" s="81">
        <v>536</v>
      </c>
      <c r="G16" s="39">
        <f>IF(F48=0, "-", F16/F48)</f>
        <v>2.5517733872887409E-2</v>
      </c>
      <c r="H16" s="65">
        <v>475</v>
      </c>
      <c r="I16" s="21">
        <f>IF(H48=0, "-", H16/H48)</f>
        <v>2.562580923608114E-2</v>
      </c>
      <c r="J16" s="20">
        <f t="shared" si="0"/>
        <v>-0.18421052631578946</v>
      </c>
      <c r="K16" s="21">
        <f t="shared" si="1"/>
        <v>0.12842105263157894</v>
      </c>
    </row>
    <row r="17" spans="1:11" x14ac:dyDescent="0.25">
      <c r="A17" s="7" t="s">
        <v>50</v>
      </c>
      <c r="B17" s="65">
        <v>2</v>
      </c>
      <c r="C17" s="39">
        <f>IF(B48=0, "-", B17/B48)</f>
        <v>4.4023772837332157E-4</v>
      </c>
      <c r="D17" s="65">
        <v>2</v>
      </c>
      <c r="E17" s="21">
        <f>IF(D48=0, "-", D17/D48)</f>
        <v>6.207324643078833E-4</v>
      </c>
      <c r="F17" s="81">
        <v>10</v>
      </c>
      <c r="G17" s="39">
        <f>IF(F48=0, "-", F17/F48)</f>
        <v>4.7607712449416806E-4</v>
      </c>
      <c r="H17" s="65">
        <v>9</v>
      </c>
      <c r="I17" s="21">
        <f>IF(H48=0, "-", H17/H48)</f>
        <v>4.8554164868364264E-4</v>
      </c>
      <c r="J17" s="20">
        <f t="shared" si="0"/>
        <v>0</v>
      </c>
      <c r="K17" s="21">
        <f t="shared" si="1"/>
        <v>0.1111111111111111</v>
      </c>
    </row>
    <row r="18" spans="1:11" x14ac:dyDescent="0.25">
      <c r="A18" s="7" t="s">
        <v>51</v>
      </c>
      <c r="B18" s="65">
        <v>165</v>
      </c>
      <c r="C18" s="39">
        <f>IF(B48=0, "-", B18/B48)</f>
        <v>3.6319612590799029E-2</v>
      </c>
      <c r="D18" s="65">
        <v>45</v>
      </c>
      <c r="E18" s="21">
        <f>IF(D48=0, "-", D18/D48)</f>
        <v>1.3966480446927373E-2</v>
      </c>
      <c r="F18" s="81">
        <v>603</v>
      </c>
      <c r="G18" s="39">
        <f>IF(F48=0, "-", F18/F48)</f>
        <v>2.8707450606998332E-2</v>
      </c>
      <c r="H18" s="65">
        <v>280</v>
      </c>
      <c r="I18" s="21">
        <f>IF(H48=0, "-", H18/H48)</f>
        <v>1.5105740181268883E-2</v>
      </c>
      <c r="J18" s="20">
        <f t="shared" si="0"/>
        <v>2.6666666666666665</v>
      </c>
      <c r="K18" s="21">
        <f t="shared" si="1"/>
        <v>1.1535714285714285</v>
      </c>
    </row>
    <row r="19" spans="1:11" x14ac:dyDescent="0.25">
      <c r="A19" s="7" t="s">
        <v>53</v>
      </c>
      <c r="B19" s="65">
        <v>45</v>
      </c>
      <c r="C19" s="39">
        <f>IF(B48=0, "-", B19/B48)</f>
        <v>9.9053488883997353E-3</v>
      </c>
      <c r="D19" s="65">
        <v>57</v>
      </c>
      <c r="E19" s="21">
        <f>IF(D48=0, "-", D19/D48)</f>
        <v>1.7690875232774673E-2</v>
      </c>
      <c r="F19" s="81">
        <v>297</v>
      </c>
      <c r="G19" s="39">
        <f>IF(F48=0, "-", F19/F48)</f>
        <v>1.4139490597476791E-2</v>
      </c>
      <c r="H19" s="65">
        <v>294</v>
      </c>
      <c r="I19" s="21">
        <f>IF(H48=0, "-", H19/H48)</f>
        <v>1.5861027190332326E-2</v>
      </c>
      <c r="J19" s="20">
        <f t="shared" si="0"/>
        <v>-0.21052631578947367</v>
      </c>
      <c r="K19" s="21">
        <f t="shared" si="1"/>
        <v>1.020408163265306E-2</v>
      </c>
    </row>
    <row r="20" spans="1:11" x14ac:dyDescent="0.25">
      <c r="A20" s="7" t="s">
        <v>54</v>
      </c>
      <c r="B20" s="65">
        <v>305</v>
      </c>
      <c r="C20" s="39">
        <f>IF(B48=0, "-", B20/B48)</f>
        <v>6.7136253576931537E-2</v>
      </c>
      <c r="D20" s="65">
        <v>300</v>
      </c>
      <c r="E20" s="21">
        <f>IF(D48=0, "-", D20/D48)</f>
        <v>9.3109869646182494E-2</v>
      </c>
      <c r="F20" s="81">
        <v>1350</v>
      </c>
      <c r="G20" s="39">
        <f>IF(F48=0, "-", F20/F48)</f>
        <v>6.4270411806712682E-2</v>
      </c>
      <c r="H20" s="65">
        <v>1194</v>
      </c>
      <c r="I20" s="21">
        <f>IF(H48=0, "-", H20/H48)</f>
        <v>6.4415192058696585E-2</v>
      </c>
      <c r="J20" s="20">
        <f t="shared" si="0"/>
        <v>1.6666666666666666E-2</v>
      </c>
      <c r="K20" s="21">
        <f t="shared" si="1"/>
        <v>0.1306532663316583</v>
      </c>
    </row>
    <row r="21" spans="1:11" x14ac:dyDescent="0.25">
      <c r="A21" s="7" t="s">
        <v>57</v>
      </c>
      <c r="B21" s="65">
        <v>129</v>
      </c>
      <c r="C21" s="39">
        <f>IF(B48=0, "-", B21/B48)</f>
        <v>2.8395333480079242E-2</v>
      </c>
      <c r="D21" s="65">
        <v>82</v>
      </c>
      <c r="E21" s="21">
        <f>IF(D48=0, "-", D21/D48)</f>
        <v>2.5450031036623216E-2</v>
      </c>
      <c r="F21" s="81">
        <v>724</v>
      </c>
      <c r="G21" s="39">
        <f>IF(F48=0, "-", F21/F48)</f>
        <v>3.4467983813377769E-2</v>
      </c>
      <c r="H21" s="65">
        <v>473</v>
      </c>
      <c r="I21" s="21">
        <f>IF(H48=0, "-", H21/H48)</f>
        <v>2.5517911091929218E-2</v>
      </c>
      <c r="J21" s="20">
        <f t="shared" si="0"/>
        <v>0.57317073170731703</v>
      </c>
      <c r="K21" s="21">
        <f t="shared" si="1"/>
        <v>0.53065539112050741</v>
      </c>
    </row>
    <row r="22" spans="1:11" x14ac:dyDescent="0.25">
      <c r="A22" s="7" t="s">
        <v>60</v>
      </c>
      <c r="B22" s="65">
        <v>1</v>
      </c>
      <c r="C22" s="39">
        <f>IF(B48=0, "-", B22/B48)</f>
        <v>2.2011886418666079E-4</v>
      </c>
      <c r="D22" s="65">
        <v>2</v>
      </c>
      <c r="E22" s="21">
        <f>IF(D48=0, "-", D22/D48)</f>
        <v>6.207324643078833E-4</v>
      </c>
      <c r="F22" s="81">
        <v>10</v>
      </c>
      <c r="G22" s="39">
        <f>IF(F48=0, "-", F22/F48)</f>
        <v>4.7607712449416806E-4</v>
      </c>
      <c r="H22" s="65">
        <v>20</v>
      </c>
      <c r="I22" s="21">
        <f>IF(H48=0, "-", H22/H48)</f>
        <v>1.0789814415192059E-3</v>
      </c>
      <c r="J22" s="20">
        <f t="shared" si="0"/>
        <v>-0.5</v>
      </c>
      <c r="K22" s="21">
        <f t="shared" si="1"/>
        <v>-0.5</v>
      </c>
    </row>
    <row r="23" spans="1:11" x14ac:dyDescent="0.25">
      <c r="A23" s="7" t="s">
        <v>61</v>
      </c>
      <c r="B23" s="65">
        <v>32</v>
      </c>
      <c r="C23" s="39">
        <f>IF(B48=0, "-", B23/B48)</f>
        <v>7.0438036539731451E-3</v>
      </c>
      <c r="D23" s="65">
        <v>29</v>
      </c>
      <c r="E23" s="21">
        <f>IF(D48=0, "-", D23/D48)</f>
        <v>9.0006207324643071E-3</v>
      </c>
      <c r="F23" s="81">
        <v>154</v>
      </c>
      <c r="G23" s="39">
        <f>IF(F48=0, "-", F23/F48)</f>
        <v>7.3315877172101885E-3</v>
      </c>
      <c r="H23" s="65">
        <v>126</v>
      </c>
      <c r="I23" s="21">
        <f>IF(H48=0, "-", H23/H48)</f>
        <v>6.7975830815709968E-3</v>
      </c>
      <c r="J23" s="20">
        <f t="shared" si="0"/>
        <v>0.10344827586206896</v>
      </c>
      <c r="K23" s="21">
        <f t="shared" si="1"/>
        <v>0.22222222222222221</v>
      </c>
    </row>
    <row r="24" spans="1:11" x14ac:dyDescent="0.25">
      <c r="A24" s="7" t="s">
        <v>63</v>
      </c>
      <c r="B24" s="65">
        <v>349</v>
      </c>
      <c r="C24" s="39">
        <f>IF(B48=0, "-", B24/B48)</f>
        <v>7.6821483601144616E-2</v>
      </c>
      <c r="D24" s="65">
        <v>374</v>
      </c>
      <c r="E24" s="21">
        <f>IF(D48=0, "-", D24/D48)</f>
        <v>0.11607697082557418</v>
      </c>
      <c r="F24" s="81">
        <v>1621</v>
      </c>
      <c r="G24" s="39">
        <f>IF(F48=0, "-", F24/F48)</f>
        <v>7.7172101880504648E-2</v>
      </c>
      <c r="H24" s="65">
        <v>1332</v>
      </c>
      <c r="I24" s="21">
        <f>IF(H48=0, "-", H24/H48)</f>
        <v>7.1860164005179111E-2</v>
      </c>
      <c r="J24" s="20">
        <f t="shared" si="0"/>
        <v>-6.684491978609626E-2</v>
      </c>
      <c r="K24" s="21">
        <f t="shared" si="1"/>
        <v>0.21696696696696696</v>
      </c>
    </row>
    <row r="25" spans="1:11" x14ac:dyDescent="0.25">
      <c r="A25" s="7" t="s">
        <v>64</v>
      </c>
      <c r="B25" s="65">
        <v>0</v>
      </c>
      <c r="C25" s="39">
        <f>IF(B48=0, "-", B25/B48)</f>
        <v>0</v>
      </c>
      <c r="D25" s="65">
        <v>1</v>
      </c>
      <c r="E25" s="21">
        <f>IF(D48=0, "-", D25/D48)</f>
        <v>3.1036623215394165E-4</v>
      </c>
      <c r="F25" s="81">
        <v>0</v>
      </c>
      <c r="G25" s="39">
        <f>IF(F48=0, "-", F25/F48)</f>
        <v>0</v>
      </c>
      <c r="H25" s="65">
        <v>3</v>
      </c>
      <c r="I25" s="21">
        <f>IF(H48=0, "-", H25/H48)</f>
        <v>1.6184721622788088E-4</v>
      </c>
      <c r="J25" s="20">
        <f t="shared" si="0"/>
        <v>-1</v>
      </c>
      <c r="K25" s="21">
        <f t="shared" si="1"/>
        <v>-1</v>
      </c>
    </row>
    <row r="26" spans="1:11" x14ac:dyDescent="0.25">
      <c r="A26" s="7" t="s">
        <v>65</v>
      </c>
      <c r="B26" s="65">
        <v>22</v>
      </c>
      <c r="C26" s="39">
        <f>IF(B48=0, "-", B26/B48)</f>
        <v>4.8426150121065378E-3</v>
      </c>
      <c r="D26" s="65">
        <v>19</v>
      </c>
      <c r="E26" s="21">
        <f>IF(D48=0, "-", D26/D48)</f>
        <v>5.8969584109248912E-3</v>
      </c>
      <c r="F26" s="81">
        <v>170</v>
      </c>
      <c r="G26" s="39">
        <f>IF(F48=0, "-", F26/F48)</f>
        <v>8.0933111164008566E-3</v>
      </c>
      <c r="H26" s="65">
        <v>135</v>
      </c>
      <c r="I26" s="21">
        <f>IF(H48=0, "-", H26/H48)</f>
        <v>7.2831247302546399E-3</v>
      </c>
      <c r="J26" s="20">
        <f t="shared" si="0"/>
        <v>0.15789473684210525</v>
      </c>
      <c r="K26" s="21">
        <f t="shared" si="1"/>
        <v>0.25925925925925924</v>
      </c>
    </row>
    <row r="27" spans="1:11" x14ac:dyDescent="0.25">
      <c r="A27" s="7" t="s">
        <v>66</v>
      </c>
      <c r="B27" s="65">
        <v>12</v>
      </c>
      <c r="C27" s="39">
        <f>IF(B48=0, "-", B27/B48)</f>
        <v>2.6414263702399295E-3</v>
      </c>
      <c r="D27" s="65">
        <v>5</v>
      </c>
      <c r="E27" s="21">
        <f>IF(D48=0, "-", D27/D48)</f>
        <v>1.5518311607697084E-3</v>
      </c>
      <c r="F27" s="81">
        <v>54</v>
      </c>
      <c r="G27" s="39">
        <f>IF(F48=0, "-", F27/F48)</f>
        <v>2.5708164722685074E-3</v>
      </c>
      <c r="H27" s="65">
        <v>42</v>
      </c>
      <c r="I27" s="21">
        <f>IF(H48=0, "-", H27/H48)</f>
        <v>2.2658610271903325E-3</v>
      </c>
      <c r="J27" s="20">
        <f t="shared" si="0"/>
        <v>1.4</v>
      </c>
      <c r="K27" s="21">
        <f t="shared" si="1"/>
        <v>0.2857142857142857</v>
      </c>
    </row>
    <row r="28" spans="1:11" x14ac:dyDescent="0.25">
      <c r="A28" s="7" t="s">
        <v>67</v>
      </c>
      <c r="B28" s="65">
        <v>50</v>
      </c>
      <c r="C28" s="39">
        <f>IF(B48=0, "-", B28/B48)</f>
        <v>1.1005943209333039E-2</v>
      </c>
      <c r="D28" s="65">
        <v>16</v>
      </c>
      <c r="E28" s="21">
        <f>IF(D48=0, "-", D28/D48)</f>
        <v>4.9658597144630664E-3</v>
      </c>
      <c r="F28" s="81">
        <v>200</v>
      </c>
      <c r="G28" s="39">
        <f>IF(F48=0, "-", F28/F48)</f>
        <v>9.5215424898833605E-3</v>
      </c>
      <c r="H28" s="65">
        <v>139</v>
      </c>
      <c r="I28" s="21">
        <f>IF(H48=0, "-", H28/H48)</f>
        <v>7.4989210185584807E-3</v>
      </c>
      <c r="J28" s="20">
        <f t="shared" si="0"/>
        <v>2.125</v>
      </c>
      <c r="K28" s="21">
        <f t="shared" si="1"/>
        <v>0.43884892086330934</v>
      </c>
    </row>
    <row r="29" spans="1:11" x14ac:dyDescent="0.25">
      <c r="A29" s="7" t="s">
        <v>71</v>
      </c>
      <c r="B29" s="65">
        <v>2</v>
      </c>
      <c r="C29" s="39">
        <f>IF(B48=0, "-", B29/B48)</f>
        <v>4.4023772837332157E-4</v>
      </c>
      <c r="D29" s="65">
        <v>3</v>
      </c>
      <c r="E29" s="21">
        <f>IF(D48=0, "-", D29/D48)</f>
        <v>9.3109869646182495E-4</v>
      </c>
      <c r="F29" s="81">
        <v>11</v>
      </c>
      <c r="G29" s="39">
        <f>IF(F48=0, "-", F29/F48)</f>
        <v>5.2368483694358481E-4</v>
      </c>
      <c r="H29" s="65">
        <v>6</v>
      </c>
      <c r="I29" s="21">
        <f>IF(H48=0, "-", H29/H48)</f>
        <v>3.2369443245576176E-4</v>
      </c>
      <c r="J29" s="20">
        <f t="shared" si="0"/>
        <v>-0.33333333333333331</v>
      </c>
      <c r="K29" s="21">
        <f t="shared" si="1"/>
        <v>0.83333333333333337</v>
      </c>
    </row>
    <row r="30" spans="1:11" x14ac:dyDescent="0.25">
      <c r="A30" s="7" t="s">
        <v>72</v>
      </c>
      <c r="B30" s="65">
        <v>490</v>
      </c>
      <c r="C30" s="39">
        <f>IF(B48=0, "-", B30/B48)</f>
        <v>0.10785824345146379</v>
      </c>
      <c r="D30" s="65">
        <v>253</v>
      </c>
      <c r="E30" s="21">
        <f>IF(D48=0, "-", D30/D48)</f>
        <v>7.8522656734947238E-2</v>
      </c>
      <c r="F30" s="81">
        <v>2621</v>
      </c>
      <c r="G30" s="39">
        <f>IF(F48=0, "-", F30/F48)</f>
        <v>0.12477981432992145</v>
      </c>
      <c r="H30" s="65">
        <v>2722</v>
      </c>
      <c r="I30" s="21">
        <f>IF(H48=0, "-", H30/H48)</f>
        <v>0.14684937419076391</v>
      </c>
      <c r="J30" s="20">
        <f t="shared" si="0"/>
        <v>0.93675889328063244</v>
      </c>
      <c r="K30" s="21">
        <f t="shared" si="1"/>
        <v>-3.7105069801616458E-2</v>
      </c>
    </row>
    <row r="31" spans="1:11" x14ac:dyDescent="0.25">
      <c r="A31" s="7" t="s">
        <v>74</v>
      </c>
      <c r="B31" s="65">
        <v>79</v>
      </c>
      <c r="C31" s="39">
        <f>IF(B48=0, "-", B31/B48)</f>
        <v>1.7389390270746204E-2</v>
      </c>
      <c r="D31" s="65">
        <v>161</v>
      </c>
      <c r="E31" s="21">
        <f>IF(D48=0, "-", D31/D48)</f>
        <v>4.9968963376784609E-2</v>
      </c>
      <c r="F31" s="81">
        <v>316</v>
      </c>
      <c r="G31" s="39">
        <f>IF(F48=0, "-", F31/F48)</f>
        <v>1.5044037134015711E-2</v>
      </c>
      <c r="H31" s="65">
        <v>475</v>
      </c>
      <c r="I31" s="21">
        <f>IF(H48=0, "-", H31/H48)</f>
        <v>2.562580923608114E-2</v>
      </c>
      <c r="J31" s="20">
        <f t="shared" si="0"/>
        <v>-0.50931677018633537</v>
      </c>
      <c r="K31" s="21">
        <f t="shared" si="1"/>
        <v>-0.33473684210526317</v>
      </c>
    </row>
    <row r="32" spans="1:11" x14ac:dyDescent="0.25">
      <c r="A32" s="7" t="s">
        <v>77</v>
      </c>
      <c r="B32" s="65">
        <v>271</v>
      </c>
      <c r="C32" s="39">
        <f>IF(B48=0, "-", B32/B48)</f>
        <v>5.9652212194585073E-2</v>
      </c>
      <c r="D32" s="65">
        <v>163</v>
      </c>
      <c r="E32" s="21">
        <f>IF(D48=0, "-", D32/D48)</f>
        <v>5.0589695841092491E-2</v>
      </c>
      <c r="F32" s="81">
        <v>1120</v>
      </c>
      <c r="G32" s="39">
        <f>IF(F48=0, "-", F32/F48)</f>
        <v>5.3320637943346821E-2</v>
      </c>
      <c r="H32" s="65">
        <v>1060</v>
      </c>
      <c r="I32" s="21">
        <f>IF(H48=0, "-", H32/H48)</f>
        <v>5.718601640051791E-2</v>
      </c>
      <c r="J32" s="20">
        <f t="shared" si="0"/>
        <v>0.66257668711656437</v>
      </c>
      <c r="K32" s="21">
        <f t="shared" si="1"/>
        <v>5.6603773584905662E-2</v>
      </c>
    </row>
    <row r="33" spans="1:11" x14ac:dyDescent="0.25">
      <c r="A33" s="7" t="s">
        <v>78</v>
      </c>
      <c r="B33" s="65">
        <v>11</v>
      </c>
      <c r="C33" s="39">
        <f>IF(B48=0, "-", B33/B48)</f>
        <v>2.4213075060532689E-3</v>
      </c>
      <c r="D33" s="65">
        <v>3</v>
      </c>
      <c r="E33" s="21">
        <f>IF(D48=0, "-", D33/D48)</f>
        <v>9.3109869646182495E-4</v>
      </c>
      <c r="F33" s="81">
        <v>41</v>
      </c>
      <c r="G33" s="39">
        <f>IF(F48=0, "-", F33/F48)</f>
        <v>1.951916210426089E-3</v>
      </c>
      <c r="H33" s="65">
        <v>25</v>
      </c>
      <c r="I33" s="21">
        <f>IF(H48=0, "-", H33/H48)</f>
        <v>1.3487268018990074E-3</v>
      </c>
      <c r="J33" s="20">
        <f t="shared" si="0"/>
        <v>2.6666666666666665</v>
      </c>
      <c r="K33" s="21">
        <f t="shared" si="1"/>
        <v>0.64</v>
      </c>
    </row>
    <row r="34" spans="1:11" x14ac:dyDescent="0.25">
      <c r="A34" s="7" t="s">
        <v>79</v>
      </c>
      <c r="B34" s="65">
        <v>238</v>
      </c>
      <c r="C34" s="39">
        <f>IF(B48=0, "-", B34/B48)</f>
        <v>5.2388289676425268E-2</v>
      </c>
      <c r="D34" s="65">
        <v>264</v>
      </c>
      <c r="E34" s="21">
        <f>IF(D48=0, "-", D34/D48)</f>
        <v>8.1936685288640593E-2</v>
      </c>
      <c r="F34" s="81">
        <v>1950</v>
      </c>
      <c r="G34" s="39">
        <f>IF(F48=0, "-", F34/F48)</f>
        <v>9.2835039276362774E-2</v>
      </c>
      <c r="H34" s="65">
        <v>2026</v>
      </c>
      <c r="I34" s="21">
        <f>IF(H48=0, "-", H34/H48)</f>
        <v>0.10930082002589556</v>
      </c>
      <c r="J34" s="20">
        <f t="shared" si="0"/>
        <v>-9.8484848484848481E-2</v>
      </c>
      <c r="K34" s="21">
        <f t="shared" si="1"/>
        <v>-3.751233958538993E-2</v>
      </c>
    </row>
    <row r="35" spans="1:11" x14ac:dyDescent="0.25">
      <c r="A35" s="7" t="s">
        <v>80</v>
      </c>
      <c r="B35" s="65">
        <v>172</v>
      </c>
      <c r="C35" s="39">
        <f>IF(B48=0, "-", B35/B48)</f>
        <v>3.7860444640105656E-2</v>
      </c>
      <c r="D35" s="65">
        <v>43</v>
      </c>
      <c r="E35" s="21">
        <f>IF(D48=0, "-", D35/D48)</f>
        <v>1.3345747982619491E-2</v>
      </c>
      <c r="F35" s="81">
        <v>932</v>
      </c>
      <c r="G35" s="39">
        <f>IF(F48=0, "-", F35/F48)</f>
        <v>4.4370388002856462E-2</v>
      </c>
      <c r="H35" s="65">
        <v>386</v>
      </c>
      <c r="I35" s="21">
        <f>IF(H48=0, "-", H35/H48)</f>
        <v>2.0824341821320674E-2</v>
      </c>
      <c r="J35" s="20">
        <f t="shared" si="0"/>
        <v>3</v>
      </c>
      <c r="K35" s="21">
        <f t="shared" si="1"/>
        <v>1.4145077720207253</v>
      </c>
    </row>
    <row r="36" spans="1:11" x14ac:dyDescent="0.25">
      <c r="A36" s="7" t="s">
        <v>81</v>
      </c>
      <c r="B36" s="65">
        <v>2</v>
      </c>
      <c r="C36" s="39">
        <f>IF(B48=0, "-", B36/B48)</f>
        <v>4.4023772837332157E-4</v>
      </c>
      <c r="D36" s="65">
        <v>0</v>
      </c>
      <c r="E36" s="21">
        <f>IF(D48=0, "-", D36/D48)</f>
        <v>0</v>
      </c>
      <c r="F36" s="81">
        <v>18</v>
      </c>
      <c r="G36" s="39">
        <f>IF(F48=0, "-", F36/F48)</f>
        <v>8.5693882408950249E-4</v>
      </c>
      <c r="H36" s="65">
        <v>21</v>
      </c>
      <c r="I36" s="21">
        <f>IF(H48=0, "-", H36/H48)</f>
        <v>1.1329305135951663E-3</v>
      </c>
      <c r="J36" s="20" t="str">
        <f t="shared" si="0"/>
        <v>-</v>
      </c>
      <c r="K36" s="21">
        <f t="shared" si="1"/>
        <v>-0.14285714285714285</v>
      </c>
    </row>
    <row r="37" spans="1:11" x14ac:dyDescent="0.25">
      <c r="A37" s="7" t="s">
        <v>83</v>
      </c>
      <c r="B37" s="65">
        <v>21</v>
      </c>
      <c r="C37" s="39">
        <f>IF(B48=0, "-", B37/B48)</f>
        <v>4.6224961479198771E-3</v>
      </c>
      <c r="D37" s="65">
        <v>17</v>
      </c>
      <c r="E37" s="21">
        <f>IF(D48=0, "-", D37/D48)</f>
        <v>5.2762259466170077E-3</v>
      </c>
      <c r="F37" s="81">
        <v>137</v>
      </c>
      <c r="G37" s="39">
        <f>IF(F48=0, "-", F37/F48)</f>
        <v>6.5222566055701025E-3</v>
      </c>
      <c r="H37" s="65">
        <v>144</v>
      </c>
      <c r="I37" s="21">
        <f>IF(H48=0, "-", H37/H48)</f>
        <v>7.7686663789382823E-3</v>
      </c>
      <c r="J37" s="20">
        <f t="shared" si="0"/>
        <v>0.23529411764705882</v>
      </c>
      <c r="K37" s="21">
        <f t="shared" si="1"/>
        <v>-4.8611111111111112E-2</v>
      </c>
    </row>
    <row r="38" spans="1:11" x14ac:dyDescent="0.25">
      <c r="A38" s="7" t="s">
        <v>85</v>
      </c>
      <c r="B38" s="65">
        <v>22</v>
      </c>
      <c r="C38" s="39">
        <f>IF(B48=0, "-", B38/B48)</f>
        <v>4.8426150121065378E-3</v>
      </c>
      <c r="D38" s="65">
        <v>21</v>
      </c>
      <c r="E38" s="21">
        <f>IF(D48=0, "-", D38/D48)</f>
        <v>6.5176908752327747E-3</v>
      </c>
      <c r="F38" s="81">
        <v>168</v>
      </c>
      <c r="G38" s="39">
        <f>IF(F48=0, "-", F38/F48)</f>
        <v>7.9980956915020225E-3</v>
      </c>
      <c r="H38" s="65">
        <v>175</v>
      </c>
      <c r="I38" s="21">
        <f>IF(H48=0, "-", H38/H48)</f>
        <v>9.4410876132930508E-3</v>
      </c>
      <c r="J38" s="20">
        <f t="shared" si="0"/>
        <v>4.7619047619047616E-2</v>
      </c>
      <c r="K38" s="21">
        <f t="shared" si="1"/>
        <v>-0.04</v>
      </c>
    </row>
    <row r="39" spans="1:11" x14ac:dyDescent="0.25">
      <c r="A39" s="7" t="s">
        <v>87</v>
      </c>
      <c r="B39" s="65">
        <v>25</v>
      </c>
      <c r="C39" s="39">
        <f>IF(B48=0, "-", B39/B48)</f>
        <v>5.5029716046665197E-3</v>
      </c>
      <c r="D39" s="65">
        <v>37</v>
      </c>
      <c r="E39" s="21">
        <f>IF(D48=0, "-", D39/D48)</f>
        <v>1.1483550589695841E-2</v>
      </c>
      <c r="F39" s="81">
        <v>123</v>
      </c>
      <c r="G39" s="39">
        <f>IF(F48=0, "-", F39/F48)</f>
        <v>5.8557486312782667E-3</v>
      </c>
      <c r="H39" s="65">
        <v>107</v>
      </c>
      <c r="I39" s="21">
        <f>IF(H48=0, "-", H39/H48)</f>
        <v>5.7725507121277513E-3</v>
      </c>
      <c r="J39" s="20">
        <f t="shared" si="0"/>
        <v>-0.32432432432432434</v>
      </c>
      <c r="K39" s="21">
        <f t="shared" si="1"/>
        <v>0.14953271028037382</v>
      </c>
    </row>
    <row r="40" spans="1:11" x14ac:dyDescent="0.25">
      <c r="A40" s="7" t="s">
        <v>88</v>
      </c>
      <c r="B40" s="65">
        <v>18</v>
      </c>
      <c r="C40" s="39">
        <f>IF(B48=0, "-", B40/B48)</f>
        <v>3.9621395553598943E-3</v>
      </c>
      <c r="D40" s="65">
        <v>4</v>
      </c>
      <c r="E40" s="21">
        <f>IF(D48=0, "-", D40/D48)</f>
        <v>1.2414649286157666E-3</v>
      </c>
      <c r="F40" s="81">
        <v>77</v>
      </c>
      <c r="G40" s="39">
        <f>IF(F48=0, "-", F40/F48)</f>
        <v>3.6657938586050942E-3</v>
      </c>
      <c r="H40" s="65">
        <v>18</v>
      </c>
      <c r="I40" s="21">
        <f>IF(H48=0, "-", H40/H48)</f>
        <v>9.7108329736728528E-4</v>
      </c>
      <c r="J40" s="20">
        <f t="shared" si="0"/>
        <v>3.5</v>
      </c>
      <c r="K40" s="21">
        <f t="shared" si="1"/>
        <v>3.2777777777777777</v>
      </c>
    </row>
    <row r="41" spans="1:11" x14ac:dyDescent="0.25">
      <c r="A41" s="7" t="s">
        <v>89</v>
      </c>
      <c r="B41" s="65">
        <v>325</v>
      </c>
      <c r="C41" s="39">
        <f>IF(B48=0, "-", B41/B48)</f>
        <v>7.1538630860664754E-2</v>
      </c>
      <c r="D41" s="65">
        <v>326</v>
      </c>
      <c r="E41" s="21">
        <f>IF(D48=0, "-", D41/D48)</f>
        <v>0.10117939168218498</v>
      </c>
      <c r="F41" s="81">
        <v>1383</v>
      </c>
      <c r="G41" s="39">
        <f>IF(F48=0, "-", F41/F48)</f>
        <v>6.5841466317543437E-2</v>
      </c>
      <c r="H41" s="65">
        <v>1132</v>
      </c>
      <c r="I41" s="21">
        <f>IF(H48=0, "-", H41/H48)</f>
        <v>6.1070349589987055E-2</v>
      </c>
      <c r="J41" s="20">
        <f t="shared" si="0"/>
        <v>-3.0674846625766872E-3</v>
      </c>
      <c r="K41" s="21">
        <f t="shared" si="1"/>
        <v>0.22173144876325088</v>
      </c>
    </row>
    <row r="42" spans="1:11" x14ac:dyDescent="0.25">
      <c r="A42" s="7" t="s">
        <v>90</v>
      </c>
      <c r="B42" s="65">
        <v>67</v>
      </c>
      <c r="C42" s="39">
        <f>IF(B48=0, "-", B42/B48)</f>
        <v>1.4747963900506273E-2</v>
      </c>
      <c r="D42" s="65">
        <v>107</v>
      </c>
      <c r="E42" s="21">
        <f>IF(D48=0, "-", D42/D48)</f>
        <v>3.3209186840471756E-2</v>
      </c>
      <c r="F42" s="81">
        <v>400</v>
      </c>
      <c r="G42" s="39">
        <f>IF(F48=0, "-", F42/F48)</f>
        <v>1.9043084979766721E-2</v>
      </c>
      <c r="H42" s="65">
        <v>448</v>
      </c>
      <c r="I42" s="21">
        <f>IF(H48=0, "-", H42/H48)</f>
        <v>2.4169184290030211E-2</v>
      </c>
      <c r="J42" s="20">
        <f t="shared" si="0"/>
        <v>-0.37383177570093457</v>
      </c>
      <c r="K42" s="21">
        <f t="shared" si="1"/>
        <v>-0.10714285714285714</v>
      </c>
    </row>
    <row r="43" spans="1:11" x14ac:dyDescent="0.25">
      <c r="A43" s="7" t="s">
        <v>91</v>
      </c>
      <c r="B43" s="65">
        <v>265</v>
      </c>
      <c r="C43" s="39">
        <f>IF(B48=0, "-", B43/B48)</f>
        <v>5.8331499009465111E-2</v>
      </c>
      <c r="D43" s="65">
        <v>0</v>
      </c>
      <c r="E43" s="21">
        <f>IF(D48=0, "-", D43/D48)</f>
        <v>0</v>
      </c>
      <c r="F43" s="81">
        <v>496</v>
      </c>
      <c r="G43" s="39">
        <f>IF(F48=0, "-", F43/F48)</f>
        <v>2.3613425374910735E-2</v>
      </c>
      <c r="H43" s="65">
        <v>0</v>
      </c>
      <c r="I43" s="21">
        <f>IF(H48=0, "-", H43/H48)</f>
        <v>0</v>
      </c>
      <c r="J43" s="20" t="str">
        <f t="shared" si="0"/>
        <v>-</v>
      </c>
      <c r="K43" s="21" t="str">
        <f t="shared" si="1"/>
        <v>-</v>
      </c>
    </row>
    <row r="44" spans="1:11" x14ac:dyDescent="0.25">
      <c r="A44" s="7" t="s">
        <v>92</v>
      </c>
      <c r="B44" s="65">
        <v>730</v>
      </c>
      <c r="C44" s="39">
        <f>IF(B48=0, "-", B44/B48)</f>
        <v>0.16068677085626237</v>
      </c>
      <c r="D44" s="65">
        <v>522</v>
      </c>
      <c r="E44" s="21">
        <f>IF(D48=0, "-", D44/D48)</f>
        <v>0.16201117318435754</v>
      </c>
      <c r="F44" s="81">
        <v>2995</v>
      </c>
      <c r="G44" s="39">
        <f>IF(F48=0, "-", F44/F48)</f>
        <v>0.14258509878600334</v>
      </c>
      <c r="H44" s="65">
        <v>4128</v>
      </c>
      <c r="I44" s="21">
        <f>IF(H48=0, "-", H44/H48)</f>
        <v>0.22270176952956408</v>
      </c>
      <c r="J44" s="20">
        <f t="shared" si="0"/>
        <v>0.39846743295019155</v>
      </c>
      <c r="K44" s="21">
        <f t="shared" si="1"/>
        <v>-0.27446705426356588</v>
      </c>
    </row>
    <row r="45" spans="1:11" x14ac:dyDescent="0.25">
      <c r="A45" s="7" t="s">
        <v>94</v>
      </c>
      <c r="B45" s="65">
        <v>259</v>
      </c>
      <c r="C45" s="39">
        <f>IF(B48=0, "-", B45/B48)</f>
        <v>5.7010785824345149E-2</v>
      </c>
      <c r="D45" s="65">
        <v>103</v>
      </c>
      <c r="E45" s="21">
        <f>IF(D48=0, "-", D45/D48)</f>
        <v>3.1967721911855991E-2</v>
      </c>
      <c r="F45" s="81">
        <v>1148</v>
      </c>
      <c r="G45" s="39">
        <f>IF(F48=0, "-", F45/F48)</f>
        <v>5.4653653891930491E-2</v>
      </c>
      <c r="H45" s="65">
        <v>419</v>
      </c>
      <c r="I45" s="21">
        <f>IF(H48=0, "-", H45/H48)</f>
        <v>2.2604661199827365E-2</v>
      </c>
      <c r="J45" s="20">
        <f t="shared" si="0"/>
        <v>1.5145631067961165</v>
      </c>
      <c r="K45" s="21">
        <f t="shared" si="1"/>
        <v>1.7398568019093079</v>
      </c>
    </row>
    <row r="46" spans="1:11" x14ac:dyDescent="0.25">
      <c r="A46" s="7" t="s">
        <v>95</v>
      </c>
      <c r="B46" s="65">
        <v>44</v>
      </c>
      <c r="C46" s="39">
        <f>IF(B48=0, "-", B46/B48)</f>
        <v>9.6852300242130755E-3</v>
      </c>
      <c r="D46" s="65">
        <v>39</v>
      </c>
      <c r="E46" s="21">
        <f>IF(D48=0, "-", D46/D48)</f>
        <v>1.2104283054003724E-2</v>
      </c>
      <c r="F46" s="81">
        <v>250</v>
      </c>
      <c r="G46" s="39">
        <f>IF(F48=0, "-", F46/F48)</f>
        <v>1.1901928112354201E-2</v>
      </c>
      <c r="H46" s="65">
        <v>194</v>
      </c>
      <c r="I46" s="21">
        <f>IF(H48=0, "-", H46/H48)</f>
        <v>1.0466119982736296E-2</v>
      </c>
      <c r="J46" s="20">
        <f t="shared" si="0"/>
        <v>0.12820512820512819</v>
      </c>
      <c r="K46" s="21">
        <f t="shared" si="1"/>
        <v>0.28865979381443296</v>
      </c>
    </row>
    <row r="47" spans="1:11" x14ac:dyDescent="0.25">
      <c r="A47" s="2"/>
      <c r="B47" s="68"/>
      <c r="C47" s="33"/>
      <c r="D47" s="68"/>
      <c r="E47" s="6"/>
      <c r="F47" s="82"/>
      <c r="G47" s="33"/>
      <c r="H47" s="68"/>
      <c r="I47" s="6"/>
      <c r="J47" s="5"/>
      <c r="K47" s="6"/>
    </row>
    <row r="48" spans="1:11" s="43" customFormat="1" ht="13" x14ac:dyDescent="0.3">
      <c r="A48" s="162" t="s">
        <v>580</v>
      </c>
      <c r="B48" s="71">
        <f>SUM(B7:B47)</f>
        <v>4543</v>
      </c>
      <c r="C48" s="40">
        <v>1</v>
      </c>
      <c r="D48" s="71">
        <f>SUM(D7:D47)</f>
        <v>3222</v>
      </c>
      <c r="E48" s="41">
        <v>1</v>
      </c>
      <c r="F48" s="77">
        <f>SUM(F7:F47)</f>
        <v>21005</v>
      </c>
      <c r="G48" s="42">
        <v>1</v>
      </c>
      <c r="H48" s="71">
        <f>SUM(H7:H47)</f>
        <v>18536</v>
      </c>
      <c r="I48" s="41">
        <v>1</v>
      </c>
      <c r="J48" s="37">
        <f>IF(D48=0, "-", (B48-D48)/D48)</f>
        <v>0.40999379267535691</v>
      </c>
      <c r="K48" s="38">
        <f>IF(H48=0, "-", (F48-H48)/H48)</f>
        <v>0.13320025895554596</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3"/>
  <dimension ref="A1:K79"/>
  <sheetViews>
    <sheetView tabSelected="1" zoomScaleNormal="100" workbookViewId="0">
      <selection activeCell="M1" sqref="M1"/>
    </sheetView>
  </sheetViews>
  <sheetFormatPr defaultRowHeight="12.5" x14ac:dyDescent="0.25"/>
  <cols>
    <col min="1" max="1" width="29.36328125" bestFit="1" customWidth="1"/>
    <col min="2" max="2" width="7.26953125" bestFit="1" customWidth="1"/>
    <col min="3" max="3" width="7.26953125" customWidth="1"/>
    <col min="4" max="4" width="7.26953125" bestFit="1" customWidth="1"/>
    <col min="5" max="5" width="7.26953125" customWidth="1"/>
    <col min="6" max="6" width="7.26953125" bestFit="1" customWidth="1"/>
    <col min="7" max="7" width="7.26953125" customWidth="1"/>
    <col min="8" max="8" width="7.26953125" bestFit="1" customWidth="1"/>
    <col min="9" max="9" width="7.26953125" customWidth="1"/>
    <col min="10" max="11" width="7.7265625" customWidth="1"/>
  </cols>
  <sheetData>
    <row r="1" spans="1:11" s="52" customFormat="1" ht="20" x14ac:dyDescent="0.4">
      <c r="A1" s="4" t="s">
        <v>10</v>
      </c>
      <c r="B1" s="198" t="s">
        <v>17</v>
      </c>
      <c r="C1" s="198"/>
      <c r="D1" s="198"/>
      <c r="E1" s="199"/>
      <c r="F1" s="199"/>
      <c r="G1" s="199"/>
      <c r="H1" s="199"/>
      <c r="I1" s="199"/>
      <c r="J1" s="199"/>
      <c r="K1" s="199"/>
    </row>
    <row r="2" spans="1:11" s="52" customFormat="1" ht="20" x14ac:dyDescent="0.4">
      <c r="A2" s="4" t="s">
        <v>108</v>
      </c>
      <c r="B2" s="202" t="s">
        <v>99</v>
      </c>
      <c r="C2" s="198"/>
      <c r="D2" s="198"/>
      <c r="E2" s="203"/>
      <c r="F2" s="203"/>
      <c r="G2" s="203"/>
      <c r="H2" s="203"/>
      <c r="I2" s="203"/>
      <c r="J2" s="203"/>
      <c r="K2" s="203"/>
    </row>
    <row r="4" spans="1:11" ht="15.5" x14ac:dyDescent="0.35">
      <c r="A4" s="164" t="s">
        <v>124</v>
      </c>
      <c r="B4" s="196" t="s">
        <v>1</v>
      </c>
      <c r="C4" s="200"/>
      <c r="D4" s="200"/>
      <c r="E4" s="197"/>
      <c r="F4" s="196" t="s">
        <v>14</v>
      </c>
      <c r="G4" s="200"/>
      <c r="H4" s="200"/>
      <c r="I4" s="197"/>
      <c r="J4" s="196" t="s">
        <v>15</v>
      </c>
      <c r="K4" s="197"/>
    </row>
    <row r="5" spans="1:11" ht="13" x14ac:dyDescent="0.3">
      <c r="A5" s="22"/>
      <c r="B5" s="196">
        <f>VALUE(RIGHT($B$2, 4))</f>
        <v>2023</v>
      </c>
      <c r="C5" s="197"/>
      <c r="D5" s="196">
        <f>B5-1</f>
        <v>2022</v>
      </c>
      <c r="E5" s="204"/>
      <c r="F5" s="196">
        <f>B5</f>
        <v>2023</v>
      </c>
      <c r="G5" s="204"/>
      <c r="H5" s="196">
        <f>D5</f>
        <v>2022</v>
      </c>
      <c r="I5" s="204"/>
      <c r="J5" s="140" t="s">
        <v>4</v>
      </c>
      <c r="K5" s="141" t="s">
        <v>2</v>
      </c>
    </row>
    <row r="6" spans="1:11" ht="13" x14ac:dyDescent="0.3">
      <c r="A6" s="163" t="s">
        <v>126</v>
      </c>
      <c r="B6" s="61" t="s">
        <v>12</v>
      </c>
      <c r="C6" s="62" t="s">
        <v>13</v>
      </c>
      <c r="D6" s="61" t="s">
        <v>12</v>
      </c>
      <c r="E6" s="63" t="s">
        <v>13</v>
      </c>
      <c r="F6" s="62" t="s">
        <v>12</v>
      </c>
      <c r="G6" s="62" t="s">
        <v>13</v>
      </c>
      <c r="H6" s="61" t="s">
        <v>12</v>
      </c>
      <c r="I6" s="63" t="s">
        <v>13</v>
      </c>
      <c r="J6" s="61"/>
      <c r="K6" s="63"/>
    </row>
    <row r="7" spans="1:11" x14ac:dyDescent="0.25">
      <c r="A7" s="7" t="s">
        <v>471</v>
      </c>
      <c r="B7" s="65">
        <v>0</v>
      </c>
      <c r="C7" s="34">
        <f>IF(B13=0, "-", B7/B13)</f>
        <v>0</v>
      </c>
      <c r="D7" s="65">
        <v>2</v>
      </c>
      <c r="E7" s="9">
        <f>IF(D13=0, "-", D7/D13)</f>
        <v>7.1428571428571425E-2</v>
      </c>
      <c r="F7" s="81">
        <v>0</v>
      </c>
      <c r="G7" s="34">
        <f>IF(F13=0, "-", F7/F13)</f>
        <v>0</v>
      </c>
      <c r="H7" s="65">
        <v>2</v>
      </c>
      <c r="I7" s="9">
        <f>IF(H13=0, "-", H7/H13)</f>
        <v>1.3793103448275862E-2</v>
      </c>
      <c r="J7" s="8">
        <f>IF(D7=0, "-", IF((B7-D7)/D7&lt;10, (B7-D7)/D7, "&gt;999%"))</f>
        <v>-1</v>
      </c>
      <c r="K7" s="9">
        <f>IF(H7=0, "-", IF((F7-H7)/H7&lt;10, (F7-H7)/H7, "&gt;999%"))</f>
        <v>-1</v>
      </c>
    </row>
    <row r="8" spans="1:11" x14ac:dyDescent="0.25">
      <c r="A8" s="7" t="s">
        <v>472</v>
      </c>
      <c r="B8" s="65">
        <v>1</v>
      </c>
      <c r="C8" s="34">
        <f>IF(B13=0, "-", B8/B13)</f>
        <v>0.04</v>
      </c>
      <c r="D8" s="65">
        <v>1</v>
      </c>
      <c r="E8" s="9">
        <f>IF(D13=0, "-", D8/D13)</f>
        <v>3.5714285714285712E-2</v>
      </c>
      <c r="F8" s="81">
        <v>6</v>
      </c>
      <c r="G8" s="34">
        <f>IF(F13=0, "-", F8/F13)</f>
        <v>5.8252427184466021E-2</v>
      </c>
      <c r="H8" s="65">
        <v>5</v>
      </c>
      <c r="I8" s="9">
        <f>IF(H13=0, "-", H8/H13)</f>
        <v>3.4482758620689655E-2</v>
      </c>
      <c r="J8" s="8">
        <f>IF(D8=0, "-", IF((B8-D8)/D8&lt;10, (B8-D8)/D8, "&gt;999%"))</f>
        <v>0</v>
      </c>
      <c r="K8" s="9">
        <f>IF(H8=0, "-", IF((F8-H8)/H8&lt;10, (F8-H8)/H8, "&gt;999%"))</f>
        <v>0.2</v>
      </c>
    </row>
    <row r="9" spans="1:11" x14ac:dyDescent="0.25">
      <c r="A9" s="7" t="s">
        <v>473</v>
      </c>
      <c r="B9" s="65">
        <v>0</v>
      </c>
      <c r="C9" s="34">
        <f>IF(B13=0, "-", B9/B13)</f>
        <v>0</v>
      </c>
      <c r="D9" s="65">
        <v>0</v>
      </c>
      <c r="E9" s="9">
        <f>IF(D13=0, "-", D9/D13)</f>
        <v>0</v>
      </c>
      <c r="F9" s="81">
        <v>1</v>
      </c>
      <c r="G9" s="34">
        <f>IF(F13=0, "-", F9/F13)</f>
        <v>9.7087378640776691E-3</v>
      </c>
      <c r="H9" s="65">
        <v>0</v>
      </c>
      <c r="I9" s="9">
        <f>IF(H13=0, "-", H9/H13)</f>
        <v>0</v>
      </c>
      <c r="J9" s="8" t="str">
        <f>IF(D9=0, "-", IF((B9-D9)/D9&lt;10, (B9-D9)/D9, "&gt;999%"))</f>
        <v>-</v>
      </c>
      <c r="K9" s="9" t="str">
        <f>IF(H9=0, "-", IF((F9-H9)/H9&lt;10, (F9-H9)/H9, "&gt;999%"))</f>
        <v>-</v>
      </c>
    </row>
    <row r="10" spans="1:11" x14ac:dyDescent="0.25">
      <c r="A10" s="7" t="s">
        <v>474</v>
      </c>
      <c r="B10" s="65">
        <v>0</v>
      </c>
      <c r="C10" s="34">
        <f>IF(B13=0, "-", B10/B13)</f>
        <v>0</v>
      </c>
      <c r="D10" s="65">
        <v>0</v>
      </c>
      <c r="E10" s="9">
        <f>IF(D13=0, "-", D10/D13)</f>
        <v>0</v>
      </c>
      <c r="F10" s="81">
        <v>0</v>
      </c>
      <c r="G10" s="34">
        <f>IF(F13=0, "-", F10/F13)</f>
        <v>0</v>
      </c>
      <c r="H10" s="65">
        <v>1</v>
      </c>
      <c r="I10" s="9">
        <f>IF(H13=0, "-", H10/H13)</f>
        <v>6.8965517241379309E-3</v>
      </c>
      <c r="J10" s="8" t="str">
        <f>IF(D10=0, "-", IF((B10-D10)/D10&lt;10, (B10-D10)/D10, "&gt;999%"))</f>
        <v>-</v>
      </c>
      <c r="K10" s="9">
        <f>IF(H10=0, "-", IF((F10-H10)/H10&lt;10, (F10-H10)/H10, "&gt;999%"))</f>
        <v>-1</v>
      </c>
    </row>
    <row r="11" spans="1:11" x14ac:dyDescent="0.25">
      <c r="A11" s="7" t="s">
        <v>475</v>
      </c>
      <c r="B11" s="65">
        <v>24</v>
      </c>
      <c r="C11" s="34">
        <f>IF(B13=0, "-", B11/B13)</f>
        <v>0.96</v>
      </c>
      <c r="D11" s="65">
        <v>25</v>
      </c>
      <c r="E11" s="9">
        <f>IF(D13=0, "-", D11/D13)</f>
        <v>0.8928571428571429</v>
      </c>
      <c r="F11" s="81">
        <v>96</v>
      </c>
      <c r="G11" s="34">
        <f>IF(F13=0, "-", F11/F13)</f>
        <v>0.93203883495145634</v>
      </c>
      <c r="H11" s="65">
        <v>137</v>
      </c>
      <c r="I11" s="9">
        <f>IF(H13=0, "-", H11/H13)</f>
        <v>0.94482758620689655</v>
      </c>
      <c r="J11" s="8">
        <f>IF(D11=0, "-", IF((B11-D11)/D11&lt;10, (B11-D11)/D11, "&gt;999%"))</f>
        <v>-0.04</v>
      </c>
      <c r="K11" s="9">
        <f>IF(H11=0, "-", IF((F11-H11)/H11&lt;10, (F11-H11)/H11, "&gt;999%"))</f>
        <v>-0.29927007299270075</v>
      </c>
    </row>
    <row r="12" spans="1:11" x14ac:dyDescent="0.25">
      <c r="A12" s="2"/>
      <c r="B12" s="68"/>
      <c r="C12" s="33"/>
      <c r="D12" s="68"/>
      <c r="E12" s="6"/>
      <c r="F12" s="82"/>
      <c r="G12" s="33"/>
      <c r="H12" s="68"/>
      <c r="I12" s="6"/>
      <c r="J12" s="5"/>
      <c r="K12" s="6"/>
    </row>
    <row r="13" spans="1:11" s="43" customFormat="1" ht="13" x14ac:dyDescent="0.3">
      <c r="A13" s="162" t="s">
        <v>603</v>
      </c>
      <c r="B13" s="71">
        <f>SUM(B7:B12)</f>
        <v>25</v>
      </c>
      <c r="C13" s="40">
        <f>B13/7974</f>
        <v>3.1351893654376723E-3</v>
      </c>
      <c r="D13" s="71">
        <f>SUM(D7:D12)</f>
        <v>28</v>
      </c>
      <c r="E13" s="41">
        <f>D13/6214</f>
        <v>4.5059542967492757E-3</v>
      </c>
      <c r="F13" s="77">
        <f>SUM(F7:F12)</f>
        <v>103</v>
      </c>
      <c r="G13" s="42">
        <f>F13/37676</f>
        <v>2.7338358636797961E-3</v>
      </c>
      <c r="H13" s="71">
        <f>SUM(H7:H12)</f>
        <v>145</v>
      </c>
      <c r="I13" s="41">
        <f>H13/35131</f>
        <v>4.1274088411943867E-3</v>
      </c>
      <c r="J13" s="37">
        <f>IF(D13=0, "-", IF((B13-D13)/D13&lt;10, (B13-D13)/D13, "&gt;999%"))</f>
        <v>-0.10714285714285714</v>
      </c>
      <c r="K13" s="38">
        <f>IF(H13=0, "-", IF((F13-H13)/H13&lt;10, (F13-H13)/H13, "&gt;999%"))</f>
        <v>-0.28965517241379313</v>
      </c>
    </row>
    <row r="14" spans="1:11" x14ac:dyDescent="0.25">
      <c r="B14" s="83"/>
      <c r="D14" s="83"/>
      <c r="F14" s="83"/>
      <c r="H14" s="83"/>
    </row>
    <row r="15" spans="1:11" ht="13" x14ac:dyDescent="0.3">
      <c r="A15" s="163" t="s">
        <v>127</v>
      </c>
      <c r="B15" s="61" t="s">
        <v>12</v>
      </c>
      <c r="C15" s="62" t="s">
        <v>13</v>
      </c>
      <c r="D15" s="61" t="s">
        <v>12</v>
      </c>
      <c r="E15" s="63" t="s">
        <v>13</v>
      </c>
      <c r="F15" s="62" t="s">
        <v>12</v>
      </c>
      <c r="G15" s="62" t="s">
        <v>13</v>
      </c>
      <c r="H15" s="61" t="s">
        <v>12</v>
      </c>
      <c r="I15" s="63" t="s">
        <v>13</v>
      </c>
      <c r="J15" s="61"/>
      <c r="K15" s="63"/>
    </row>
    <row r="16" spans="1:11" x14ac:dyDescent="0.25">
      <c r="A16" s="7" t="s">
        <v>476</v>
      </c>
      <c r="B16" s="65">
        <v>6</v>
      </c>
      <c r="C16" s="34">
        <f>IF(B18=0, "-", B16/B18)</f>
        <v>1</v>
      </c>
      <c r="D16" s="65">
        <v>2</v>
      </c>
      <c r="E16" s="9">
        <f>IF(D18=0, "-", D16/D18)</f>
        <v>1</v>
      </c>
      <c r="F16" s="81">
        <v>9</v>
      </c>
      <c r="G16" s="34">
        <f>IF(F18=0, "-", F16/F18)</f>
        <v>1</v>
      </c>
      <c r="H16" s="65">
        <v>12</v>
      </c>
      <c r="I16" s="9">
        <f>IF(H18=0, "-", H16/H18)</f>
        <v>1</v>
      </c>
      <c r="J16" s="8">
        <f>IF(D16=0, "-", IF((B16-D16)/D16&lt;10, (B16-D16)/D16, "&gt;999%"))</f>
        <v>2</v>
      </c>
      <c r="K16" s="9">
        <f>IF(H16=0, "-", IF((F16-H16)/H16&lt;10, (F16-H16)/H16, "&gt;999%"))</f>
        <v>-0.25</v>
      </c>
    </row>
    <row r="17" spans="1:11" x14ac:dyDescent="0.25">
      <c r="A17" s="2"/>
      <c r="B17" s="68"/>
      <c r="C17" s="33"/>
      <c r="D17" s="68"/>
      <c r="E17" s="6"/>
      <c r="F17" s="82"/>
      <c r="G17" s="33"/>
      <c r="H17" s="68"/>
      <c r="I17" s="6"/>
      <c r="J17" s="5"/>
      <c r="K17" s="6"/>
    </row>
    <row r="18" spans="1:11" s="43" customFormat="1" ht="13" x14ac:dyDescent="0.3">
      <c r="A18" s="162" t="s">
        <v>602</v>
      </c>
      <c r="B18" s="71">
        <f>SUM(B16:B17)</f>
        <v>6</v>
      </c>
      <c r="C18" s="40">
        <f>B18/7974</f>
        <v>7.5244544770504136E-4</v>
      </c>
      <c r="D18" s="71">
        <f>SUM(D16:D17)</f>
        <v>2</v>
      </c>
      <c r="E18" s="41">
        <f>D18/6214</f>
        <v>3.2185387833923401E-4</v>
      </c>
      <c r="F18" s="77">
        <f>SUM(F16:F17)</f>
        <v>9</v>
      </c>
      <c r="G18" s="42">
        <f>F18/37676</f>
        <v>2.3887886187493366E-4</v>
      </c>
      <c r="H18" s="71">
        <f>SUM(H16:H17)</f>
        <v>12</v>
      </c>
      <c r="I18" s="41">
        <f>H18/35131</f>
        <v>3.4157866271953543E-4</v>
      </c>
      <c r="J18" s="37">
        <f>IF(D18=0, "-", IF((B18-D18)/D18&lt;10, (B18-D18)/D18, "&gt;999%"))</f>
        <v>2</v>
      </c>
      <c r="K18" s="38">
        <f>IF(H18=0, "-", IF((F18-H18)/H18&lt;10, (F18-H18)/H18, "&gt;999%"))</f>
        <v>-0.25</v>
      </c>
    </row>
    <row r="19" spans="1:11" x14ac:dyDescent="0.25">
      <c r="B19" s="83"/>
      <c r="D19" s="83"/>
      <c r="F19" s="83"/>
      <c r="H19" s="83"/>
    </row>
    <row r="20" spans="1:11" ht="13" x14ac:dyDescent="0.3">
      <c r="A20" s="163" t="s">
        <v>128</v>
      </c>
      <c r="B20" s="61" t="s">
        <v>12</v>
      </c>
      <c r="C20" s="62" t="s">
        <v>13</v>
      </c>
      <c r="D20" s="61" t="s">
        <v>12</v>
      </c>
      <c r="E20" s="63" t="s">
        <v>13</v>
      </c>
      <c r="F20" s="62" t="s">
        <v>12</v>
      </c>
      <c r="G20" s="62" t="s">
        <v>13</v>
      </c>
      <c r="H20" s="61" t="s">
        <v>12</v>
      </c>
      <c r="I20" s="63" t="s">
        <v>13</v>
      </c>
      <c r="J20" s="61"/>
      <c r="K20" s="63"/>
    </row>
    <row r="21" spans="1:11" x14ac:dyDescent="0.25">
      <c r="A21" s="7" t="s">
        <v>477</v>
      </c>
      <c r="B21" s="65">
        <v>3</v>
      </c>
      <c r="C21" s="34">
        <f>IF(B25=0, "-", B21/B25)</f>
        <v>0.75</v>
      </c>
      <c r="D21" s="65">
        <v>1</v>
      </c>
      <c r="E21" s="9">
        <f>IF(D25=0, "-", D21/D25)</f>
        <v>0.25</v>
      </c>
      <c r="F21" s="81">
        <v>8</v>
      </c>
      <c r="G21" s="34">
        <f>IF(F25=0, "-", F21/F25)</f>
        <v>0.61538461538461542</v>
      </c>
      <c r="H21" s="65">
        <v>3</v>
      </c>
      <c r="I21" s="9">
        <f>IF(H25=0, "-", H21/H25)</f>
        <v>6.25E-2</v>
      </c>
      <c r="J21" s="8">
        <f>IF(D21=0, "-", IF((B21-D21)/D21&lt;10, (B21-D21)/D21, "&gt;999%"))</f>
        <v>2</v>
      </c>
      <c r="K21" s="9">
        <f>IF(H21=0, "-", IF((F21-H21)/H21&lt;10, (F21-H21)/H21, "&gt;999%"))</f>
        <v>1.6666666666666667</v>
      </c>
    </row>
    <row r="22" spans="1:11" x14ac:dyDescent="0.25">
      <c r="A22" s="7" t="s">
        <v>478</v>
      </c>
      <c r="B22" s="65">
        <v>0</v>
      </c>
      <c r="C22" s="34">
        <f>IF(B25=0, "-", B22/B25)</f>
        <v>0</v>
      </c>
      <c r="D22" s="65">
        <v>1</v>
      </c>
      <c r="E22" s="9">
        <f>IF(D25=0, "-", D22/D25)</f>
        <v>0.25</v>
      </c>
      <c r="F22" s="81">
        <v>1</v>
      </c>
      <c r="G22" s="34">
        <f>IF(F25=0, "-", F22/F25)</f>
        <v>7.6923076923076927E-2</v>
      </c>
      <c r="H22" s="65">
        <v>29</v>
      </c>
      <c r="I22" s="9">
        <f>IF(H25=0, "-", H22/H25)</f>
        <v>0.60416666666666663</v>
      </c>
      <c r="J22" s="8">
        <f>IF(D22=0, "-", IF((B22-D22)/D22&lt;10, (B22-D22)/D22, "&gt;999%"))</f>
        <v>-1</v>
      </c>
      <c r="K22" s="9">
        <f>IF(H22=0, "-", IF((F22-H22)/H22&lt;10, (F22-H22)/H22, "&gt;999%"))</f>
        <v>-0.96551724137931039</v>
      </c>
    </row>
    <row r="23" spans="1:11" x14ac:dyDescent="0.25">
      <c r="A23" s="7" t="s">
        <v>479</v>
      </c>
      <c r="B23" s="65">
        <v>1</v>
      </c>
      <c r="C23" s="34">
        <f>IF(B25=0, "-", B23/B25)</f>
        <v>0.25</v>
      </c>
      <c r="D23" s="65">
        <v>2</v>
      </c>
      <c r="E23" s="9">
        <f>IF(D25=0, "-", D23/D25)</f>
        <v>0.5</v>
      </c>
      <c r="F23" s="81">
        <v>4</v>
      </c>
      <c r="G23" s="34">
        <f>IF(F25=0, "-", F23/F25)</f>
        <v>0.30769230769230771</v>
      </c>
      <c r="H23" s="65">
        <v>16</v>
      </c>
      <c r="I23" s="9">
        <f>IF(H25=0, "-", H23/H25)</f>
        <v>0.33333333333333331</v>
      </c>
      <c r="J23" s="8">
        <f>IF(D23=0, "-", IF((B23-D23)/D23&lt;10, (B23-D23)/D23, "&gt;999%"))</f>
        <v>-0.5</v>
      </c>
      <c r="K23" s="9">
        <f>IF(H23=0, "-", IF((F23-H23)/H23&lt;10, (F23-H23)/H23, "&gt;999%"))</f>
        <v>-0.75</v>
      </c>
    </row>
    <row r="24" spans="1:11" x14ac:dyDescent="0.25">
      <c r="A24" s="2"/>
      <c r="B24" s="68"/>
      <c r="C24" s="33"/>
      <c r="D24" s="68"/>
      <c r="E24" s="6"/>
      <c r="F24" s="82"/>
      <c r="G24" s="33"/>
      <c r="H24" s="68"/>
      <c r="I24" s="6"/>
      <c r="J24" s="5"/>
      <c r="K24" s="6"/>
    </row>
    <row r="25" spans="1:11" s="43" customFormat="1" ht="13" x14ac:dyDescent="0.3">
      <c r="A25" s="162" t="s">
        <v>601</v>
      </c>
      <c r="B25" s="71">
        <f>SUM(B21:B24)</f>
        <v>4</v>
      </c>
      <c r="C25" s="40">
        <f>B25/7974</f>
        <v>5.0163029847002754E-4</v>
      </c>
      <c r="D25" s="71">
        <f>SUM(D21:D24)</f>
        <v>4</v>
      </c>
      <c r="E25" s="41">
        <f>D25/6214</f>
        <v>6.4370775667846802E-4</v>
      </c>
      <c r="F25" s="77">
        <f>SUM(F21:F24)</f>
        <v>13</v>
      </c>
      <c r="G25" s="42">
        <f>F25/37676</f>
        <v>3.4504724493045972E-4</v>
      </c>
      <c r="H25" s="71">
        <f>SUM(H21:H24)</f>
        <v>48</v>
      </c>
      <c r="I25" s="41">
        <f>H25/35131</f>
        <v>1.3663146508781417E-3</v>
      </c>
      <c r="J25" s="37">
        <f>IF(D25=0, "-", IF((B25-D25)/D25&lt;10, (B25-D25)/D25, "&gt;999%"))</f>
        <v>0</v>
      </c>
      <c r="K25" s="38">
        <f>IF(H25=0, "-", IF((F25-H25)/H25&lt;10, (F25-H25)/H25, "&gt;999%"))</f>
        <v>-0.72916666666666663</v>
      </c>
    </row>
    <row r="26" spans="1:11" x14ac:dyDescent="0.25">
      <c r="B26" s="83"/>
      <c r="D26" s="83"/>
      <c r="F26" s="83"/>
      <c r="H26" s="83"/>
    </row>
    <row r="27" spans="1:11" ht="13" x14ac:dyDescent="0.3">
      <c r="A27" s="163" t="s">
        <v>129</v>
      </c>
      <c r="B27" s="61" t="s">
        <v>12</v>
      </c>
      <c r="C27" s="62" t="s">
        <v>13</v>
      </c>
      <c r="D27" s="61" t="s">
        <v>12</v>
      </c>
      <c r="E27" s="63" t="s">
        <v>13</v>
      </c>
      <c r="F27" s="62" t="s">
        <v>12</v>
      </c>
      <c r="G27" s="62" t="s">
        <v>13</v>
      </c>
      <c r="H27" s="61" t="s">
        <v>12</v>
      </c>
      <c r="I27" s="63" t="s">
        <v>13</v>
      </c>
      <c r="J27" s="61"/>
      <c r="K27" s="63"/>
    </row>
    <row r="28" spans="1:11" x14ac:dyDescent="0.25">
      <c r="A28" s="7" t="s">
        <v>480</v>
      </c>
      <c r="B28" s="65">
        <v>32</v>
      </c>
      <c r="C28" s="34">
        <f>IF(B39=0, "-", B28/B39)</f>
        <v>0.16666666666666666</v>
      </c>
      <c r="D28" s="65">
        <v>3</v>
      </c>
      <c r="E28" s="9">
        <f>IF(D39=0, "-", D28/D39)</f>
        <v>2.4390243902439025E-2</v>
      </c>
      <c r="F28" s="81">
        <v>132</v>
      </c>
      <c r="G28" s="34">
        <f>IF(F39=0, "-", F28/F39)</f>
        <v>0.18181818181818182</v>
      </c>
      <c r="H28" s="65">
        <v>39</v>
      </c>
      <c r="I28" s="9">
        <f>IF(H39=0, "-", H28/H39)</f>
        <v>5.1047120418848166E-2</v>
      </c>
      <c r="J28" s="8">
        <f t="shared" ref="J28:J37" si="0">IF(D28=0, "-", IF((B28-D28)/D28&lt;10, (B28-D28)/D28, "&gt;999%"))</f>
        <v>9.6666666666666661</v>
      </c>
      <c r="K28" s="9">
        <f t="shared" ref="K28:K37" si="1">IF(H28=0, "-", IF((F28-H28)/H28&lt;10, (F28-H28)/H28, "&gt;999%"))</f>
        <v>2.3846153846153846</v>
      </c>
    </row>
    <row r="29" spans="1:11" x14ac:dyDescent="0.25">
      <c r="A29" s="7" t="s">
        <v>481</v>
      </c>
      <c r="B29" s="65">
        <v>9</v>
      </c>
      <c r="C29" s="34">
        <f>IF(B39=0, "-", B29/B39)</f>
        <v>4.6875E-2</v>
      </c>
      <c r="D29" s="65">
        <v>39</v>
      </c>
      <c r="E29" s="9">
        <f>IF(D39=0, "-", D29/D39)</f>
        <v>0.31707317073170732</v>
      </c>
      <c r="F29" s="81">
        <v>91</v>
      </c>
      <c r="G29" s="34">
        <f>IF(F39=0, "-", F29/F39)</f>
        <v>0.12534435261707988</v>
      </c>
      <c r="H29" s="65">
        <v>95</v>
      </c>
      <c r="I29" s="9">
        <f>IF(H39=0, "-", H29/H39)</f>
        <v>0.1243455497382199</v>
      </c>
      <c r="J29" s="8">
        <f t="shared" si="0"/>
        <v>-0.76923076923076927</v>
      </c>
      <c r="K29" s="9">
        <f t="shared" si="1"/>
        <v>-4.2105263157894736E-2</v>
      </c>
    </row>
    <row r="30" spans="1:11" x14ac:dyDescent="0.25">
      <c r="A30" s="7" t="s">
        <v>482</v>
      </c>
      <c r="B30" s="65">
        <v>13</v>
      </c>
      <c r="C30" s="34">
        <f>IF(B39=0, "-", B30/B39)</f>
        <v>6.7708333333333329E-2</v>
      </c>
      <c r="D30" s="65">
        <v>7</v>
      </c>
      <c r="E30" s="9">
        <f>IF(D39=0, "-", D30/D39)</f>
        <v>5.6910569105691054E-2</v>
      </c>
      <c r="F30" s="81">
        <v>50</v>
      </c>
      <c r="G30" s="34">
        <f>IF(F39=0, "-", F30/F39)</f>
        <v>6.8870523415977963E-2</v>
      </c>
      <c r="H30" s="65">
        <v>57</v>
      </c>
      <c r="I30" s="9">
        <f>IF(H39=0, "-", H30/H39)</f>
        <v>7.4607329842931933E-2</v>
      </c>
      <c r="J30" s="8">
        <f t="shared" si="0"/>
        <v>0.8571428571428571</v>
      </c>
      <c r="K30" s="9">
        <f t="shared" si="1"/>
        <v>-0.12280701754385964</v>
      </c>
    </row>
    <row r="31" spans="1:11" x14ac:dyDescent="0.25">
      <c r="A31" s="7" t="s">
        <v>483</v>
      </c>
      <c r="B31" s="65">
        <v>7</v>
      </c>
      <c r="C31" s="34">
        <f>IF(B39=0, "-", B31/B39)</f>
        <v>3.6458333333333336E-2</v>
      </c>
      <c r="D31" s="65">
        <v>6</v>
      </c>
      <c r="E31" s="9">
        <f>IF(D39=0, "-", D31/D39)</f>
        <v>4.878048780487805E-2</v>
      </c>
      <c r="F31" s="81">
        <v>16</v>
      </c>
      <c r="G31" s="34">
        <f>IF(F39=0, "-", F31/F39)</f>
        <v>2.2038567493112948E-2</v>
      </c>
      <c r="H31" s="65">
        <v>12</v>
      </c>
      <c r="I31" s="9">
        <f>IF(H39=0, "-", H31/H39)</f>
        <v>1.5706806282722512E-2</v>
      </c>
      <c r="J31" s="8">
        <f t="shared" si="0"/>
        <v>0.16666666666666666</v>
      </c>
      <c r="K31" s="9">
        <f t="shared" si="1"/>
        <v>0.33333333333333331</v>
      </c>
    </row>
    <row r="32" spans="1:11" x14ac:dyDescent="0.25">
      <c r="A32" s="7" t="s">
        <v>484</v>
      </c>
      <c r="B32" s="65">
        <v>5</v>
      </c>
      <c r="C32" s="34">
        <f>IF(B39=0, "-", B32/B39)</f>
        <v>2.6041666666666668E-2</v>
      </c>
      <c r="D32" s="65">
        <v>5</v>
      </c>
      <c r="E32" s="9">
        <f>IF(D39=0, "-", D32/D39)</f>
        <v>4.065040650406504E-2</v>
      </c>
      <c r="F32" s="81">
        <v>25</v>
      </c>
      <c r="G32" s="34">
        <f>IF(F39=0, "-", F32/F39)</f>
        <v>3.4435261707988982E-2</v>
      </c>
      <c r="H32" s="65">
        <v>25</v>
      </c>
      <c r="I32" s="9">
        <f>IF(H39=0, "-", H32/H39)</f>
        <v>3.2722513089005235E-2</v>
      </c>
      <c r="J32" s="8">
        <f t="shared" si="0"/>
        <v>0</v>
      </c>
      <c r="K32" s="9">
        <f t="shared" si="1"/>
        <v>0</v>
      </c>
    </row>
    <row r="33" spans="1:11" x14ac:dyDescent="0.25">
      <c r="A33" s="7" t="s">
        <v>485</v>
      </c>
      <c r="B33" s="65">
        <v>0</v>
      </c>
      <c r="C33" s="34">
        <f>IF(B39=0, "-", B33/B39)</f>
        <v>0</v>
      </c>
      <c r="D33" s="65">
        <v>7</v>
      </c>
      <c r="E33" s="9">
        <f>IF(D39=0, "-", D33/D39)</f>
        <v>5.6910569105691054E-2</v>
      </c>
      <c r="F33" s="81">
        <v>2</v>
      </c>
      <c r="G33" s="34">
        <f>IF(F39=0, "-", F33/F39)</f>
        <v>2.7548209366391185E-3</v>
      </c>
      <c r="H33" s="65">
        <v>29</v>
      </c>
      <c r="I33" s="9">
        <f>IF(H39=0, "-", H33/H39)</f>
        <v>3.7958115183246072E-2</v>
      </c>
      <c r="J33" s="8">
        <f t="shared" si="0"/>
        <v>-1</v>
      </c>
      <c r="K33" s="9">
        <f t="shared" si="1"/>
        <v>-0.93103448275862066</v>
      </c>
    </row>
    <row r="34" spans="1:11" x14ac:dyDescent="0.25">
      <c r="A34" s="7" t="s">
        <v>486</v>
      </c>
      <c r="B34" s="65">
        <v>3</v>
      </c>
      <c r="C34" s="34">
        <f>IF(B39=0, "-", B34/B39)</f>
        <v>1.5625E-2</v>
      </c>
      <c r="D34" s="65">
        <v>0</v>
      </c>
      <c r="E34" s="9">
        <f>IF(D39=0, "-", D34/D39)</f>
        <v>0</v>
      </c>
      <c r="F34" s="81">
        <v>8</v>
      </c>
      <c r="G34" s="34">
        <f>IF(F39=0, "-", F34/F39)</f>
        <v>1.1019283746556474E-2</v>
      </c>
      <c r="H34" s="65">
        <v>3</v>
      </c>
      <c r="I34" s="9">
        <f>IF(H39=0, "-", H34/H39)</f>
        <v>3.9267015706806281E-3</v>
      </c>
      <c r="J34" s="8" t="str">
        <f t="shared" si="0"/>
        <v>-</v>
      </c>
      <c r="K34" s="9">
        <f t="shared" si="1"/>
        <v>1.6666666666666667</v>
      </c>
    </row>
    <row r="35" spans="1:11" x14ac:dyDescent="0.25">
      <c r="A35" s="7" t="s">
        <v>487</v>
      </c>
      <c r="B35" s="65">
        <v>16</v>
      </c>
      <c r="C35" s="34">
        <f>IF(B39=0, "-", B35/B39)</f>
        <v>8.3333333333333329E-2</v>
      </c>
      <c r="D35" s="65">
        <v>16</v>
      </c>
      <c r="E35" s="9">
        <f>IF(D39=0, "-", D35/D39)</f>
        <v>0.13008130081300814</v>
      </c>
      <c r="F35" s="81">
        <v>49</v>
      </c>
      <c r="G35" s="34">
        <f>IF(F39=0, "-", F35/F39)</f>
        <v>6.7493112947658404E-2</v>
      </c>
      <c r="H35" s="65">
        <v>33</v>
      </c>
      <c r="I35" s="9">
        <f>IF(H39=0, "-", H35/H39)</f>
        <v>4.3193717277486908E-2</v>
      </c>
      <c r="J35" s="8">
        <f t="shared" si="0"/>
        <v>0</v>
      </c>
      <c r="K35" s="9">
        <f t="shared" si="1"/>
        <v>0.48484848484848486</v>
      </c>
    </row>
    <row r="36" spans="1:11" x14ac:dyDescent="0.25">
      <c r="A36" s="7" t="s">
        <v>488</v>
      </c>
      <c r="B36" s="65">
        <v>102</v>
      </c>
      <c r="C36" s="34">
        <f>IF(B39=0, "-", B36/B39)</f>
        <v>0.53125</v>
      </c>
      <c r="D36" s="65">
        <v>33</v>
      </c>
      <c r="E36" s="9">
        <f>IF(D39=0, "-", D36/D39)</f>
        <v>0.26829268292682928</v>
      </c>
      <c r="F36" s="81">
        <v>336</v>
      </c>
      <c r="G36" s="34">
        <f>IF(F39=0, "-", F36/F39)</f>
        <v>0.46280991735537191</v>
      </c>
      <c r="H36" s="65">
        <v>445</v>
      </c>
      <c r="I36" s="9">
        <f>IF(H39=0, "-", H36/H39)</f>
        <v>0.58246073298429324</v>
      </c>
      <c r="J36" s="8">
        <f t="shared" si="0"/>
        <v>2.0909090909090908</v>
      </c>
      <c r="K36" s="9">
        <f t="shared" si="1"/>
        <v>-0.24494382022471911</v>
      </c>
    </row>
    <row r="37" spans="1:11" x14ac:dyDescent="0.25">
      <c r="A37" s="7" t="s">
        <v>489</v>
      </c>
      <c r="B37" s="65">
        <v>5</v>
      </c>
      <c r="C37" s="34">
        <f>IF(B39=0, "-", B37/B39)</f>
        <v>2.6041666666666668E-2</v>
      </c>
      <c r="D37" s="65">
        <v>7</v>
      </c>
      <c r="E37" s="9">
        <f>IF(D39=0, "-", D37/D39)</f>
        <v>5.6910569105691054E-2</v>
      </c>
      <c r="F37" s="81">
        <v>17</v>
      </c>
      <c r="G37" s="34">
        <f>IF(F39=0, "-", F37/F39)</f>
        <v>2.3415977961432508E-2</v>
      </c>
      <c r="H37" s="65">
        <v>26</v>
      </c>
      <c r="I37" s="9">
        <f>IF(H39=0, "-", H37/H39)</f>
        <v>3.4031413612565446E-2</v>
      </c>
      <c r="J37" s="8">
        <f t="shared" si="0"/>
        <v>-0.2857142857142857</v>
      </c>
      <c r="K37" s="9">
        <f t="shared" si="1"/>
        <v>-0.34615384615384615</v>
      </c>
    </row>
    <row r="38" spans="1:11" x14ac:dyDescent="0.25">
      <c r="A38" s="2"/>
      <c r="B38" s="68"/>
      <c r="C38" s="33"/>
      <c r="D38" s="68"/>
      <c r="E38" s="6"/>
      <c r="F38" s="82"/>
      <c r="G38" s="33"/>
      <c r="H38" s="68"/>
      <c r="I38" s="6"/>
      <c r="J38" s="5"/>
      <c r="K38" s="6"/>
    </row>
    <row r="39" spans="1:11" s="43" customFormat="1" ht="13" x14ac:dyDescent="0.3">
      <c r="A39" s="162" t="s">
        <v>600</v>
      </c>
      <c r="B39" s="71">
        <f>SUM(B28:B38)</f>
        <v>192</v>
      </c>
      <c r="C39" s="40">
        <f>B39/7974</f>
        <v>2.4078254326561323E-2</v>
      </c>
      <c r="D39" s="71">
        <f>SUM(D28:D38)</f>
        <v>123</v>
      </c>
      <c r="E39" s="41">
        <f>D39/6214</f>
        <v>1.9794013517862891E-2</v>
      </c>
      <c r="F39" s="77">
        <f>SUM(F28:F38)</f>
        <v>726</v>
      </c>
      <c r="G39" s="42">
        <f>F39/37676</f>
        <v>1.9269561524577979E-2</v>
      </c>
      <c r="H39" s="71">
        <f>SUM(H28:H38)</f>
        <v>764</v>
      </c>
      <c r="I39" s="41">
        <f>H39/35131</f>
        <v>2.1747174859810425E-2</v>
      </c>
      <c r="J39" s="37">
        <f>IF(D39=0, "-", IF((B39-D39)/D39&lt;10, (B39-D39)/D39, "&gt;999%"))</f>
        <v>0.56097560975609762</v>
      </c>
      <c r="K39" s="38">
        <f>IF(H39=0, "-", IF((F39-H39)/H39&lt;10, (F39-H39)/H39, "&gt;999%"))</f>
        <v>-4.9738219895287955E-2</v>
      </c>
    </row>
    <row r="40" spans="1:11" x14ac:dyDescent="0.25">
      <c r="B40" s="83"/>
      <c r="D40" s="83"/>
      <c r="F40" s="83"/>
      <c r="H40" s="83"/>
    </row>
    <row r="41" spans="1:11" ht="13" x14ac:dyDescent="0.3">
      <c r="A41" s="163" t="s">
        <v>130</v>
      </c>
      <c r="B41" s="61" t="s">
        <v>12</v>
      </c>
      <c r="C41" s="62" t="s">
        <v>13</v>
      </c>
      <c r="D41" s="61" t="s">
        <v>12</v>
      </c>
      <c r="E41" s="63" t="s">
        <v>13</v>
      </c>
      <c r="F41" s="62" t="s">
        <v>12</v>
      </c>
      <c r="G41" s="62" t="s">
        <v>13</v>
      </c>
      <c r="H41" s="61" t="s">
        <v>12</v>
      </c>
      <c r="I41" s="63" t="s">
        <v>13</v>
      </c>
      <c r="J41" s="61"/>
      <c r="K41" s="63"/>
    </row>
    <row r="42" spans="1:11" x14ac:dyDescent="0.25">
      <c r="A42" s="7" t="s">
        <v>490</v>
      </c>
      <c r="B42" s="65">
        <v>10</v>
      </c>
      <c r="C42" s="34">
        <f>IF(B52=0, "-", B42/B52)</f>
        <v>4.3859649122807015E-2</v>
      </c>
      <c r="D42" s="65">
        <v>11</v>
      </c>
      <c r="E42" s="9">
        <f>IF(D52=0, "-", D42/D52)</f>
        <v>4.9107142857142856E-2</v>
      </c>
      <c r="F42" s="81">
        <v>151</v>
      </c>
      <c r="G42" s="34">
        <f>IF(F52=0, "-", F42/F52)</f>
        <v>0.14965312190287414</v>
      </c>
      <c r="H42" s="65">
        <v>77</v>
      </c>
      <c r="I42" s="9">
        <f>IF(H52=0, "-", H42/H52)</f>
        <v>7.3124406457739793E-2</v>
      </c>
      <c r="J42" s="8">
        <f t="shared" ref="J42:J50" si="2">IF(D42=0, "-", IF((B42-D42)/D42&lt;10, (B42-D42)/D42, "&gt;999%"))</f>
        <v>-9.0909090909090912E-2</v>
      </c>
      <c r="K42" s="9">
        <f t="shared" ref="K42:K50" si="3">IF(H42=0, "-", IF((F42-H42)/H42&lt;10, (F42-H42)/H42, "&gt;999%"))</f>
        <v>0.96103896103896103</v>
      </c>
    </row>
    <row r="43" spans="1:11" x14ac:dyDescent="0.25">
      <c r="A43" s="7" t="s">
        <v>491</v>
      </c>
      <c r="B43" s="65">
        <v>0</v>
      </c>
      <c r="C43" s="34">
        <f>IF(B52=0, "-", B43/B52)</f>
        <v>0</v>
      </c>
      <c r="D43" s="65">
        <v>0</v>
      </c>
      <c r="E43" s="9">
        <f>IF(D52=0, "-", D43/D52)</f>
        <v>0</v>
      </c>
      <c r="F43" s="81">
        <v>0</v>
      </c>
      <c r="G43" s="34">
        <f>IF(F52=0, "-", F43/F52)</f>
        <v>0</v>
      </c>
      <c r="H43" s="65">
        <v>1</v>
      </c>
      <c r="I43" s="9">
        <f>IF(H52=0, "-", H43/H52)</f>
        <v>9.4966761633428305E-4</v>
      </c>
      <c r="J43" s="8" t="str">
        <f t="shared" si="2"/>
        <v>-</v>
      </c>
      <c r="K43" s="9">
        <f t="shared" si="3"/>
        <v>-1</v>
      </c>
    </row>
    <row r="44" spans="1:11" x14ac:dyDescent="0.25">
      <c r="A44" s="7" t="s">
        <v>492</v>
      </c>
      <c r="B44" s="65">
        <v>6</v>
      </c>
      <c r="C44" s="34">
        <f>IF(B52=0, "-", B44/B52)</f>
        <v>2.6315789473684209E-2</v>
      </c>
      <c r="D44" s="65">
        <v>2</v>
      </c>
      <c r="E44" s="9">
        <f>IF(D52=0, "-", D44/D52)</f>
        <v>8.9285714285714281E-3</v>
      </c>
      <c r="F44" s="81">
        <v>10</v>
      </c>
      <c r="G44" s="34">
        <f>IF(F52=0, "-", F44/F52)</f>
        <v>9.9108027750247768E-3</v>
      </c>
      <c r="H44" s="65">
        <v>7</v>
      </c>
      <c r="I44" s="9">
        <f>IF(H52=0, "-", H44/H52)</f>
        <v>6.6476733143399809E-3</v>
      </c>
      <c r="J44" s="8">
        <f t="shared" si="2"/>
        <v>2</v>
      </c>
      <c r="K44" s="9">
        <f t="shared" si="3"/>
        <v>0.42857142857142855</v>
      </c>
    </row>
    <row r="45" spans="1:11" x14ac:dyDescent="0.25">
      <c r="A45" s="7" t="s">
        <v>493</v>
      </c>
      <c r="B45" s="65">
        <v>75</v>
      </c>
      <c r="C45" s="34">
        <f>IF(B52=0, "-", B45/B52)</f>
        <v>0.32894736842105265</v>
      </c>
      <c r="D45" s="65">
        <v>46</v>
      </c>
      <c r="E45" s="9">
        <f>IF(D52=0, "-", D45/D52)</f>
        <v>0.20535714285714285</v>
      </c>
      <c r="F45" s="81">
        <v>287</v>
      </c>
      <c r="G45" s="34">
        <f>IF(F52=0, "-", F45/F52)</f>
        <v>0.28444003964321107</v>
      </c>
      <c r="H45" s="65">
        <v>254</v>
      </c>
      <c r="I45" s="9">
        <f>IF(H52=0, "-", H45/H52)</f>
        <v>0.24121557454890788</v>
      </c>
      <c r="J45" s="8">
        <f t="shared" si="2"/>
        <v>0.63043478260869568</v>
      </c>
      <c r="K45" s="9">
        <f t="shared" si="3"/>
        <v>0.12992125984251968</v>
      </c>
    </row>
    <row r="46" spans="1:11" x14ac:dyDescent="0.25">
      <c r="A46" s="7" t="s">
        <v>494</v>
      </c>
      <c r="B46" s="65">
        <v>2</v>
      </c>
      <c r="C46" s="34">
        <f>IF(B52=0, "-", B46/B52)</f>
        <v>8.771929824561403E-3</v>
      </c>
      <c r="D46" s="65">
        <v>0</v>
      </c>
      <c r="E46" s="9">
        <f>IF(D52=0, "-", D46/D52)</f>
        <v>0</v>
      </c>
      <c r="F46" s="81">
        <v>5</v>
      </c>
      <c r="G46" s="34">
        <f>IF(F52=0, "-", F46/F52)</f>
        <v>4.9554013875123884E-3</v>
      </c>
      <c r="H46" s="65">
        <v>0</v>
      </c>
      <c r="I46" s="9">
        <f>IF(H52=0, "-", H46/H52)</f>
        <v>0</v>
      </c>
      <c r="J46" s="8" t="str">
        <f t="shared" si="2"/>
        <v>-</v>
      </c>
      <c r="K46" s="9" t="str">
        <f t="shared" si="3"/>
        <v>-</v>
      </c>
    </row>
    <row r="47" spans="1:11" x14ac:dyDescent="0.25">
      <c r="A47" s="7" t="s">
        <v>495</v>
      </c>
      <c r="B47" s="65">
        <v>22</v>
      </c>
      <c r="C47" s="34">
        <f>IF(B52=0, "-", B47/B52)</f>
        <v>9.6491228070175433E-2</v>
      </c>
      <c r="D47" s="65">
        <v>11</v>
      </c>
      <c r="E47" s="9">
        <f>IF(D52=0, "-", D47/D52)</f>
        <v>4.9107142857142856E-2</v>
      </c>
      <c r="F47" s="81">
        <v>47</v>
      </c>
      <c r="G47" s="34">
        <f>IF(F52=0, "-", F47/F52)</f>
        <v>4.6580773042616451E-2</v>
      </c>
      <c r="H47" s="65">
        <v>63</v>
      </c>
      <c r="I47" s="9">
        <f>IF(H52=0, "-", H47/H52)</f>
        <v>5.9829059829059832E-2</v>
      </c>
      <c r="J47" s="8">
        <f t="shared" si="2"/>
        <v>1</v>
      </c>
      <c r="K47" s="9">
        <f t="shared" si="3"/>
        <v>-0.25396825396825395</v>
      </c>
    </row>
    <row r="48" spans="1:11" x14ac:dyDescent="0.25">
      <c r="A48" s="7" t="s">
        <v>496</v>
      </c>
      <c r="B48" s="65">
        <v>25</v>
      </c>
      <c r="C48" s="34">
        <f>IF(B52=0, "-", B48/B52)</f>
        <v>0.10964912280701754</v>
      </c>
      <c r="D48" s="65">
        <v>27</v>
      </c>
      <c r="E48" s="9">
        <f>IF(D52=0, "-", D48/D52)</f>
        <v>0.12053571428571429</v>
      </c>
      <c r="F48" s="81">
        <v>118</v>
      </c>
      <c r="G48" s="34">
        <f>IF(F52=0, "-", F48/F52)</f>
        <v>0.11694747274529237</v>
      </c>
      <c r="H48" s="65">
        <v>161</v>
      </c>
      <c r="I48" s="9">
        <f>IF(H52=0, "-", H48/H52)</f>
        <v>0.15289648622981955</v>
      </c>
      <c r="J48" s="8">
        <f t="shared" si="2"/>
        <v>-7.407407407407407E-2</v>
      </c>
      <c r="K48" s="9">
        <f t="shared" si="3"/>
        <v>-0.26708074534161491</v>
      </c>
    </row>
    <row r="49" spans="1:11" x14ac:dyDescent="0.25">
      <c r="A49" s="7" t="s">
        <v>497</v>
      </c>
      <c r="B49" s="65">
        <v>3</v>
      </c>
      <c r="C49" s="34">
        <f>IF(B52=0, "-", B49/B52)</f>
        <v>1.3157894736842105E-2</v>
      </c>
      <c r="D49" s="65">
        <v>9</v>
      </c>
      <c r="E49" s="9">
        <f>IF(D52=0, "-", D49/D52)</f>
        <v>4.0178571428571432E-2</v>
      </c>
      <c r="F49" s="81">
        <v>9</v>
      </c>
      <c r="G49" s="34">
        <f>IF(F52=0, "-", F49/F52)</f>
        <v>8.9197224975222991E-3</v>
      </c>
      <c r="H49" s="65">
        <v>47</v>
      </c>
      <c r="I49" s="9">
        <f>IF(H52=0, "-", H49/H52)</f>
        <v>4.4634377967711303E-2</v>
      </c>
      <c r="J49" s="8">
        <f t="shared" si="2"/>
        <v>-0.66666666666666663</v>
      </c>
      <c r="K49" s="9">
        <f t="shared" si="3"/>
        <v>-0.80851063829787229</v>
      </c>
    </row>
    <row r="50" spans="1:11" x14ac:dyDescent="0.25">
      <c r="A50" s="7" t="s">
        <v>498</v>
      </c>
      <c r="B50" s="65">
        <v>85</v>
      </c>
      <c r="C50" s="34">
        <f>IF(B52=0, "-", B50/B52)</f>
        <v>0.37280701754385964</v>
      </c>
      <c r="D50" s="65">
        <v>118</v>
      </c>
      <c r="E50" s="9">
        <f>IF(D52=0, "-", D50/D52)</f>
        <v>0.5267857142857143</v>
      </c>
      <c r="F50" s="81">
        <v>382</v>
      </c>
      <c r="G50" s="34">
        <f>IF(F52=0, "-", F50/F52)</f>
        <v>0.37859266600594649</v>
      </c>
      <c r="H50" s="65">
        <v>443</v>
      </c>
      <c r="I50" s="9">
        <f>IF(H52=0, "-", H50/H52)</f>
        <v>0.42070275403608737</v>
      </c>
      <c r="J50" s="8">
        <f t="shared" si="2"/>
        <v>-0.27966101694915252</v>
      </c>
      <c r="K50" s="9">
        <f t="shared" si="3"/>
        <v>-0.13769751693002258</v>
      </c>
    </row>
    <row r="51" spans="1:11" x14ac:dyDescent="0.25">
      <c r="A51" s="2"/>
      <c r="B51" s="68"/>
      <c r="C51" s="33"/>
      <c r="D51" s="68"/>
      <c r="E51" s="6"/>
      <c r="F51" s="82"/>
      <c r="G51" s="33"/>
      <c r="H51" s="68"/>
      <c r="I51" s="6"/>
      <c r="J51" s="5"/>
      <c r="K51" s="6"/>
    </row>
    <row r="52" spans="1:11" s="43" customFormat="1" ht="13" x14ac:dyDescent="0.3">
      <c r="A52" s="162" t="s">
        <v>599</v>
      </c>
      <c r="B52" s="71">
        <f>SUM(B42:B51)</f>
        <v>228</v>
      </c>
      <c r="C52" s="40">
        <f>B52/7974</f>
        <v>2.8592927012791574E-2</v>
      </c>
      <c r="D52" s="71">
        <f>SUM(D42:D51)</f>
        <v>224</v>
      </c>
      <c r="E52" s="41">
        <f>D52/6214</f>
        <v>3.6047634373994206E-2</v>
      </c>
      <c r="F52" s="77">
        <f>SUM(F42:F51)</f>
        <v>1009</v>
      </c>
      <c r="G52" s="42">
        <f>F52/37676</f>
        <v>2.6780974625756449E-2</v>
      </c>
      <c r="H52" s="71">
        <f>SUM(H42:H51)</f>
        <v>1053</v>
      </c>
      <c r="I52" s="41">
        <f>H52/35131</f>
        <v>2.9973527653639236E-2</v>
      </c>
      <c r="J52" s="37">
        <f>IF(D52=0, "-", IF((B52-D52)/D52&lt;10, (B52-D52)/D52, "&gt;999%"))</f>
        <v>1.7857142857142856E-2</v>
      </c>
      <c r="K52" s="38">
        <f>IF(H52=0, "-", IF((F52-H52)/H52&lt;10, (F52-H52)/H52, "&gt;999%"))</f>
        <v>-4.1785375118708452E-2</v>
      </c>
    </row>
    <row r="53" spans="1:11" x14ac:dyDescent="0.25">
      <c r="B53" s="83"/>
      <c r="D53" s="83"/>
      <c r="F53" s="83"/>
      <c r="H53" s="83"/>
    </row>
    <row r="54" spans="1:11" ht="13" x14ac:dyDescent="0.3">
      <c r="A54" s="163" t="s">
        <v>131</v>
      </c>
      <c r="B54" s="61" t="s">
        <v>12</v>
      </c>
      <c r="C54" s="62" t="s">
        <v>13</v>
      </c>
      <c r="D54" s="61" t="s">
        <v>12</v>
      </c>
      <c r="E54" s="63" t="s">
        <v>13</v>
      </c>
      <c r="F54" s="62" t="s">
        <v>12</v>
      </c>
      <c r="G54" s="62" t="s">
        <v>13</v>
      </c>
      <c r="H54" s="61" t="s">
        <v>12</v>
      </c>
      <c r="I54" s="63" t="s">
        <v>13</v>
      </c>
      <c r="J54" s="61"/>
      <c r="K54" s="63"/>
    </row>
    <row r="55" spans="1:11" x14ac:dyDescent="0.25">
      <c r="A55" s="7" t="s">
        <v>499</v>
      </c>
      <c r="B55" s="65">
        <v>183</v>
      </c>
      <c r="C55" s="34">
        <f>IF(B68=0, "-", B55/B68)</f>
        <v>0.15024630541871922</v>
      </c>
      <c r="D55" s="65">
        <v>159</v>
      </c>
      <c r="E55" s="9">
        <f>IF(D68=0, "-", D55/D68)</f>
        <v>0.13802083333333334</v>
      </c>
      <c r="F55" s="81">
        <v>1377</v>
      </c>
      <c r="G55" s="34">
        <f>IF(F68=0, "-", F55/F68)</f>
        <v>0.21055045871559633</v>
      </c>
      <c r="H55" s="65">
        <v>1160</v>
      </c>
      <c r="I55" s="9">
        <f>IF(H68=0, "-", H55/H68)</f>
        <v>0.18244731047499213</v>
      </c>
      <c r="J55" s="8">
        <f t="shared" ref="J55:J66" si="4">IF(D55=0, "-", IF((B55-D55)/D55&lt;10, (B55-D55)/D55, "&gt;999%"))</f>
        <v>0.15094339622641509</v>
      </c>
      <c r="K55" s="9">
        <f t="shared" ref="K55:K66" si="5">IF(H55=0, "-", IF((F55-H55)/H55&lt;10, (F55-H55)/H55, "&gt;999%"))</f>
        <v>0.18706896551724139</v>
      </c>
    </row>
    <row r="56" spans="1:11" x14ac:dyDescent="0.25">
      <c r="A56" s="7" t="s">
        <v>500</v>
      </c>
      <c r="B56" s="65">
        <v>52</v>
      </c>
      <c r="C56" s="34">
        <f>IF(B68=0, "-", B56/B68)</f>
        <v>4.2692939244663386E-2</v>
      </c>
      <c r="D56" s="65">
        <v>69</v>
      </c>
      <c r="E56" s="9">
        <f>IF(D68=0, "-", D56/D68)</f>
        <v>5.9895833333333336E-2</v>
      </c>
      <c r="F56" s="81">
        <v>230</v>
      </c>
      <c r="G56" s="34">
        <f>IF(F68=0, "-", F56/F68)</f>
        <v>3.5168195718654434E-2</v>
      </c>
      <c r="H56" s="65">
        <v>144</v>
      </c>
      <c r="I56" s="9">
        <f>IF(H68=0, "-", H56/H68)</f>
        <v>2.2648631645171436E-2</v>
      </c>
      <c r="J56" s="8">
        <f t="shared" si="4"/>
        <v>-0.24637681159420291</v>
      </c>
      <c r="K56" s="9">
        <f t="shared" si="5"/>
        <v>0.59722222222222221</v>
      </c>
    </row>
    <row r="57" spans="1:11" x14ac:dyDescent="0.25">
      <c r="A57" s="7" t="s">
        <v>501</v>
      </c>
      <c r="B57" s="65">
        <v>224</v>
      </c>
      <c r="C57" s="34">
        <f>IF(B68=0, "-", B57/B68)</f>
        <v>0.18390804597701149</v>
      </c>
      <c r="D57" s="65">
        <v>143</v>
      </c>
      <c r="E57" s="9">
        <f>IF(D68=0, "-", D57/D68)</f>
        <v>0.12413194444444445</v>
      </c>
      <c r="F57" s="81">
        <v>1089</v>
      </c>
      <c r="G57" s="34">
        <f>IF(F68=0, "-", F57/F68)</f>
        <v>0.1665137614678899</v>
      </c>
      <c r="H57" s="65">
        <v>834</v>
      </c>
      <c r="I57" s="9">
        <f>IF(H68=0, "-", H57/H68)</f>
        <v>0.13117332494495124</v>
      </c>
      <c r="J57" s="8">
        <f t="shared" si="4"/>
        <v>0.56643356643356646</v>
      </c>
      <c r="K57" s="9">
        <f t="shared" si="5"/>
        <v>0.30575539568345322</v>
      </c>
    </row>
    <row r="58" spans="1:11" x14ac:dyDescent="0.25">
      <c r="A58" s="7" t="s">
        <v>502</v>
      </c>
      <c r="B58" s="65">
        <v>3</v>
      </c>
      <c r="C58" s="34">
        <f>IF(B68=0, "-", B58/B68)</f>
        <v>2.4630541871921183E-3</v>
      </c>
      <c r="D58" s="65">
        <v>5</v>
      </c>
      <c r="E58" s="9">
        <f>IF(D68=0, "-", D58/D68)</f>
        <v>4.340277777777778E-3</v>
      </c>
      <c r="F58" s="81">
        <v>16</v>
      </c>
      <c r="G58" s="34">
        <f>IF(F68=0, "-", F58/F68)</f>
        <v>2.4464831804281344E-3</v>
      </c>
      <c r="H58" s="65">
        <v>35</v>
      </c>
      <c r="I58" s="9">
        <f>IF(H68=0, "-", H58/H68)</f>
        <v>5.5048757470902796E-3</v>
      </c>
      <c r="J58" s="8">
        <f t="shared" si="4"/>
        <v>-0.4</v>
      </c>
      <c r="K58" s="9">
        <f t="shared" si="5"/>
        <v>-0.54285714285714282</v>
      </c>
    </row>
    <row r="59" spans="1:11" x14ac:dyDescent="0.25">
      <c r="A59" s="7" t="s">
        <v>503</v>
      </c>
      <c r="B59" s="65">
        <v>40</v>
      </c>
      <c r="C59" s="34">
        <f>IF(B68=0, "-", B59/B68)</f>
        <v>3.2840722495894911E-2</v>
      </c>
      <c r="D59" s="65">
        <v>7</v>
      </c>
      <c r="E59" s="9">
        <f>IF(D68=0, "-", D59/D68)</f>
        <v>6.076388888888889E-3</v>
      </c>
      <c r="F59" s="81">
        <v>218</v>
      </c>
      <c r="G59" s="34">
        <f>IF(F68=0, "-", F59/F68)</f>
        <v>3.3333333333333333E-2</v>
      </c>
      <c r="H59" s="65">
        <v>54</v>
      </c>
      <c r="I59" s="9">
        <f>IF(H68=0, "-", H59/H68)</f>
        <v>8.4932368669392889E-3</v>
      </c>
      <c r="J59" s="8">
        <f t="shared" si="4"/>
        <v>4.7142857142857144</v>
      </c>
      <c r="K59" s="9">
        <f t="shared" si="5"/>
        <v>3.0370370370370372</v>
      </c>
    </row>
    <row r="60" spans="1:11" x14ac:dyDescent="0.25">
      <c r="A60" s="7" t="s">
        <v>504</v>
      </c>
      <c r="B60" s="65">
        <v>104</v>
      </c>
      <c r="C60" s="34">
        <f>IF(B68=0, "-", B60/B68)</f>
        <v>8.5385878489326772E-2</v>
      </c>
      <c r="D60" s="65">
        <v>47</v>
      </c>
      <c r="E60" s="9">
        <f>IF(D68=0, "-", D60/D68)</f>
        <v>4.0798611111111112E-2</v>
      </c>
      <c r="F60" s="81">
        <v>500</v>
      </c>
      <c r="G60" s="34">
        <f>IF(F68=0, "-", F60/F68)</f>
        <v>7.64525993883792E-2</v>
      </c>
      <c r="H60" s="65">
        <v>389</v>
      </c>
      <c r="I60" s="9">
        <f>IF(H68=0, "-", H60/H68)</f>
        <v>6.1182761874803399E-2</v>
      </c>
      <c r="J60" s="8">
        <f t="shared" si="4"/>
        <v>1.2127659574468086</v>
      </c>
      <c r="K60" s="9">
        <f t="shared" si="5"/>
        <v>0.28534704370179947</v>
      </c>
    </row>
    <row r="61" spans="1:11" x14ac:dyDescent="0.25">
      <c r="A61" s="7" t="s">
        <v>505</v>
      </c>
      <c r="B61" s="65">
        <v>64</v>
      </c>
      <c r="C61" s="34">
        <f>IF(B68=0, "-", B61/B68)</f>
        <v>5.2545155993431854E-2</v>
      </c>
      <c r="D61" s="65">
        <v>187</v>
      </c>
      <c r="E61" s="9">
        <f>IF(D68=0, "-", D61/D68)</f>
        <v>0.1623263888888889</v>
      </c>
      <c r="F61" s="81">
        <v>408</v>
      </c>
      <c r="G61" s="34">
        <f>IF(F68=0, "-", F61/F68)</f>
        <v>6.2385321100917435E-2</v>
      </c>
      <c r="H61" s="65">
        <v>1240</v>
      </c>
      <c r="I61" s="9">
        <f>IF(H68=0, "-", H61/H68)</f>
        <v>0.1950298836111985</v>
      </c>
      <c r="J61" s="8">
        <f t="shared" si="4"/>
        <v>-0.65775401069518713</v>
      </c>
      <c r="K61" s="9">
        <f t="shared" si="5"/>
        <v>-0.67096774193548392</v>
      </c>
    </row>
    <row r="62" spans="1:11" x14ac:dyDescent="0.25">
      <c r="A62" s="7" t="s">
        <v>506</v>
      </c>
      <c r="B62" s="65">
        <v>45</v>
      </c>
      <c r="C62" s="34">
        <f>IF(B68=0, "-", B62/B68)</f>
        <v>3.6945812807881777E-2</v>
      </c>
      <c r="D62" s="65">
        <v>55</v>
      </c>
      <c r="E62" s="9">
        <f>IF(D68=0, "-", D62/D68)</f>
        <v>4.7743055555555552E-2</v>
      </c>
      <c r="F62" s="81">
        <v>227</v>
      </c>
      <c r="G62" s="34">
        <f>IF(F68=0, "-", F62/F68)</f>
        <v>3.4709480122324159E-2</v>
      </c>
      <c r="H62" s="65">
        <v>378</v>
      </c>
      <c r="I62" s="9">
        <f>IF(H68=0, "-", H62/H68)</f>
        <v>5.9452658068575026E-2</v>
      </c>
      <c r="J62" s="8">
        <f t="shared" si="4"/>
        <v>-0.18181818181818182</v>
      </c>
      <c r="K62" s="9">
        <f t="shared" si="5"/>
        <v>-0.39947089947089948</v>
      </c>
    </row>
    <row r="63" spans="1:11" x14ac:dyDescent="0.25">
      <c r="A63" s="7" t="s">
        <v>507</v>
      </c>
      <c r="B63" s="65">
        <v>28</v>
      </c>
      <c r="C63" s="34">
        <f>IF(B68=0, "-", B63/B68)</f>
        <v>2.2988505747126436E-2</v>
      </c>
      <c r="D63" s="65">
        <v>1</v>
      </c>
      <c r="E63" s="9">
        <f>IF(D68=0, "-", D63/D68)</f>
        <v>8.6805555555555551E-4</v>
      </c>
      <c r="F63" s="81">
        <v>114</v>
      </c>
      <c r="G63" s="34">
        <f>IF(F68=0, "-", F63/F68)</f>
        <v>1.743119266055046E-2</v>
      </c>
      <c r="H63" s="65">
        <v>14</v>
      </c>
      <c r="I63" s="9">
        <f>IF(H68=0, "-", H63/H68)</f>
        <v>2.2019502988361119E-3</v>
      </c>
      <c r="J63" s="8" t="str">
        <f t="shared" si="4"/>
        <v>&gt;999%</v>
      </c>
      <c r="K63" s="9">
        <f t="shared" si="5"/>
        <v>7.1428571428571432</v>
      </c>
    </row>
    <row r="64" spans="1:11" x14ac:dyDescent="0.25">
      <c r="A64" s="7" t="s">
        <v>508</v>
      </c>
      <c r="B64" s="65">
        <v>353</v>
      </c>
      <c r="C64" s="34">
        <f>IF(B68=0, "-", B64/B68)</f>
        <v>0.28981937602627256</v>
      </c>
      <c r="D64" s="65">
        <v>391</v>
      </c>
      <c r="E64" s="9">
        <f>IF(D68=0, "-", D64/D68)</f>
        <v>0.33940972222222221</v>
      </c>
      <c r="F64" s="81">
        <v>1814</v>
      </c>
      <c r="G64" s="34">
        <f>IF(F68=0, "-", F64/F68)</f>
        <v>0.27737003058103976</v>
      </c>
      <c r="H64" s="65">
        <v>1630</v>
      </c>
      <c r="I64" s="9">
        <f>IF(H68=0, "-", H64/H68)</f>
        <v>0.25636992765020444</v>
      </c>
      <c r="J64" s="8">
        <f t="shared" si="4"/>
        <v>-9.718670076726342E-2</v>
      </c>
      <c r="K64" s="9">
        <f t="shared" si="5"/>
        <v>0.11288343558282209</v>
      </c>
    </row>
    <row r="65" spans="1:11" x14ac:dyDescent="0.25">
      <c r="A65" s="7" t="s">
        <v>509</v>
      </c>
      <c r="B65" s="65">
        <v>78</v>
      </c>
      <c r="C65" s="34">
        <f>IF(B68=0, "-", B65/B68)</f>
        <v>6.4039408866995079E-2</v>
      </c>
      <c r="D65" s="65">
        <v>70</v>
      </c>
      <c r="E65" s="9">
        <f>IF(D68=0, "-", D65/D68)</f>
        <v>6.0763888888888888E-2</v>
      </c>
      <c r="F65" s="81">
        <v>363</v>
      </c>
      <c r="G65" s="34">
        <f>IF(F68=0, "-", F65/F68)</f>
        <v>5.5504587155963306E-2</v>
      </c>
      <c r="H65" s="65">
        <v>337</v>
      </c>
      <c r="I65" s="9">
        <f>IF(H68=0, "-", H65/H68)</f>
        <v>5.3004089336269267E-2</v>
      </c>
      <c r="J65" s="8">
        <f t="shared" si="4"/>
        <v>0.11428571428571428</v>
      </c>
      <c r="K65" s="9">
        <f t="shared" si="5"/>
        <v>7.71513353115727E-2</v>
      </c>
    </row>
    <row r="66" spans="1:11" x14ac:dyDescent="0.25">
      <c r="A66" s="7" t="s">
        <v>510</v>
      </c>
      <c r="B66" s="65">
        <v>44</v>
      </c>
      <c r="C66" s="34">
        <f>IF(B68=0, "-", B66/B68)</f>
        <v>3.6124794745484398E-2</v>
      </c>
      <c r="D66" s="65">
        <v>18</v>
      </c>
      <c r="E66" s="9">
        <f>IF(D68=0, "-", D66/D68)</f>
        <v>1.5625E-2</v>
      </c>
      <c r="F66" s="81">
        <v>184</v>
      </c>
      <c r="G66" s="34">
        <f>IF(F68=0, "-", F66/F68)</f>
        <v>2.8134556574923548E-2</v>
      </c>
      <c r="H66" s="65">
        <v>143</v>
      </c>
      <c r="I66" s="9">
        <f>IF(H68=0, "-", H66/H68)</f>
        <v>2.2491349480968859E-2</v>
      </c>
      <c r="J66" s="8">
        <f t="shared" si="4"/>
        <v>1.4444444444444444</v>
      </c>
      <c r="K66" s="9">
        <f t="shared" si="5"/>
        <v>0.28671328671328672</v>
      </c>
    </row>
    <row r="67" spans="1:11" x14ac:dyDescent="0.25">
      <c r="A67" s="2"/>
      <c r="B67" s="68"/>
      <c r="C67" s="33"/>
      <c r="D67" s="68"/>
      <c r="E67" s="6"/>
      <c r="F67" s="82"/>
      <c r="G67" s="33"/>
      <c r="H67" s="68"/>
      <c r="I67" s="6"/>
      <c r="J67" s="5"/>
      <c r="K67" s="6"/>
    </row>
    <row r="68" spans="1:11" s="43" customFormat="1" ht="13" x14ac:dyDescent="0.3">
      <c r="A68" s="162" t="s">
        <v>598</v>
      </c>
      <c r="B68" s="71">
        <f>SUM(B55:B67)</f>
        <v>1218</v>
      </c>
      <c r="C68" s="40">
        <f>B68/7974</f>
        <v>0.1527464258841234</v>
      </c>
      <c r="D68" s="71">
        <f>SUM(D55:D67)</f>
        <v>1152</v>
      </c>
      <c r="E68" s="41">
        <f>D68/6214</f>
        <v>0.18538783392339878</v>
      </c>
      <c r="F68" s="77">
        <f>SUM(F55:F67)</f>
        <v>6540</v>
      </c>
      <c r="G68" s="42">
        <f>F68/37676</f>
        <v>0.17358530629578511</v>
      </c>
      <c r="H68" s="71">
        <f>SUM(H55:H67)</f>
        <v>6358</v>
      </c>
      <c r="I68" s="41">
        <f>H68/35131</f>
        <v>0.18097976146423386</v>
      </c>
      <c r="J68" s="37">
        <f>IF(D68=0, "-", IF((B68-D68)/D68&lt;10, (B68-D68)/D68, "&gt;999%"))</f>
        <v>5.7291666666666664E-2</v>
      </c>
      <c r="K68" s="38">
        <f>IF(H68=0, "-", IF((F68-H68)/H68&lt;10, (F68-H68)/H68, "&gt;999%"))</f>
        <v>2.8625353884869455E-2</v>
      </c>
    </row>
    <row r="69" spans="1:11" x14ac:dyDescent="0.25">
      <c r="B69" s="83"/>
      <c r="D69" s="83"/>
      <c r="F69" s="83"/>
      <c r="H69" s="83"/>
    </row>
    <row r="70" spans="1:11" ht="13" x14ac:dyDescent="0.3">
      <c r="A70" s="163" t="s">
        <v>132</v>
      </c>
      <c r="B70" s="61" t="s">
        <v>12</v>
      </c>
      <c r="C70" s="62" t="s">
        <v>13</v>
      </c>
      <c r="D70" s="61" t="s">
        <v>12</v>
      </c>
      <c r="E70" s="63" t="s">
        <v>13</v>
      </c>
      <c r="F70" s="62" t="s">
        <v>12</v>
      </c>
      <c r="G70" s="62" t="s">
        <v>13</v>
      </c>
      <c r="H70" s="61" t="s">
        <v>12</v>
      </c>
      <c r="I70" s="63" t="s">
        <v>13</v>
      </c>
      <c r="J70" s="61"/>
      <c r="K70" s="63"/>
    </row>
    <row r="71" spans="1:11" x14ac:dyDescent="0.25">
      <c r="A71" s="7" t="s">
        <v>511</v>
      </c>
      <c r="B71" s="65">
        <v>8</v>
      </c>
      <c r="C71" s="34">
        <f>IF(B77=0, "-", B71/B77)</f>
        <v>0.10666666666666667</v>
      </c>
      <c r="D71" s="65">
        <v>4</v>
      </c>
      <c r="E71" s="9">
        <f>IF(D77=0, "-", D71/D77)</f>
        <v>9.0909090909090912E-2</v>
      </c>
      <c r="F71" s="81">
        <v>39</v>
      </c>
      <c r="G71" s="34">
        <f>IF(F77=0, "-", F71/F77)</f>
        <v>0.13402061855670103</v>
      </c>
      <c r="H71" s="65">
        <v>30</v>
      </c>
      <c r="I71" s="9">
        <f>IF(H77=0, "-", H71/H77)</f>
        <v>0.18181818181818182</v>
      </c>
      <c r="J71" s="8">
        <f>IF(D71=0, "-", IF((B71-D71)/D71&lt;10, (B71-D71)/D71, "&gt;999%"))</f>
        <v>1</v>
      </c>
      <c r="K71" s="9">
        <f>IF(H71=0, "-", IF((F71-H71)/H71&lt;10, (F71-H71)/H71, "&gt;999%"))</f>
        <v>0.3</v>
      </c>
    </row>
    <row r="72" spans="1:11" x14ac:dyDescent="0.25">
      <c r="A72" s="7" t="s">
        <v>512</v>
      </c>
      <c r="B72" s="65">
        <v>7</v>
      </c>
      <c r="C72" s="34">
        <f>IF(B77=0, "-", B72/B77)</f>
        <v>9.3333333333333338E-2</v>
      </c>
      <c r="D72" s="65">
        <v>4</v>
      </c>
      <c r="E72" s="9">
        <f>IF(D77=0, "-", D72/D77)</f>
        <v>9.0909090909090912E-2</v>
      </c>
      <c r="F72" s="81">
        <v>27</v>
      </c>
      <c r="G72" s="34">
        <f>IF(F77=0, "-", F72/F77)</f>
        <v>9.2783505154639179E-2</v>
      </c>
      <c r="H72" s="65">
        <v>14</v>
      </c>
      <c r="I72" s="9">
        <f>IF(H77=0, "-", H72/H77)</f>
        <v>8.4848484848484854E-2</v>
      </c>
      <c r="J72" s="8">
        <f>IF(D72=0, "-", IF((B72-D72)/D72&lt;10, (B72-D72)/D72, "&gt;999%"))</f>
        <v>0.75</v>
      </c>
      <c r="K72" s="9">
        <f>IF(H72=0, "-", IF((F72-H72)/H72&lt;10, (F72-H72)/H72, "&gt;999%"))</f>
        <v>0.9285714285714286</v>
      </c>
    </row>
    <row r="73" spans="1:11" x14ac:dyDescent="0.25">
      <c r="A73" s="7" t="s">
        <v>513</v>
      </c>
      <c r="B73" s="65">
        <v>52</v>
      </c>
      <c r="C73" s="34">
        <f>IF(B77=0, "-", B73/B77)</f>
        <v>0.69333333333333336</v>
      </c>
      <c r="D73" s="65">
        <v>29</v>
      </c>
      <c r="E73" s="9">
        <f>IF(D77=0, "-", D73/D77)</f>
        <v>0.65909090909090906</v>
      </c>
      <c r="F73" s="81">
        <v>195</v>
      </c>
      <c r="G73" s="34">
        <f>IF(F77=0, "-", F73/F77)</f>
        <v>0.67010309278350511</v>
      </c>
      <c r="H73" s="65">
        <v>107</v>
      </c>
      <c r="I73" s="9">
        <f>IF(H77=0, "-", H73/H77)</f>
        <v>0.64848484848484844</v>
      </c>
      <c r="J73" s="8">
        <f>IF(D73=0, "-", IF((B73-D73)/D73&lt;10, (B73-D73)/D73, "&gt;999%"))</f>
        <v>0.7931034482758621</v>
      </c>
      <c r="K73" s="9">
        <f>IF(H73=0, "-", IF((F73-H73)/H73&lt;10, (F73-H73)/H73, "&gt;999%"))</f>
        <v>0.82242990654205606</v>
      </c>
    </row>
    <row r="74" spans="1:11" x14ac:dyDescent="0.25">
      <c r="A74" s="7" t="s">
        <v>514</v>
      </c>
      <c r="B74" s="65">
        <v>7</v>
      </c>
      <c r="C74" s="34">
        <f>IF(B77=0, "-", B74/B77)</f>
        <v>9.3333333333333338E-2</v>
      </c>
      <c r="D74" s="65">
        <v>7</v>
      </c>
      <c r="E74" s="9">
        <f>IF(D77=0, "-", D74/D77)</f>
        <v>0.15909090909090909</v>
      </c>
      <c r="F74" s="81">
        <v>29</v>
      </c>
      <c r="G74" s="34">
        <f>IF(F77=0, "-", F74/F77)</f>
        <v>9.9656357388316158E-2</v>
      </c>
      <c r="H74" s="65">
        <v>14</v>
      </c>
      <c r="I74" s="9">
        <f>IF(H77=0, "-", H74/H77)</f>
        <v>8.4848484848484854E-2</v>
      </c>
      <c r="J74" s="8">
        <f>IF(D74=0, "-", IF((B74-D74)/D74&lt;10, (B74-D74)/D74, "&gt;999%"))</f>
        <v>0</v>
      </c>
      <c r="K74" s="9">
        <f>IF(H74=0, "-", IF((F74-H74)/H74&lt;10, (F74-H74)/H74, "&gt;999%"))</f>
        <v>1.0714285714285714</v>
      </c>
    </row>
    <row r="75" spans="1:11" x14ac:dyDescent="0.25">
      <c r="A75" s="7" t="s">
        <v>515</v>
      </c>
      <c r="B75" s="65">
        <v>1</v>
      </c>
      <c r="C75" s="34">
        <f>IF(B77=0, "-", B75/B77)</f>
        <v>1.3333333333333334E-2</v>
      </c>
      <c r="D75" s="65">
        <v>0</v>
      </c>
      <c r="E75" s="9">
        <f>IF(D77=0, "-", D75/D77)</f>
        <v>0</v>
      </c>
      <c r="F75" s="81">
        <v>1</v>
      </c>
      <c r="G75" s="34">
        <f>IF(F77=0, "-", F75/F77)</f>
        <v>3.4364261168384879E-3</v>
      </c>
      <c r="H75" s="65">
        <v>0</v>
      </c>
      <c r="I75" s="9">
        <f>IF(H77=0, "-", H75/H77)</f>
        <v>0</v>
      </c>
      <c r="J75" s="8" t="str">
        <f>IF(D75=0, "-", IF((B75-D75)/D75&lt;10, (B75-D75)/D75, "&gt;999%"))</f>
        <v>-</v>
      </c>
      <c r="K75" s="9" t="str">
        <f>IF(H75=0, "-", IF((F75-H75)/H75&lt;10, (F75-H75)/H75, "&gt;999%"))</f>
        <v>-</v>
      </c>
    </row>
    <row r="76" spans="1:11" x14ac:dyDescent="0.25">
      <c r="A76" s="2"/>
      <c r="B76" s="68"/>
      <c r="C76" s="33"/>
      <c r="D76" s="68"/>
      <c r="E76" s="6"/>
      <c r="F76" s="82"/>
      <c r="G76" s="33"/>
      <c r="H76" s="68"/>
      <c r="I76" s="6"/>
      <c r="J76" s="5"/>
      <c r="K76" s="6"/>
    </row>
    <row r="77" spans="1:11" s="43" customFormat="1" ht="13" x14ac:dyDescent="0.3">
      <c r="A77" s="162" t="s">
        <v>597</v>
      </c>
      <c r="B77" s="71">
        <f>SUM(B71:B76)</f>
        <v>75</v>
      </c>
      <c r="C77" s="40">
        <f>B77/7974</f>
        <v>9.4055680963130179E-3</v>
      </c>
      <c r="D77" s="71">
        <f>SUM(D71:D76)</f>
        <v>44</v>
      </c>
      <c r="E77" s="41">
        <f>D77/6214</f>
        <v>7.0807853234631478E-3</v>
      </c>
      <c r="F77" s="77">
        <f>SUM(F71:F76)</f>
        <v>291</v>
      </c>
      <c r="G77" s="42">
        <f>F77/37676</f>
        <v>7.7237498672895208E-3</v>
      </c>
      <c r="H77" s="71">
        <f>SUM(H71:H76)</f>
        <v>165</v>
      </c>
      <c r="I77" s="41">
        <f>H77/35131</f>
        <v>4.6967066123936125E-3</v>
      </c>
      <c r="J77" s="37">
        <f>IF(D77=0, "-", IF((B77-D77)/D77&lt;10, (B77-D77)/D77, "&gt;999%"))</f>
        <v>0.70454545454545459</v>
      </c>
      <c r="K77" s="38">
        <f>IF(H77=0, "-", IF((F77-H77)/H77&lt;10, (F77-H77)/H77, "&gt;999%"))</f>
        <v>0.76363636363636367</v>
      </c>
    </row>
    <row r="78" spans="1:11" x14ac:dyDescent="0.25">
      <c r="B78" s="83"/>
      <c r="D78" s="83"/>
      <c r="F78" s="83"/>
      <c r="H78" s="83"/>
    </row>
    <row r="79" spans="1:11" ht="13" x14ac:dyDescent="0.3">
      <c r="A79" s="27" t="s">
        <v>596</v>
      </c>
      <c r="B79" s="71">
        <v>1748</v>
      </c>
      <c r="C79" s="40">
        <f>B79/7974</f>
        <v>0.21921244043140206</v>
      </c>
      <c r="D79" s="71">
        <v>1577</v>
      </c>
      <c r="E79" s="41">
        <f>D79/6214</f>
        <v>0.25378178307048599</v>
      </c>
      <c r="F79" s="77">
        <v>8691</v>
      </c>
      <c r="G79" s="42">
        <f>F79/37676</f>
        <v>0.23067735428389424</v>
      </c>
      <c r="H79" s="71">
        <v>8545</v>
      </c>
      <c r="I79" s="41">
        <f>H79/35131</f>
        <v>0.2432324727448692</v>
      </c>
      <c r="J79" s="37">
        <f>IF(D79=0, "-", IF((B79-D79)/D79&lt;10, (B79-D79)/D79, "&gt;999%"))</f>
        <v>0.10843373493975904</v>
      </c>
      <c r="K79" s="38">
        <f>IF(H79=0, "-", IF((F79-H79)/H79&lt;10, (F79-H79)/H79, "&gt;999%"))</f>
        <v>1.7086015213575192E-2</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rowBreaks count="2" manualBreakCount="2">
    <brk id="52" max="16383" man="1"/>
    <brk id="79" max="16383" man="1"/>
  </rowBreak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6"/>
  <dimension ref="A1:K26"/>
  <sheetViews>
    <sheetView tabSelected="1" zoomScaleNormal="100" workbookViewId="0">
      <selection activeCell="M1" sqref="M1"/>
    </sheetView>
  </sheetViews>
  <sheetFormatPr defaultRowHeight="12.5" x14ac:dyDescent="0.25"/>
  <cols>
    <col min="1" max="1" width="21.6328125" bestFit="1" customWidth="1"/>
    <col min="2" max="11" width="8.453125" customWidth="1"/>
  </cols>
  <sheetData>
    <row r="1" spans="1:11" s="52" customFormat="1" ht="20" x14ac:dyDescent="0.4">
      <c r="A1" s="4" t="s">
        <v>10</v>
      </c>
      <c r="B1" s="198" t="s">
        <v>610</v>
      </c>
      <c r="C1" s="198"/>
      <c r="D1" s="198"/>
      <c r="E1" s="199"/>
      <c r="F1" s="199"/>
      <c r="G1" s="199"/>
      <c r="H1" s="199"/>
      <c r="I1" s="199"/>
      <c r="J1" s="199"/>
      <c r="K1" s="199"/>
    </row>
    <row r="2" spans="1:11" s="52" customFormat="1" ht="20" x14ac:dyDescent="0.4">
      <c r="A2" s="4" t="s">
        <v>108</v>
      </c>
      <c r="B2" s="202" t="s">
        <v>99</v>
      </c>
      <c r="C2" s="198"/>
      <c r="D2" s="198"/>
      <c r="E2" s="203"/>
      <c r="F2" s="203"/>
      <c r="G2" s="203"/>
      <c r="H2" s="203"/>
      <c r="I2" s="203"/>
      <c r="J2" s="203"/>
      <c r="K2" s="203"/>
    </row>
    <row r="4" spans="1:11" ht="15.5" x14ac:dyDescent="0.35">
      <c r="A4" s="56"/>
      <c r="B4" s="196" t="s">
        <v>1</v>
      </c>
      <c r="C4" s="200"/>
      <c r="D4" s="200"/>
      <c r="E4" s="197"/>
      <c r="F4" s="196" t="s">
        <v>14</v>
      </c>
      <c r="G4" s="200"/>
      <c r="H4" s="200"/>
      <c r="I4" s="197"/>
      <c r="J4" s="196" t="s">
        <v>15</v>
      </c>
      <c r="K4" s="197"/>
    </row>
    <row r="5" spans="1:11" ht="13" x14ac:dyDescent="0.3">
      <c r="A5" s="27"/>
      <c r="B5" s="196">
        <f>VALUE(RIGHT($B$2, 4))</f>
        <v>2023</v>
      </c>
      <c r="C5" s="197"/>
      <c r="D5" s="196">
        <f>B5-1</f>
        <v>2022</v>
      </c>
      <c r="E5" s="204"/>
      <c r="F5" s="196">
        <f>B5</f>
        <v>2023</v>
      </c>
      <c r="G5" s="204"/>
      <c r="H5" s="196">
        <f>D5</f>
        <v>2022</v>
      </c>
      <c r="I5" s="204"/>
      <c r="J5" s="140" t="s">
        <v>4</v>
      </c>
      <c r="K5" s="141" t="s">
        <v>2</v>
      </c>
    </row>
    <row r="6" spans="1:11" ht="13" x14ac:dyDescent="0.3">
      <c r="A6" s="22"/>
      <c r="B6" s="61" t="s">
        <v>12</v>
      </c>
      <c r="C6" s="62" t="s">
        <v>13</v>
      </c>
      <c r="D6" s="61" t="s">
        <v>12</v>
      </c>
      <c r="E6" s="63" t="s">
        <v>13</v>
      </c>
      <c r="F6" s="84" t="s">
        <v>12</v>
      </c>
      <c r="G6" s="62" t="s">
        <v>13</v>
      </c>
      <c r="H6" s="85" t="s">
        <v>12</v>
      </c>
      <c r="I6" s="63" t="s">
        <v>13</v>
      </c>
      <c r="J6" s="61"/>
      <c r="K6" s="63"/>
    </row>
    <row r="7" spans="1:11" x14ac:dyDescent="0.25">
      <c r="A7" s="7" t="s">
        <v>38</v>
      </c>
      <c r="B7" s="65">
        <v>15</v>
      </c>
      <c r="C7" s="39">
        <f>IF(B26=0, "-", B7/B26)</f>
        <v>8.5812356979405036E-3</v>
      </c>
      <c r="D7" s="65">
        <v>8</v>
      </c>
      <c r="E7" s="21">
        <f>IF(D26=0, "-", D7/D26)</f>
        <v>5.0729232720355105E-3</v>
      </c>
      <c r="F7" s="81">
        <v>66</v>
      </c>
      <c r="G7" s="39">
        <f>IF(F26=0, "-", F7/F26)</f>
        <v>7.5940628236106315E-3</v>
      </c>
      <c r="H7" s="65">
        <v>44</v>
      </c>
      <c r="I7" s="21">
        <f>IF(H26=0, "-", H7/H26)</f>
        <v>5.1492100643651256E-3</v>
      </c>
      <c r="J7" s="20">
        <f t="shared" ref="J7:J24" si="0">IF(D7=0, "-", IF((B7-D7)/D7&lt;10, (B7-D7)/D7, "&gt;999%"))</f>
        <v>0.875</v>
      </c>
      <c r="K7" s="21">
        <f t="shared" ref="K7:K24" si="1">IF(H7=0, "-", IF((F7-H7)/H7&lt;10, (F7-H7)/H7, "&gt;999%"))</f>
        <v>0.5</v>
      </c>
    </row>
    <row r="8" spans="1:11" x14ac:dyDescent="0.25">
      <c r="A8" s="7" t="s">
        <v>47</v>
      </c>
      <c r="B8" s="65">
        <v>225</v>
      </c>
      <c r="C8" s="39">
        <f>IF(B26=0, "-", B8/B26)</f>
        <v>0.12871853546910755</v>
      </c>
      <c r="D8" s="65">
        <v>173</v>
      </c>
      <c r="E8" s="21">
        <f>IF(D26=0, "-", D8/D26)</f>
        <v>0.10970196575776792</v>
      </c>
      <c r="F8" s="81">
        <v>1660</v>
      </c>
      <c r="G8" s="39">
        <f>IF(F26=0, "-", F8/F26)</f>
        <v>0.19100218616960074</v>
      </c>
      <c r="H8" s="65">
        <v>1276</v>
      </c>
      <c r="I8" s="21">
        <f>IF(H26=0, "-", H8/H26)</f>
        <v>0.14932709186658866</v>
      </c>
      <c r="J8" s="20">
        <f t="shared" si="0"/>
        <v>0.30057803468208094</v>
      </c>
      <c r="K8" s="21">
        <f t="shared" si="1"/>
        <v>0.30094043887147337</v>
      </c>
    </row>
    <row r="9" spans="1:11" x14ac:dyDescent="0.25">
      <c r="A9" s="7" t="s">
        <v>51</v>
      </c>
      <c r="B9" s="65">
        <v>58</v>
      </c>
      <c r="C9" s="39">
        <f>IF(B26=0, "-", B9/B26)</f>
        <v>3.3180778032036611E-2</v>
      </c>
      <c r="D9" s="65">
        <v>71</v>
      </c>
      <c r="E9" s="21">
        <f>IF(D26=0, "-", D9/D26)</f>
        <v>4.5022194039315157E-2</v>
      </c>
      <c r="F9" s="81">
        <v>240</v>
      </c>
      <c r="G9" s="39">
        <f>IF(F26=0, "-", F9/F26)</f>
        <v>2.7614773904038662E-2</v>
      </c>
      <c r="H9" s="65">
        <v>152</v>
      </c>
      <c r="I9" s="21">
        <f>IF(H26=0, "-", H9/H26)</f>
        <v>1.7788180222352252E-2</v>
      </c>
      <c r="J9" s="20">
        <f t="shared" si="0"/>
        <v>-0.18309859154929578</v>
      </c>
      <c r="K9" s="21">
        <f t="shared" si="1"/>
        <v>0.57894736842105265</v>
      </c>
    </row>
    <row r="10" spans="1:11" x14ac:dyDescent="0.25">
      <c r="A10" s="7" t="s">
        <v>54</v>
      </c>
      <c r="B10" s="65">
        <v>9</v>
      </c>
      <c r="C10" s="39">
        <f>IF(B26=0, "-", B10/B26)</f>
        <v>5.148741418764302E-3</v>
      </c>
      <c r="D10" s="65">
        <v>39</v>
      </c>
      <c r="E10" s="21">
        <f>IF(D26=0, "-", D10/D26)</f>
        <v>2.4730500951173115E-2</v>
      </c>
      <c r="F10" s="81">
        <v>91</v>
      </c>
      <c r="G10" s="39">
        <f>IF(F26=0, "-", F10/F26)</f>
        <v>1.0470601771947993E-2</v>
      </c>
      <c r="H10" s="65">
        <v>95</v>
      </c>
      <c r="I10" s="21">
        <f>IF(H26=0, "-", H10/H26)</f>
        <v>1.1117612638970159E-2</v>
      </c>
      <c r="J10" s="20">
        <f t="shared" si="0"/>
        <v>-0.76923076923076927</v>
      </c>
      <c r="K10" s="21">
        <f t="shared" si="1"/>
        <v>-4.2105263157894736E-2</v>
      </c>
    </row>
    <row r="11" spans="1:11" x14ac:dyDescent="0.25">
      <c r="A11" s="7" t="s">
        <v>57</v>
      </c>
      <c r="B11" s="65">
        <v>299</v>
      </c>
      <c r="C11" s="39">
        <f>IF(B26=0, "-", B11/B26)</f>
        <v>0.17105263157894737</v>
      </c>
      <c r="D11" s="65">
        <v>189</v>
      </c>
      <c r="E11" s="21">
        <f>IF(D26=0, "-", D11/D26)</f>
        <v>0.11984781230183894</v>
      </c>
      <c r="F11" s="81">
        <v>1376</v>
      </c>
      <c r="G11" s="39">
        <f>IF(F26=0, "-", F11/F26)</f>
        <v>0.15832470371648832</v>
      </c>
      <c r="H11" s="65">
        <v>1088</v>
      </c>
      <c r="I11" s="21">
        <f>IF(H26=0, "-", H11/H26)</f>
        <v>0.12732592159157402</v>
      </c>
      <c r="J11" s="20">
        <f t="shared" si="0"/>
        <v>0.58201058201058198</v>
      </c>
      <c r="K11" s="21">
        <f t="shared" si="1"/>
        <v>0.26470588235294118</v>
      </c>
    </row>
    <row r="12" spans="1:11" x14ac:dyDescent="0.25">
      <c r="A12" s="7" t="s">
        <v>58</v>
      </c>
      <c r="B12" s="65">
        <v>0</v>
      </c>
      <c r="C12" s="39">
        <f>IF(B26=0, "-", B12/B26)</f>
        <v>0</v>
      </c>
      <c r="D12" s="65">
        <v>2</v>
      </c>
      <c r="E12" s="21">
        <f>IF(D26=0, "-", D12/D26)</f>
        <v>1.2682308180088776E-3</v>
      </c>
      <c r="F12" s="81">
        <v>0</v>
      </c>
      <c r="G12" s="39">
        <f>IF(F26=0, "-", F12/F26)</f>
        <v>0</v>
      </c>
      <c r="H12" s="65">
        <v>2</v>
      </c>
      <c r="I12" s="21">
        <f>IF(H26=0, "-", H12/H26)</f>
        <v>2.3405500292568755E-4</v>
      </c>
      <c r="J12" s="20">
        <f t="shared" si="0"/>
        <v>-1</v>
      </c>
      <c r="K12" s="21">
        <f t="shared" si="1"/>
        <v>-1</v>
      </c>
    </row>
    <row r="13" spans="1:11" x14ac:dyDescent="0.25">
      <c r="A13" s="7" t="s">
        <v>61</v>
      </c>
      <c r="B13" s="65">
        <v>3</v>
      </c>
      <c r="C13" s="39">
        <f>IF(B26=0, "-", B13/B26)</f>
        <v>1.7162471395881006E-3</v>
      </c>
      <c r="D13" s="65">
        <v>5</v>
      </c>
      <c r="E13" s="21">
        <f>IF(D26=0, "-", D13/D26)</f>
        <v>3.1705770450221942E-3</v>
      </c>
      <c r="F13" s="81">
        <v>16</v>
      </c>
      <c r="G13" s="39">
        <f>IF(F26=0, "-", F13/F26)</f>
        <v>1.8409849269359108E-3</v>
      </c>
      <c r="H13" s="65">
        <v>35</v>
      </c>
      <c r="I13" s="21">
        <f>IF(H26=0, "-", H13/H26)</f>
        <v>4.0959625511995321E-3</v>
      </c>
      <c r="J13" s="20">
        <f t="shared" si="0"/>
        <v>-0.4</v>
      </c>
      <c r="K13" s="21">
        <f t="shared" si="1"/>
        <v>-0.54285714285714282</v>
      </c>
    </row>
    <row r="14" spans="1:11" x14ac:dyDescent="0.25">
      <c r="A14" s="7" t="s">
        <v>66</v>
      </c>
      <c r="B14" s="65">
        <v>63</v>
      </c>
      <c r="C14" s="39">
        <f>IF(B26=0, "-", B14/B26)</f>
        <v>3.6041189931350116E-2</v>
      </c>
      <c r="D14" s="65">
        <v>21</v>
      </c>
      <c r="E14" s="21">
        <f>IF(D26=0, "-", D14/D26)</f>
        <v>1.3316423589093214E-2</v>
      </c>
      <c r="F14" s="81">
        <v>295</v>
      </c>
      <c r="G14" s="39">
        <f>IF(F26=0, "-", F14/F26)</f>
        <v>3.3943159590380856E-2</v>
      </c>
      <c r="H14" s="65">
        <v>128</v>
      </c>
      <c r="I14" s="21">
        <f>IF(H26=0, "-", H14/H26)</f>
        <v>1.4979520187244003E-2</v>
      </c>
      <c r="J14" s="20">
        <f t="shared" si="0"/>
        <v>2</v>
      </c>
      <c r="K14" s="21">
        <f t="shared" si="1"/>
        <v>1.3046875</v>
      </c>
    </row>
    <row r="15" spans="1:11" x14ac:dyDescent="0.25">
      <c r="A15" s="7" t="s">
        <v>72</v>
      </c>
      <c r="B15" s="65">
        <v>126</v>
      </c>
      <c r="C15" s="39">
        <f>IF(B26=0, "-", B15/B26)</f>
        <v>7.2082379862700233E-2</v>
      </c>
      <c r="D15" s="65">
        <v>58</v>
      </c>
      <c r="E15" s="21">
        <f>IF(D26=0, "-", D15/D26)</f>
        <v>3.6778693722257449E-2</v>
      </c>
      <c r="F15" s="81">
        <v>547</v>
      </c>
      <c r="G15" s="39">
        <f>IF(F26=0, "-", F15/F26)</f>
        <v>6.2938672189621445E-2</v>
      </c>
      <c r="H15" s="65">
        <v>452</v>
      </c>
      <c r="I15" s="21">
        <f>IF(H26=0, "-", H15/H26)</f>
        <v>5.2896430661205383E-2</v>
      </c>
      <c r="J15" s="20">
        <f t="shared" si="0"/>
        <v>1.1724137931034482</v>
      </c>
      <c r="K15" s="21">
        <f t="shared" si="1"/>
        <v>0.21017699115044247</v>
      </c>
    </row>
    <row r="16" spans="1:11" x14ac:dyDescent="0.25">
      <c r="A16" s="7" t="s">
        <v>76</v>
      </c>
      <c r="B16" s="65">
        <v>5</v>
      </c>
      <c r="C16" s="39">
        <f>IF(B26=0, "-", B16/B26)</f>
        <v>2.860411899313501E-3</v>
      </c>
      <c r="D16" s="65">
        <v>5</v>
      </c>
      <c r="E16" s="21">
        <f>IF(D26=0, "-", D16/D26)</f>
        <v>3.1705770450221942E-3</v>
      </c>
      <c r="F16" s="81">
        <v>26</v>
      </c>
      <c r="G16" s="39">
        <f>IF(F26=0, "-", F16/F26)</f>
        <v>2.9916005062708547E-3</v>
      </c>
      <c r="H16" s="65">
        <v>25</v>
      </c>
      <c r="I16" s="21">
        <f>IF(H26=0, "-", H16/H26)</f>
        <v>2.9256875365710941E-3</v>
      </c>
      <c r="J16" s="20">
        <f t="shared" si="0"/>
        <v>0</v>
      </c>
      <c r="K16" s="21">
        <f t="shared" si="1"/>
        <v>0.04</v>
      </c>
    </row>
    <row r="17" spans="1:11" x14ac:dyDescent="0.25">
      <c r="A17" s="7" t="s">
        <v>79</v>
      </c>
      <c r="B17" s="65">
        <v>89</v>
      </c>
      <c r="C17" s="39">
        <f>IF(B26=0, "-", B17/B26)</f>
        <v>5.0915331807780323E-2</v>
      </c>
      <c r="D17" s="65">
        <v>221</v>
      </c>
      <c r="E17" s="21">
        <f>IF(D26=0, "-", D17/D26)</f>
        <v>0.14013950538998099</v>
      </c>
      <c r="F17" s="81">
        <v>528</v>
      </c>
      <c r="G17" s="39">
        <f>IF(F26=0, "-", F17/F26)</f>
        <v>6.0752502588885052E-2</v>
      </c>
      <c r="H17" s="65">
        <v>1430</v>
      </c>
      <c r="I17" s="21">
        <f>IF(H26=0, "-", H17/H26)</f>
        <v>0.16734932709186659</v>
      </c>
      <c r="J17" s="20">
        <f t="shared" si="0"/>
        <v>-0.59728506787330315</v>
      </c>
      <c r="K17" s="21">
        <f t="shared" si="1"/>
        <v>-0.63076923076923075</v>
      </c>
    </row>
    <row r="18" spans="1:11" x14ac:dyDescent="0.25">
      <c r="A18" s="7" t="s">
        <v>80</v>
      </c>
      <c r="B18" s="65">
        <v>48</v>
      </c>
      <c r="C18" s="39">
        <f>IF(B26=0, "-", B18/B26)</f>
        <v>2.7459954233409609E-2</v>
      </c>
      <c r="D18" s="65">
        <v>64</v>
      </c>
      <c r="E18" s="21">
        <f>IF(D26=0, "-", D18/D26)</f>
        <v>4.0583386176284084E-2</v>
      </c>
      <c r="F18" s="81">
        <v>236</v>
      </c>
      <c r="G18" s="39">
        <f>IF(F26=0, "-", F18/F26)</f>
        <v>2.7154527672304682E-2</v>
      </c>
      <c r="H18" s="65">
        <v>425</v>
      </c>
      <c r="I18" s="21">
        <f>IF(H26=0, "-", H18/H26)</f>
        <v>4.9736688121708603E-2</v>
      </c>
      <c r="J18" s="20">
        <f t="shared" si="0"/>
        <v>-0.25</v>
      </c>
      <c r="K18" s="21">
        <f t="shared" si="1"/>
        <v>-0.44470588235294117</v>
      </c>
    </row>
    <row r="19" spans="1:11" x14ac:dyDescent="0.25">
      <c r="A19" s="7" t="s">
        <v>81</v>
      </c>
      <c r="B19" s="65">
        <v>6</v>
      </c>
      <c r="C19" s="39">
        <f>IF(B26=0, "-", B19/B26)</f>
        <v>3.4324942791762012E-3</v>
      </c>
      <c r="D19" s="65">
        <v>1</v>
      </c>
      <c r="E19" s="21">
        <f>IF(D26=0, "-", D19/D26)</f>
        <v>6.3411540900443881E-4</v>
      </c>
      <c r="F19" s="81">
        <v>16</v>
      </c>
      <c r="G19" s="39">
        <f>IF(F26=0, "-", F19/F26)</f>
        <v>1.8409849269359108E-3</v>
      </c>
      <c r="H19" s="65">
        <v>6</v>
      </c>
      <c r="I19" s="21">
        <f>IF(H26=0, "-", H19/H26)</f>
        <v>7.0216500877706256E-4</v>
      </c>
      <c r="J19" s="20">
        <f t="shared" si="0"/>
        <v>5</v>
      </c>
      <c r="K19" s="21">
        <f t="shared" si="1"/>
        <v>1.6666666666666667</v>
      </c>
    </row>
    <row r="20" spans="1:11" x14ac:dyDescent="0.25">
      <c r="A20" s="7" t="s">
        <v>84</v>
      </c>
      <c r="B20" s="65">
        <v>60</v>
      </c>
      <c r="C20" s="39">
        <f>IF(B26=0, "-", B20/B26)</f>
        <v>3.4324942791762014E-2</v>
      </c>
      <c r="D20" s="65">
        <v>36</v>
      </c>
      <c r="E20" s="21">
        <f>IF(D26=0, "-", D20/D26)</f>
        <v>2.2828154724159798E-2</v>
      </c>
      <c r="F20" s="81">
        <v>225</v>
      </c>
      <c r="G20" s="39">
        <f>IF(F26=0, "-", F20/F26)</f>
        <v>2.5888850535036246E-2</v>
      </c>
      <c r="H20" s="65">
        <v>121</v>
      </c>
      <c r="I20" s="21">
        <f>IF(H26=0, "-", H20/H26)</f>
        <v>1.4160327677004095E-2</v>
      </c>
      <c r="J20" s="20">
        <f t="shared" si="0"/>
        <v>0.66666666666666663</v>
      </c>
      <c r="K20" s="21">
        <f t="shared" si="1"/>
        <v>0.85950413223140498</v>
      </c>
    </row>
    <row r="21" spans="1:11" x14ac:dyDescent="0.25">
      <c r="A21" s="7" t="s">
        <v>85</v>
      </c>
      <c r="B21" s="65">
        <v>16</v>
      </c>
      <c r="C21" s="39">
        <f>IF(B26=0, "-", B21/B26)</f>
        <v>9.1533180778032037E-3</v>
      </c>
      <c r="D21" s="65">
        <v>17</v>
      </c>
      <c r="E21" s="21">
        <f>IF(D26=0, "-", D21/D26)</f>
        <v>1.077996195307546E-2</v>
      </c>
      <c r="F21" s="81">
        <v>50</v>
      </c>
      <c r="G21" s="39">
        <f>IF(F26=0, "-", F21/F26)</f>
        <v>5.7530778966747211E-3</v>
      </c>
      <c r="H21" s="65">
        <v>63</v>
      </c>
      <c r="I21" s="21">
        <f>IF(H26=0, "-", H21/H26)</f>
        <v>7.3727325921591575E-3</v>
      </c>
      <c r="J21" s="20">
        <f t="shared" si="0"/>
        <v>-5.8823529411764705E-2</v>
      </c>
      <c r="K21" s="21">
        <f t="shared" si="1"/>
        <v>-0.20634920634920634</v>
      </c>
    </row>
    <row r="22" spans="1:11" x14ac:dyDescent="0.25">
      <c r="A22" s="7" t="s">
        <v>88</v>
      </c>
      <c r="B22" s="65">
        <v>28</v>
      </c>
      <c r="C22" s="39">
        <f>IF(B26=0, "-", B22/B26)</f>
        <v>1.6018306636155607E-2</v>
      </c>
      <c r="D22" s="65">
        <v>1</v>
      </c>
      <c r="E22" s="21">
        <f>IF(D26=0, "-", D22/D26)</f>
        <v>6.3411540900443881E-4</v>
      </c>
      <c r="F22" s="81">
        <v>114</v>
      </c>
      <c r="G22" s="39">
        <f>IF(F26=0, "-", F22/F26)</f>
        <v>1.3117017604418364E-2</v>
      </c>
      <c r="H22" s="65">
        <v>14</v>
      </c>
      <c r="I22" s="21">
        <f>IF(H26=0, "-", H22/H26)</f>
        <v>1.6383850204798127E-3</v>
      </c>
      <c r="J22" s="20" t="str">
        <f t="shared" si="0"/>
        <v>&gt;999%</v>
      </c>
      <c r="K22" s="21">
        <f t="shared" si="1"/>
        <v>7.1428571428571432</v>
      </c>
    </row>
    <row r="23" spans="1:11" x14ac:dyDescent="0.25">
      <c r="A23" s="7" t="s">
        <v>92</v>
      </c>
      <c r="B23" s="65">
        <v>648</v>
      </c>
      <c r="C23" s="39">
        <f>IF(B26=0, "-", B23/B26)</f>
        <v>0.37070938215102978</v>
      </c>
      <c r="D23" s="65">
        <v>639</v>
      </c>
      <c r="E23" s="21">
        <f>IF(D26=0, "-", D23/D26)</f>
        <v>0.40519974635383638</v>
      </c>
      <c r="F23" s="81">
        <v>3000</v>
      </c>
      <c r="G23" s="39">
        <f>IF(F26=0, "-", F23/F26)</f>
        <v>0.34518467380048323</v>
      </c>
      <c r="H23" s="65">
        <v>3004</v>
      </c>
      <c r="I23" s="21">
        <f>IF(H26=0, "-", H23/H26)</f>
        <v>0.35155061439438268</v>
      </c>
      <c r="J23" s="20">
        <f t="shared" si="0"/>
        <v>1.4084507042253521E-2</v>
      </c>
      <c r="K23" s="21">
        <f t="shared" si="1"/>
        <v>-1.3315579227696406E-3</v>
      </c>
    </row>
    <row r="24" spans="1:11" x14ac:dyDescent="0.25">
      <c r="A24" s="7" t="s">
        <v>94</v>
      </c>
      <c r="B24" s="65">
        <v>50</v>
      </c>
      <c r="C24" s="39">
        <f>IF(B26=0, "-", B24/B26)</f>
        <v>2.8604118993135013E-2</v>
      </c>
      <c r="D24" s="65">
        <v>27</v>
      </c>
      <c r="E24" s="21">
        <f>IF(D26=0, "-", D24/D26)</f>
        <v>1.7121116043119847E-2</v>
      </c>
      <c r="F24" s="81">
        <v>205</v>
      </c>
      <c r="G24" s="39">
        <f>IF(F26=0, "-", F24/F26)</f>
        <v>2.3587619376366355E-2</v>
      </c>
      <c r="H24" s="65">
        <v>185</v>
      </c>
      <c r="I24" s="21">
        <f>IF(H26=0, "-", H24/H26)</f>
        <v>2.1650087770626096E-2</v>
      </c>
      <c r="J24" s="20">
        <f t="shared" si="0"/>
        <v>0.85185185185185186</v>
      </c>
      <c r="K24" s="21">
        <f t="shared" si="1"/>
        <v>0.10810810810810811</v>
      </c>
    </row>
    <row r="25" spans="1:11" x14ac:dyDescent="0.25">
      <c r="A25" s="2"/>
      <c r="B25" s="68"/>
      <c r="C25" s="33"/>
      <c r="D25" s="68"/>
      <c r="E25" s="6"/>
      <c r="F25" s="82"/>
      <c r="G25" s="33"/>
      <c r="H25" s="68"/>
      <c r="I25" s="6"/>
      <c r="J25" s="5"/>
      <c r="K25" s="6"/>
    </row>
    <row r="26" spans="1:11" s="43" customFormat="1" ht="13" x14ac:dyDescent="0.3">
      <c r="A26" s="162" t="s">
        <v>596</v>
      </c>
      <c r="B26" s="71">
        <f>SUM(B7:B25)</f>
        <v>1748</v>
      </c>
      <c r="C26" s="40">
        <v>1</v>
      </c>
      <c r="D26" s="71">
        <f>SUM(D7:D25)</f>
        <v>1577</v>
      </c>
      <c r="E26" s="41">
        <v>1</v>
      </c>
      <c r="F26" s="77">
        <f>SUM(F7:F25)</f>
        <v>8691</v>
      </c>
      <c r="G26" s="42">
        <v>1</v>
      </c>
      <c r="H26" s="71">
        <f>SUM(H7:H25)</f>
        <v>8545</v>
      </c>
      <c r="I26" s="41">
        <v>1</v>
      </c>
      <c r="J26" s="37">
        <f>IF(D26=0, "-", (B26-D26)/D26)</f>
        <v>0.10843373493975904</v>
      </c>
      <c r="K26" s="38">
        <f>IF(H26=0, "-", (F26-H26)/H26)</f>
        <v>1.7086015213575192E-2</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2"/>
  <dimension ref="A1:K57"/>
  <sheetViews>
    <sheetView tabSelected="1" zoomScaleNormal="100" workbookViewId="0">
      <selection activeCell="M1" sqref="M1"/>
    </sheetView>
  </sheetViews>
  <sheetFormatPr defaultRowHeight="12.5" x14ac:dyDescent="0.25"/>
  <cols>
    <col min="1" max="1" width="34.90625" bestFit="1" customWidth="1"/>
    <col min="2" max="2" width="7.26953125" bestFit="1" customWidth="1"/>
    <col min="3" max="3" width="7.26953125" customWidth="1"/>
    <col min="4" max="4" width="7.26953125" bestFit="1" customWidth="1"/>
    <col min="5" max="5" width="7.26953125" customWidth="1"/>
    <col min="6" max="6" width="7.26953125" bestFit="1" customWidth="1"/>
    <col min="7" max="7" width="7.26953125" customWidth="1"/>
    <col min="8" max="8" width="7.26953125" bestFit="1" customWidth="1"/>
    <col min="9" max="9" width="7.26953125" customWidth="1"/>
    <col min="10" max="11" width="7.7265625" customWidth="1"/>
  </cols>
  <sheetData>
    <row r="1" spans="1:11" s="52" customFormat="1" ht="20" x14ac:dyDescent="0.4">
      <c r="A1" s="4" t="s">
        <v>10</v>
      </c>
      <c r="B1" s="198" t="s">
        <v>17</v>
      </c>
      <c r="C1" s="198"/>
      <c r="D1" s="198"/>
      <c r="E1" s="199"/>
      <c r="F1" s="199"/>
      <c r="G1" s="199"/>
      <c r="H1" s="199"/>
      <c r="I1" s="199"/>
      <c r="J1" s="199"/>
      <c r="K1" s="199"/>
    </row>
    <row r="2" spans="1:11" s="52" customFormat="1" ht="20" x14ac:dyDescent="0.4">
      <c r="A2" s="4" t="s">
        <v>108</v>
      </c>
      <c r="B2" s="202" t="s">
        <v>99</v>
      </c>
      <c r="C2" s="198"/>
      <c r="D2" s="198"/>
      <c r="E2" s="203"/>
      <c r="F2" s="203"/>
      <c r="G2" s="203"/>
      <c r="H2" s="203"/>
      <c r="I2" s="203"/>
      <c r="J2" s="203"/>
      <c r="K2" s="203"/>
    </row>
    <row r="4" spans="1:11" ht="15.5" x14ac:dyDescent="0.35">
      <c r="A4" s="164" t="s">
        <v>125</v>
      </c>
      <c r="B4" s="196" t="s">
        <v>1</v>
      </c>
      <c r="C4" s="200"/>
      <c r="D4" s="200"/>
      <c r="E4" s="197"/>
      <c r="F4" s="196" t="s">
        <v>14</v>
      </c>
      <c r="G4" s="200"/>
      <c r="H4" s="200"/>
      <c r="I4" s="197"/>
      <c r="J4" s="196" t="s">
        <v>15</v>
      </c>
      <c r="K4" s="197"/>
    </row>
    <row r="5" spans="1:11" ht="13" x14ac:dyDescent="0.3">
      <c r="A5" s="22"/>
      <c r="B5" s="196">
        <f>VALUE(RIGHT($B$2, 4))</f>
        <v>2023</v>
      </c>
      <c r="C5" s="197"/>
      <c r="D5" s="196">
        <f>B5-1</f>
        <v>2022</v>
      </c>
      <c r="E5" s="204"/>
      <c r="F5" s="196">
        <f>B5</f>
        <v>2023</v>
      </c>
      <c r="G5" s="204"/>
      <c r="H5" s="196">
        <f>D5</f>
        <v>2022</v>
      </c>
      <c r="I5" s="204"/>
      <c r="J5" s="140" t="s">
        <v>4</v>
      </c>
      <c r="K5" s="141" t="s">
        <v>2</v>
      </c>
    </row>
    <row r="6" spans="1:11" ht="13" x14ac:dyDescent="0.3">
      <c r="A6" s="163" t="s">
        <v>133</v>
      </c>
      <c r="B6" s="61" t="s">
        <v>12</v>
      </c>
      <c r="C6" s="62" t="s">
        <v>13</v>
      </c>
      <c r="D6" s="61" t="s">
        <v>12</v>
      </c>
      <c r="E6" s="63" t="s">
        <v>13</v>
      </c>
      <c r="F6" s="62" t="s">
        <v>12</v>
      </c>
      <c r="G6" s="62" t="s">
        <v>13</v>
      </c>
      <c r="H6" s="61" t="s">
        <v>12</v>
      </c>
      <c r="I6" s="63" t="s">
        <v>13</v>
      </c>
      <c r="J6" s="61"/>
      <c r="K6" s="63"/>
    </row>
    <row r="7" spans="1:11" x14ac:dyDescent="0.25">
      <c r="A7" s="7" t="s">
        <v>516</v>
      </c>
      <c r="B7" s="65">
        <v>3</v>
      </c>
      <c r="C7" s="34">
        <f>IF(B22=0, "-", B7/B22)</f>
        <v>2.0547945205479451E-2</v>
      </c>
      <c r="D7" s="65">
        <v>4</v>
      </c>
      <c r="E7" s="9">
        <f>IF(D22=0, "-", D7/D22)</f>
        <v>3.0534351145038167E-2</v>
      </c>
      <c r="F7" s="81">
        <v>30</v>
      </c>
      <c r="G7" s="34">
        <f>IF(F22=0, "-", F7/F22)</f>
        <v>4.4843049327354258E-2</v>
      </c>
      <c r="H7" s="65">
        <v>26</v>
      </c>
      <c r="I7" s="9">
        <f>IF(H22=0, "-", H7/H22)</f>
        <v>4.0880503144654086E-2</v>
      </c>
      <c r="J7" s="8">
        <f t="shared" ref="J7:J20" si="0">IF(D7=0, "-", IF((B7-D7)/D7&lt;10, (B7-D7)/D7, "&gt;999%"))</f>
        <v>-0.25</v>
      </c>
      <c r="K7" s="9">
        <f t="shared" ref="K7:K20" si="1">IF(H7=0, "-", IF((F7-H7)/H7&lt;10, (F7-H7)/H7, "&gt;999%"))</f>
        <v>0.15384615384615385</v>
      </c>
    </row>
    <row r="8" spans="1:11" x14ac:dyDescent="0.25">
      <c r="A8" s="7" t="s">
        <v>517</v>
      </c>
      <c r="B8" s="65">
        <v>3</v>
      </c>
      <c r="C8" s="34">
        <f>IF(B22=0, "-", B8/B22)</f>
        <v>2.0547945205479451E-2</v>
      </c>
      <c r="D8" s="65">
        <v>6</v>
      </c>
      <c r="E8" s="9">
        <f>IF(D22=0, "-", D8/D22)</f>
        <v>4.5801526717557252E-2</v>
      </c>
      <c r="F8" s="81">
        <v>11</v>
      </c>
      <c r="G8" s="34">
        <f>IF(F22=0, "-", F8/F22)</f>
        <v>1.6442451420029897E-2</v>
      </c>
      <c r="H8" s="65">
        <v>27</v>
      </c>
      <c r="I8" s="9">
        <f>IF(H22=0, "-", H8/H22)</f>
        <v>4.2452830188679243E-2</v>
      </c>
      <c r="J8" s="8">
        <f t="shared" si="0"/>
        <v>-0.5</v>
      </c>
      <c r="K8" s="9">
        <f t="shared" si="1"/>
        <v>-0.59259259259259256</v>
      </c>
    </row>
    <row r="9" spans="1:11" x14ac:dyDescent="0.25">
      <c r="A9" s="7" t="s">
        <v>518</v>
      </c>
      <c r="B9" s="65">
        <v>19</v>
      </c>
      <c r="C9" s="34">
        <f>IF(B22=0, "-", B9/B22)</f>
        <v>0.13013698630136986</v>
      </c>
      <c r="D9" s="65">
        <v>16</v>
      </c>
      <c r="E9" s="9">
        <f>IF(D22=0, "-", D9/D22)</f>
        <v>0.12213740458015267</v>
      </c>
      <c r="F9" s="81">
        <v>79</v>
      </c>
      <c r="G9" s="34">
        <f>IF(F22=0, "-", F9/F22)</f>
        <v>0.11808669656203288</v>
      </c>
      <c r="H9" s="65">
        <v>65</v>
      </c>
      <c r="I9" s="9">
        <f>IF(H22=0, "-", H9/H22)</f>
        <v>0.10220125786163523</v>
      </c>
      <c r="J9" s="8">
        <f t="shared" si="0"/>
        <v>0.1875</v>
      </c>
      <c r="K9" s="9">
        <f t="shared" si="1"/>
        <v>0.2153846153846154</v>
      </c>
    </row>
    <row r="10" spans="1:11" x14ac:dyDescent="0.25">
      <c r="A10" s="7" t="s">
        <v>519</v>
      </c>
      <c r="B10" s="65">
        <v>13</v>
      </c>
      <c r="C10" s="34">
        <f>IF(B22=0, "-", B10/B22)</f>
        <v>8.9041095890410954E-2</v>
      </c>
      <c r="D10" s="65">
        <v>14</v>
      </c>
      <c r="E10" s="9">
        <f>IF(D22=0, "-", D10/D22)</f>
        <v>0.10687022900763359</v>
      </c>
      <c r="F10" s="81">
        <v>64</v>
      </c>
      <c r="G10" s="34">
        <f>IF(F22=0, "-", F10/F22)</f>
        <v>9.5665171898355758E-2</v>
      </c>
      <c r="H10" s="65">
        <v>72</v>
      </c>
      <c r="I10" s="9">
        <f>IF(H22=0, "-", H10/H22)</f>
        <v>0.11320754716981132</v>
      </c>
      <c r="J10" s="8">
        <f t="shared" si="0"/>
        <v>-7.1428571428571425E-2</v>
      </c>
      <c r="K10" s="9">
        <f t="shared" si="1"/>
        <v>-0.1111111111111111</v>
      </c>
    </row>
    <row r="11" spans="1:11" x14ac:dyDescent="0.25">
      <c r="A11" s="7" t="s">
        <v>520</v>
      </c>
      <c r="B11" s="65">
        <v>6</v>
      </c>
      <c r="C11" s="34">
        <f>IF(B22=0, "-", B11/B22)</f>
        <v>4.1095890410958902E-2</v>
      </c>
      <c r="D11" s="65">
        <v>1</v>
      </c>
      <c r="E11" s="9">
        <f>IF(D22=0, "-", D11/D22)</f>
        <v>7.6335877862595417E-3</v>
      </c>
      <c r="F11" s="81">
        <v>8</v>
      </c>
      <c r="G11" s="34">
        <f>IF(F22=0, "-", F11/F22)</f>
        <v>1.195814648729447E-2</v>
      </c>
      <c r="H11" s="65">
        <v>12</v>
      </c>
      <c r="I11" s="9">
        <f>IF(H22=0, "-", H11/H22)</f>
        <v>1.8867924528301886E-2</v>
      </c>
      <c r="J11" s="8">
        <f t="shared" si="0"/>
        <v>5</v>
      </c>
      <c r="K11" s="9">
        <f t="shared" si="1"/>
        <v>-0.33333333333333331</v>
      </c>
    </row>
    <row r="12" spans="1:11" x14ac:dyDescent="0.25">
      <c r="A12" s="7" t="s">
        <v>521</v>
      </c>
      <c r="B12" s="65">
        <v>0</v>
      </c>
      <c r="C12" s="34">
        <f>IF(B22=0, "-", B12/B22)</f>
        <v>0</v>
      </c>
      <c r="D12" s="65">
        <v>0</v>
      </c>
      <c r="E12" s="9">
        <f>IF(D22=0, "-", D12/D22)</f>
        <v>0</v>
      </c>
      <c r="F12" s="81">
        <v>1</v>
      </c>
      <c r="G12" s="34">
        <f>IF(F22=0, "-", F12/F22)</f>
        <v>1.4947683109118087E-3</v>
      </c>
      <c r="H12" s="65">
        <v>0</v>
      </c>
      <c r="I12" s="9">
        <f>IF(H22=0, "-", H12/H22)</f>
        <v>0</v>
      </c>
      <c r="J12" s="8" t="str">
        <f t="shared" si="0"/>
        <v>-</v>
      </c>
      <c r="K12" s="9" t="str">
        <f t="shared" si="1"/>
        <v>-</v>
      </c>
    </row>
    <row r="13" spans="1:11" x14ac:dyDescent="0.25">
      <c r="A13" s="7" t="s">
        <v>522</v>
      </c>
      <c r="B13" s="65">
        <v>31</v>
      </c>
      <c r="C13" s="34">
        <f>IF(B22=0, "-", B13/B22)</f>
        <v>0.21232876712328766</v>
      </c>
      <c r="D13" s="65">
        <v>50</v>
      </c>
      <c r="E13" s="9">
        <f>IF(D22=0, "-", D13/D22)</f>
        <v>0.38167938931297712</v>
      </c>
      <c r="F13" s="81">
        <v>208</v>
      </c>
      <c r="G13" s="34">
        <f>IF(F22=0, "-", F13/F22)</f>
        <v>0.31091180866965618</v>
      </c>
      <c r="H13" s="65">
        <v>234</v>
      </c>
      <c r="I13" s="9">
        <f>IF(H22=0, "-", H13/H22)</f>
        <v>0.36792452830188677</v>
      </c>
      <c r="J13" s="8">
        <f t="shared" si="0"/>
        <v>-0.38</v>
      </c>
      <c r="K13" s="9">
        <f t="shared" si="1"/>
        <v>-0.1111111111111111</v>
      </c>
    </row>
    <row r="14" spans="1:11" x14ac:dyDescent="0.25">
      <c r="A14" s="7" t="s">
        <v>523</v>
      </c>
      <c r="B14" s="65">
        <v>5</v>
      </c>
      <c r="C14" s="34">
        <f>IF(B22=0, "-", B14/B22)</f>
        <v>3.4246575342465752E-2</v>
      </c>
      <c r="D14" s="65">
        <v>2</v>
      </c>
      <c r="E14" s="9">
        <f>IF(D22=0, "-", D14/D22)</f>
        <v>1.5267175572519083E-2</v>
      </c>
      <c r="F14" s="81">
        <v>19</v>
      </c>
      <c r="G14" s="34">
        <f>IF(F22=0, "-", F14/F22)</f>
        <v>2.8400597907324365E-2</v>
      </c>
      <c r="H14" s="65">
        <v>12</v>
      </c>
      <c r="I14" s="9">
        <f>IF(H22=0, "-", H14/H22)</f>
        <v>1.8867924528301886E-2</v>
      </c>
      <c r="J14" s="8">
        <f t="shared" si="0"/>
        <v>1.5</v>
      </c>
      <c r="K14" s="9">
        <f t="shared" si="1"/>
        <v>0.58333333333333337</v>
      </c>
    </row>
    <row r="15" spans="1:11" x14ac:dyDescent="0.25">
      <c r="A15" s="7" t="s">
        <v>524</v>
      </c>
      <c r="B15" s="65">
        <v>1</v>
      </c>
      <c r="C15" s="34">
        <f>IF(B22=0, "-", B15/B22)</f>
        <v>6.8493150684931503E-3</v>
      </c>
      <c r="D15" s="65">
        <v>1</v>
      </c>
      <c r="E15" s="9">
        <f>IF(D22=0, "-", D15/D22)</f>
        <v>7.6335877862595417E-3</v>
      </c>
      <c r="F15" s="81">
        <v>5</v>
      </c>
      <c r="G15" s="34">
        <f>IF(F22=0, "-", F15/F22)</f>
        <v>7.4738415545590429E-3</v>
      </c>
      <c r="H15" s="65">
        <v>1</v>
      </c>
      <c r="I15" s="9">
        <f>IF(H22=0, "-", H15/H22)</f>
        <v>1.5723270440251573E-3</v>
      </c>
      <c r="J15" s="8">
        <f t="shared" si="0"/>
        <v>0</v>
      </c>
      <c r="K15" s="9">
        <f t="shared" si="1"/>
        <v>4</v>
      </c>
    </row>
    <row r="16" spans="1:11" x14ac:dyDescent="0.25">
      <c r="A16" s="7" t="s">
        <v>525</v>
      </c>
      <c r="B16" s="65">
        <v>33</v>
      </c>
      <c r="C16" s="34">
        <f>IF(B22=0, "-", B16/B22)</f>
        <v>0.22602739726027396</v>
      </c>
      <c r="D16" s="65">
        <v>9</v>
      </c>
      <c r="E16" s="9">
        <f>IF(D22=0, "-", D16/D22)</f>
        <v>6.8702290076335881E-2</v>
      </c>
      <c r="F16" s="81">
        <v>109</v>
      </c>
      <c r="G16" s="34">
        <f>IF(F22=0, "-", F16/F22)</f>
        <v>0.16292974588938713</v>
      </c>
      <c r="H16" s="65">
        <v>68</v>
      </c>
      <c r="I16" s="9">
        <f>IF(H22=0, "-", H16/H22)</f>
        <v>0.1069182389937107</v>
      </c>
      <c r="J16" s="8">
        <f t="shared" si="0"/>
        <v>2.6666666666666665</v>
      </c>
      <c r="K16" s="9">
        <f t="shared" si="1"/>
        <v>0.6029411764705882</v>
      </c>
    </row>
    <row r="17" spans="1:11" x14ac:dyDescent="0.25">
      <c r="A17" s="7" t="s">
        <v>526</v>
      </c>
      <c r="B17" s="65">
        <v>17</v>
      </c>
      <c r="C17" s="34">
        <f>IF(B22=0, "-", B17/B22)</f>
        <v>0.11643835616438356</v>
      </c>
      <c r="D17" s="65">
        <v>12</v>
      </c>
      <c r="E17" s="9">
        <f>IF(D22=0, "-", D17/D22)</f>
        <v>9.1603053435114504E-2</v>
      </c>
      <c r="F17" s="81">
        <v>77</v>
      </c>
      <c r="G17" s="34">
        <f>IF(F22=0, "-", F17/F22)</f>
        <v>0.11509715994020926</v>
      </c>
      <c r="H17" s="65">
        <v>49</v>
      </c>
      <c r="I17" s="9">
        <f>IF(H22=0, "-", H17/H22)</f>
        <v>7.7044025157232701E-2</v>
      </c>
      <c r="J17" s="8">
        <f t="shared" si="0"/>
        <v>0.41666666666666669</v>
      </c>
      <c r="K17" s="9">
        <f t="shared" si="1"/>
        <v>0.5714285714285714</v>
      </c>
    </row>
    <row r="18" spans="1:11" x14ac:dyDescent="0.25">
      <c r="A18" s="7" t="s">
        <v>527</v>
      </c>
      <c r="B18" s="65">
        <v>0</v>
      </c>
      <c r="C18" s="34">
        <f>IF(B22=0, "-", B18/B22)</f>
        <v>0</v>
      </c>
      <c r="D18" s="65">
        <v>0</v>
      </c>
      <c r="E18" s="9">
        <f>IF(D22=0, "-", D18/D22)</f>
        <v>0</v>
      </c>
      <c r="F18" s="81">
        <v>1</v>
      </c>
      <c r="G18" s="34">
        <f>IF(F22=0, "-", F18/F22)</f>
        <v>1.4947683109118087E-3</v>
      </c>
      <c r="H18" s="65">
        <v>0</v>
      </c>
      <c r="I18" s="9">
        <f>IF(H22=0, "-", H18/H22)</f>
        <v>0</v>
      </c>
      <c r="J18" s="8" t="str">
        <f t="shared" si="0"/>
        <v>-</v>
      </c>
      <c r="K18" s="9" t="str">
        <f t="shared" si="1"/>
        <v>-</v>
      </c>
    </row>
    <row r="19" spans="1:11" x14ac:dyDescent="0.25">
      <c r="A19" s="7" t="s">
        <v>528</v>
      </c>
      <c r="B19" s="65">
        <v>9</v>
      </c>
      <c r="C19" s="34">
        <f>IF(B22=0, "-", B19/B22)</f>
        <v>6.1643835616438353E-2</v>
      </c>
      <c r="D19" s="65">
        <v>13</v>
      </c>
      <c r="E19" s="9">
        <f>IF(D22=0, "-", D19/D22)</f>
        <v>9.9236641221374045E-2</v>
      </c>
      <c r="F19" s="81">
        <v>16</v>
      </c>
      <c r="G19" s="34">
        <f>IF(F22=0, "-", F19/F22)</f>
        <v>2.391629297458894E-2</v>
      </c>
      <c r="H19" s="65">
        <v>58</v>
      </c>
      <c r="I19" s="9">
        <f>IF(H22=0, "-", H19/H22)</f>
        <v>9.1194968553459113E-2</v>
      </c>
      <c r="J19" s="8">
        <f t="shared" si="0"/>
        <v>-0.30769230769230771</v>
      </c>
      <c r="K19" s="9">
        <f t="shared" si="1"/>
        <v>-0.72413793103448276</v>
      </c>
    </row>
    <row r="20" spans="1:11" x14ac:dyDescent="0.25">
      <c r="A20" s="7" t="s">
        <v>529</v>
      </c>
      <c r="B20" s="65">
        <v>6</v>
      </c>
      <c r="C20" s="34">
        <f>IF(B22=0, "-", B20/B22)</f>
        <v>4.1095890410958902E-2</v>
      </c>
      <c r="D20" s="65">
        <v>3</v>
      </c>
      <c r="E20" s="9">
        <f>IF(D22=0, "-", D20/D22)</f>
        <v>2.2900763358778626E-2</v>
      </c>
      <c r="F20" s="81">
        <v>41</v>
      </c>
      <c r="G20" s="34">
        <f>IF(F22=0, "-", F20/F22)</f>
        <v>6.1285500747384154E-2</v>
      </c>
      <c r="H20" s="65">
        <v>12</v>
      </c>
      <c r="I20" s="9">
        <f>IF(H22=0, "-", H20/H22)</f>
        <v>1.8867924528301886E-2</v>
      </c>
      <c r="J20" s="8">
        <f t="shared" si="0"/>
        <v>1</v>
      </c>
      <c r="K20" s="9">
        <f t="shared" si="1"/>
        <v>2.4166666666666665</v>
      </c>
    </row>
    <row r="21" spans="1:11" x14ac:dyDescent="0.25">
      <c r="A21" s="2"/>
      <c r="B21" s="68"/>
      <c r="C21" s="33"/>
      <c r="D21" s="68"/>
      <c r="E21" s="6"/>
      <c r="F21" s="82"/>
      <c r="G21" s="33"/>
      <c r="H21" s="68"/>
      <c r="I21" s="6"/>
      <c r="J21" s="5"/>
      <c r="K21" s="6"/>
    </row>
    <row r="22" spans="1:11" s="43" customFormat="1" ht="13" x14ac:dyDescent="0.3">
      <c r="A22" s="162" t="s">
        <v>607</v>
      </c>
      <c r="B22" s="71">
        <f>SUM(B7:B21)</f>
        <v>146</v>
      </c>
      <c r="C22" s="40">
        <f>B22/7974</f>
        <v>1.8309505894156006E-2</v>
      </c>
      <c r="D22" s="71">
        <f>SUM(D7:D21)</f>
        <v>131</v>
      </c>
      <c r="E22" s="41">
        <f>D22/6214</f>
        <v>2.1081429031219828E-2</v>
      </c>
      <c r="F22" s="77">
        <f>SUM(F7:F21)</f>
        <v>669</v>
      </c>
      <c r="G22" s="42">
        <f>F22/37676</f>
        <v>1.7756662066036735E-2</v>
      </c>
      <c r="H22" s="71">
        <f>SUM(H7:H21)</f>
        <v>636</v>
      </c>
      <c r="I22" s="41">
        <f>H22/35131</f>
        <v>1.8103669124135378E-2</v>
      </c>
      <c r="J22" s="37">
        <f>IF(D22=0, "-", IF((B22-D22)/D22&lt;10, (B22-D22)/D22, "&gt;999%"))</f>
        <v>0.11450381679389313</v>
      </c>
      <c r="K22" s="38">
        <f>IF(H22=0, "-", IF((F22-H22)/H22&lt;10, (F22-H22)/H22, "&gt;999%"))</f>
        <v>5.1886792452830191E-2</v>
      </c>
    </row>
    <row r="23" spans="1:11" x14ac:dyDescent="0.25">
      <c r="B23" s="83"/>
      <c r="D23" s="83"/>
      <c r="F23" s="83"/>
      <c r="H23" s="83"/>
    </row>
    <row r="24" spans="1:11" ht="13" x14ac:dyDescent="0.3">
      <c r="A24" s="163" t="s">
        <v>134</v>
      </c>
      <c r="B24" s="61" t="s">
        <v>12</v>
      </c>
      <c r="C24" s="62" t="s">
        <v>13</v>
      </c>
      <c r="D24" s="61" t="s">
        <v>12</v>
      </c>
      <c r="E24" s="63" t="s">
        <v>13</v>
      </c>
      <c r="F24" s="62" t="s">
        <v>12</v>
      </c>
      <c r="G24" s="62" t="s">
        <v>13</v>
      </c>
      <c r="H24" s="61" t="s">
        <v>12</v>
      </c>
      <c r="I24" s="63" t="s">
        <v>13</v>
      </c>
      <c r="J24" s="61"/>
      <c r="K24" s="63"/>
    </row>
    <row r="25" spans="1:11" x14ac:dyDescent="0.25">
      <c r="A25" s="7" t="s">
        <v>530</v>
      </c>
      <c r="B25" s="65">
        <v>12</v>
      </c>
      <c r="C25" s="34">
        <f>IF(B35=0, "-", B25/B35)</f>
        <v>0.15189873417721519</v>
      </c>
      <c r="D25" s="65">
        <v>5</v>
      </c>
      <c r="E25" s="9">
        <f>IF(D35=0, "-", D25/D35)</f>
        <v>5.3191489361702128E-2</v>
      </c>
      <c r="F25" s="81">
        <v>37</v>
      </c>
      <c r="G25" s="34">
        <f>IF(F35=0, "-", F25/F35)</f>
        <v>0.12211221122112212</v>
      </c>
      <c r="H25" s="65">
        <v>29</v>
      </c>
      <c r="I25" s="9">
        <f>IF(H35=0, "-", H25/H35)</f>
        <v>8.6053412462908013E-2</v>
      </c>
      <c r="J25" s="8">
        <f t="shared" ref="J25:J33" si="2">IF(D25=0, "-", IF((B25-D25)/D25&lt;10, (B25-D25)/D25, "&gt;999%"))</f>
        <v>1.4</v>
      </c>
      <c r="K25" s="9">
        <f t="shared" ref="K25:K33" si="3">IF(H25=0, "-", IF((F25-H25)/H25&lt;10, (F25-H25)/H25, "&gt;999%"))</f>
        <v>0.27586206896551724</v>
      </c>
    </row>
    <row r="26" spans="1:11" x14ac:dyDescent="0.25">
      <c r="A26" s="7" t="s">
        <v>531</v>
      </c>
      <c r="B26" s="65">
        <v>22</v>
      </c>
      <c r="C26" s="34">
        <f>IF(B35=0, "-", B26/B35)</f>
        <v>0.27848101265822783</v>
      </c>
      <c r="D26" s="65">
        <v>41</v>
      </c>
      <c r="E26" s="9">
        <f>IF(D35=0, "-", D26/D35)</f>
        <v>0.43617021276595747</v>
      </c>
      <c r="F26" s="81">
        <v>81</v>
      </c>
      <c r="G26" s="34">
        <f>IF(F35=0, "-", F26/F35)</f>
        <v>0.26732673267326734</v>
      </c>
      <c r="H26" s="65">
        <v>123</v>
      </c>
      <c r="I26" s="9">
        <f>IF(H35=0, "-", H26/H35)</f>
        <v>0.36498516320474778</v>
      </c>
      <c r="J26" s="8">
        <f t="shared" si="2"/>
        <v>-0.46341463414634149</v>
      </c>
      <c r="K26" s="9">
        <f t="shared" si="3"/>
        <v>-0.34146341463414637</v>
      </c>
    </row>
    <row r="27" spans="1:11" x14ac:dyDescent="0.25">
      <c r="A27" s="7" t="s">
        <v>532</v>
      </c>
      <c r="B27" s="65">
        <v>1</v>
      </c>
      <c r="C27" s="34">
        <f>IF(B35=0, "-", B27/B35)</f>
        <v>1.2658227848101266E-2</v>
      </c>
      <c r="D27" s="65">
        <v>1</v>
      </c>
      <c r="E27" s="9">
        <f>IF(D35=0, "-", D27/D35)</f>
        <v>1.0638297872340425E-2</v>
      </c>
      <c r="F27" s="81">
        <v>2</v>
      </c>
      <c r="G27" s="34">
        <f>IF(F35=0, "-", F27/F35)</f>
        <v>6.6006600660066007E-3</v>
      </c>
      <c r="H27" s="65">
        <v>3</v>
      </c>
      <c r="I27" s="9">
        <f>IF(H35=0, "-", H27/H35)</f>
        <v>8.9020771513353119E-3</v>
      </c>
      <c r="J27" s="8">
        <f t="shared" si="2"/>
        <v>0</v>
      </c>
      <c r="K27" s="9">
        <f t="shared" si="3"/>
        <v>-0.33333333333333331</v>
      </c>
    </row>
    <row r="28" spans="1:11" x14ac:dyDescent="0.25">
      <c r="A28" s="7" t="s">
        <v>533</v>
      </c>
      <c r="B28" s="65">
        <v>0</v>
      </c>
      <c r="C28" s="34">
        <f>IF(B35=0, "-", B28/B35)</f>
        <v>0</v>
      </c>
      <c r="D28" s="65">
        <v>1</v>
      </c>
      <c r="E28" s="9">
        <f>IF(D35=0, "-", D28/D35)</f>
        <v>1.0638297872340425E-2</v>
      </c>
      <c r="F28" s="81">
        <v>6</v>
      </c>
      <c r="G28" s="34">
        <f>IF(F35=0, "-", F28/F35)</f>
        <v>1.9801980198019802E-2</v>
      </c>
      <c r="H28" s="65">
        <v>1</v>
      </c>
      <c r="I28" s="9">
        <f>IF(H35=0, "-", H28/H35)</f>
        <v>2.967359050445104E-3</v>
      </c>
      <c r="J28" s="8">
        <f t="shared" si="2"/>
        <v>-1</v>
      </c>
      <c r="K28" s="9">
        <f t="shared" si="3"/>
        <v>5</v>
      </c>
    </row>
    <row r="29" spans="1:11" x14ac:dyDescent="0.25">
      <c r="A29" s="7" t="s">
        <v>534</v>
      </c>
      <c r="B29" s="65">
        <v>3</v>
      </c>
      <c r="C29" s="34">
        <f>IF(B35=0, "-", B29/B35)</f>
        <v>3.7974683544303799E-2</v>
      </c>
      <c r="D29" s="65">
        <v>4</v>
      </c>
      <c r="E29" s="9">
        <f>IF(D35=0, "-", D29/D35)</f>
        <v>4.2553191489361701E-2</v>
      </c>
      <c r="F29" s="81">
        <v>4</v>
      </c>
      <c r="G29" s="34">
        <f>IF(F35=0, "-", F29/F35)</f>
        <v>1.3201320132013201E-2</v>
      </c>
      <c r="H29" s="65">
        <v>4</v>
      </c>
      <c r="I29" s="9">
        <f>IF(H35=0, "-", H29/H35)</f>
        <v>1.1869436201780416E-2</v>
      </c>
      <c r="J29" s="8">
        <f t="shared" si="2"/>
        <v>-0.25</v>
      </c>
      <c r="K29" s="9">
        <f t="shared" si="3"/>
        <v>0</v>
      </c>
    </row>
    <row r="30" spans="1:11" x14ac:dyDescent="0.25">
      <c r="A30" s="7" t="s">
        <v>535</v>
      </c>
      <c r="B30" s="65">
        <v>40</v>
      </c>
      <c r="C30" s="34">
        <f>IF(B35=0, "-", B30/B35)</f>
        <v>0.50632911392405067</v>
      </c>
      <c r="D30" s="65">
        <v>42</v>
      </c>
      <c r="E30" s="9">
        <f>IF(D35=0, "-", D30/D35)</f>
        <v>0.44680851063829785</v>
      </c>
      <c r="F30" s="81">
        <v>164</v>
      </c>
      <c r="G30" s="34">
        <f>IF(F35=0, "-", F30/F35)</f>
        <v>0.54125412541254125</v>
      </c>
      <c r="H30" s="65">
        <v>169</v>
      </c>
      <c r="I30" s="9">
        <f>IF(H35=0, "-", H30/H35)</f>
        <v>0.50148367952522255</v>
      </c>
      <c r="J30" s="8">
        <f t="shared" si="2"/>
        <v>-4.7619047619047616E-2</v>
      </c>
      <c r="K30" s="9">
        <f t="shared" si="3"/>
        <v>-2.9585798816568046E-2</v>
      </c>
    </row>
    <row r="31" spans="1:11" x14ac:dyDescent="0.25">
      <c r="A31" s="7" t="s">
        <v>536</v>
      </c>
      <c r="B31" s="65">
        <v>1</v>
      </c>
      <c r="C31" s="34">
        <f>IF(B35=0, "-", B31/B35)</f>
        <v>1.2658227848101266E-2</v>
      </c>
      <c r="D31" s="65">
        <v>0</v>
      </c>
      <c r="E31" s="9">
        <f>IF(D35=0, "-", D31/D35)</f>
        <v>0</v>
      </c>
      <c r="F31" s="81">
        <v>3</v>
      </c>
      <c r="G31" s="34">
        <f>IF(F35=0, "-", F31/F35)</f>
        <v>9.9009900990099011E-3</v>
      </c>
      <c r="H31" s="65">
        <v>2</v>
      </c>
      <c r="I31" s="9">
        <f>IF(H35=0, "-", H31/H35)</f>
        <v>5.9347181008902079E-3</v>
      </c>
      <c r="J31" s="8" t="str">
        <f t="shared" si="2"/>
        <v>-</v>
      </c>
      <c r="K31" s="9">
        <f t="shared" si="3"/>
        <v>0.5</v>
      </c>
    </row>
    <row r="32" spans="1:11" x14ac:dyDescent="0.25">
      <c r="A32" s="7" t="s">
        <v>537</v>
      </c>
      <c r="B32" s="65">
        <v>0</v>
      </c>
      <c r="C32" s="34">
        <f>IF(B35=0, "-", B32/B35)</f>
        <v>0</v>
      </c>
      <c r="D32" s="65">
        <v>0</v>
      </c>
      <c r="E32" s="9">
        <f>IF(D35=0, "-", D32/D35)</f>
        <v>0</v>
      </c>
      <c r="F32" s="81">
        <v>0</v>
      </c>
      <c r="G32" s="34">
        <f>IF(F35=0, "-", F32/F35)</f>
        <v>0</v>
      </c>
      <c r="H32" s="65">
        <v>3</v>
      </c>
      <c r="I32" s="9">
        <f>IF(H35=0, "-", H32/H35)</f>
        <v>8.9020771513353119E-3</v>
      </c>
      <c r="J32" s="8" t="str">
        <f t="shared" si="2"/>
        <v>-</v>
      </c>
      <c r="K32" s="9">
        <f t="shared" si="3"/>
        <v>-1</v>
      </c>
    </row>
    <row r="33" spans="1:11" x14ac:dyDescent="0.25">
      <c r="A33" s="7" t="s">
        <v>538</v>
      </c>
      <c r="B33" s="65">
        <v>0</v>
      </c>
      <c r="C33" s="34">
        <f>IF(B35=0, "-", B33/B35)</f>
        <v>0</v>
      </c>
      <c r="D33" s="65">
        <v>0</v>
      </c>
      <c r="E33" s="9">
        <f>IF(D35=0, "-", D33/D35)</f>
        <v>0</v>
      </c>
      <c r="F33" s="81">
        <v>6</v>
      </c>
      <c r="G33" s="34">
        <f>IF(F35=0, "-", F33/F35)</f>
        <v>1.9801980198019802E-2</v>
      </c>
      <c r="H33" s="65">
        <v>3</v>
      </c>
      <c r="I33" s="9">
        <f>IF(H35=0, "-", H33/H35)</f>
        <v>8.9020771513353119E-3</v>
      </c>
      <c r="J33" s="8" t="str">
        <f t="shared" si="2"/>
        <v>-</v>
      </c>
      <c r="K33" s="9">
        <f t="shared" si="3"/>
        <v>1</v>
      </c>
    </row>
    <row r="34" spans="1:11" x14ac:dyDescent="0.25">
      <c r="A34" s="2"/>
      <c r="B34" s="68"/>
      <c r="C34" s="33"/>
      <c r="D34" s="68"/>
      <c r="E34" s="6"/>
      <c r="F34" s="82"/>
      <c r="G34" s="33"/>
      <c r="H34" s="68"/>
      <c r="I34" s="6"/>
      <c r="J34" s="5"/>
      <c r="K34" s="6"/>
    </row>
    <row r="35" spans="1:11" s="43" customFormat="1" ht="13" x14ac:dyDescent="0.3">
      <c r="A35" s="162" t="s">
        <v>606</v>
      </c>
      <c r="B35" s="71">
        <f>SUM(B25:B34)</f>
        <v>79</v>
      </c>
      <c r="C35" s="40">
        <f>B35/7974</f>
        <v>9.9071983947830455E-3</v>
      </c>
      <c r="D35" s="71">
        <f>SUM(D25:D34)</f>
        <v>94</v>
      </c>
      <c r="E35" s="41">
        <f>D35/6214</f>
        <v>1.5127132281943997E-2</v>
      </c>
      <c r="F35" s="77">
        <f>SUM(F25:F34)</f>
        <v>303</v>
      </c>
      <c r="G35" s="42">
        <f>F35/37676</f>
        <v>8.0422550164560985E-3</v>
      </c>
      <c r="H35" s="71">
        <f>SUM(H25:H34)</f>
        <v>337</v>
      </c>
      <c r="I35" s="41">
        <f>H35/35131</f>
        <v>9.5926674447069545E-3</v>
      </c>
      <c r="J35" s="37">
        <f>IF(D35=0, "-", IF((B35-D35)/D35&lt;10, (B35-D35)/D35, "&gt;999%"))</f>
        <v>-0.15957446808510639</v>
      </c>
      <c r="K35" s="38">
        <f>IF(H35=0, "-", IF((F35-H35)/H35&lt;10, (F35-H35)/H35, "&gt;999%"))</f>
        <v>-0.10089020771513353</v>
      </c>
    </row>
    <row r="36" spans="1:11" x14ac:dyDescent="0.25">
      <c r="B36" s="83"/>
      <c r="D36" s="83"/>
      <c r="F36" s="83"/>
      <c r="H36" s="83"/>
    </row>
    <row r="37" spans="1:11" ht="13" x14ac:dyDescent="0.3">
      <c r="A37" s="163" t="s">
        <v>135</v>
      </c>
      <c r="B37" s="61" t="s">
        <v>12</v>
      </c>
      <c r="C37" s="62" t="s">
        <v>13</v>
      </c>
      <c r="D37" s="61" t="s">
        <v>12</v>
      </c>
      <c r="E37" s="63" t="s">
        <v>13</v>
      </c>
      <c r="F37" s="62" t="s">
        <v>12</v>
      </c>
      <c r="G37" s="62" t="s">
        <v>13</v>
      </c>
      <c r="H37" s="61" t="s">
        <v>12</v>
      </c>
      <c r="I37" s="63" t="s">
        <v>13</v>
      </c>
      <c r="J37" s="61"/>
      <c r="K37" s="63"/>
    </row>
    <row r="38" spans="1:11" x14ac:dyDescent="0.25">
      <c r="A38" s="7" t="s">
        <v>539</v>
      </c>
      <c r="B38" s="65">
        <v>9</v>
      </c>
      <c r="C38" s="34">
        <f>IF(B55=0, "-", B38/B55)</f>
        <v>5.113636363636364E-2</v>
      </c>
      <c r="D38" s="65">
        <v>1</v>
      </c>
      <c r="E38" s="9">
        <f>IF(D55=0, "-", D38/D55)</f>
        <v>1.0101010101010102E-2</v>
      </c>
      <c r="F38" s="81">
        <v>28</v>
      </c>
      <c r="G38" s="34">
        <f>IF(F55=0, "-", F38/F55)</f>
        <v>4.5602605863192182E-2</v>
      </c>
      <c r="H38" s="65">
        <v>22</v>
      </c>
      <c r="I38" s="9">
        <f>IF(H55=0, "-", H38/H55)</f>
        <v>4.583333333333333E-2</v>
      </c>
      <c r="J38" s="8">
        <f t="shared" ref="J38:J53" si="4">IF(D38=0, "-", IF((B38-D38)/D38&lt;10, (B38-D38)/D38, "&gt;999%"))</f>
        <v>8</v>
      </c>
      <c r="K38" s="9">
        <f t="shared" ref="K38:K53" si="5">IF(H38=0, "-", IF((F38-H38)/H38&lt;10, (F38-H38)/H38, "&gt;999%"))</f>
        <v>0.27272727272727271</v>
      </c>
    </row>
    <row r="39" spans="1:11" x14ac:dyDescent="0.25">
      <c r="A39" s="7" t="s">
        <v>540</v>
      </c>
      <c r="B39" s="65">
        <v>0</v>
      </c>
      <c r="C39" s="34">
        <f>IF(B55=0, "-", B39/B55)</f>
        <v>0</v>
      </c>
      <c r="D39" s="65">
        <v>0</v>
      </c>
      <c r="E39" s="9">
        <f>IF(D55=0, "-", D39/D55)</f>
        <v>0</v>
      </c>
      <c r="F39" s="81">
        <v>0</v>
      </c>
      <c r="G39" s="34">
        <f>IF(F55=0, "-", F39/F55)</f>
        <v>0</v>
      </c>
      <c r="H39" s="65">
        <v>2</v>
      </c>
      <c r="I39" s="9">
        <f>IF(H55=0, "-", H39/H55)</f>
        <v>4.1666666666666666E-3</v>
      </c>
      <c r="J39" s="8" t="str">
        <f t="shared" si="4"/>
        <v>-</v>
      </c>
      <c r="K39" s="9">
        <f t="shared" si="5"/>
        <v>-1</v>
      </c>
    </row>
    <row r="40" spans="1:11" x14ac:dyDescent="0.25">
      <c r="A40" s="7" t="s">
        <v>541</v>
      </c>
      <c r="B40" s="65">
        <v>8</v>
      </c>
      <c r="C40" s="34">
        <f>IF(B55=0, "-", B40/B55)</f>
        <v>4.5454545454545456E-2</v>
      </c>
      <c r="D40" s="65">
        <v>5</v>
      </c>
      <c r="E40" s="9">
        <f>IF(D55=0, "-", D40/D55)</f>
        <v>5.0505050505050504E-2</v>
      </c>
      <c r="F40" s="81">
        <v>23</v>
      </c>
      <c r="G40" s="34">
        <f>IF(F55=0, "-", F40/F55)</f>
        <v>3.7459283387622153E-2</v>
      </c>
      <c r="H40" s="65">
        <v>17</v>
      </c>
      <c r="I40" s="9">
        <f>IF(H55=0, "-", H40/H55)</f>
        <v>3.5416666666666666E-2</v>
      </c>
      <c r="J40" s="8">
        <f t="shared" si="4"/>
        <v>0.6</v>
      </c>
      <c r="K40" s="9">
        <f t="shared" si="5"/>
        <v>0.35294117647058826</v>
      </c>
    </row>
    <row r="41" spans="1:11" x14ac:dyDescent="0.25">
      <c r="A41" s="7" t="s">
        <v>542</v>
      </c>
      <c r="B41" s="65">
        <v>0</v>
      </c>
      <c r="C41" s="34">
        <f>IF(B55=0, "-", B41/B55)</f>
        <v>0</v>
      </c>
      <c r="D41" s="65">
        <v>0</v>
      </c>
      <c r="E41" s="9">
        <f>IF(D55=0, "-", D41/D55)</f>
        <v>0</v>
      </c>
      <c r="F41" s="81">
        <v>9</v>
      </c>
      <c r="G41" s="34">
        <f>IF(F55=0, "-", F41/F55)</f>
        <v>1.4657980456026058E-2</v>
      </c>
      <c r="H41" s="65">
        <v>4</v>
      </c>
      <c r="I41" s="9">
        <f>IF(H55=0, "-", H41/H55)</f>
        <v>8.3333333333333332E-3</v>
      </c>
      <c r="J41" s="8" t="str">
        <f t="shared" si="4"/>
        <v>-</v>
      </c>
      <c r="K41" s="9">
        <f t="shared" si="5"/>
        <v>1.25</v>
      </c>
    </row>
    <row r="42" spans="1:11" x14ac:dyDescent="0.25">
      <c r="A42" s="7" t="s">
        <v>543</v>
      </c>
      <c r="B42" s="65">
        <v>7</v>
      </c>
      <c r="C42" s="34">
        <f>IF(B55=0, "-", B42/B55)</f>
        <v>3.9772727272727272E-2</v>
      </c>
      <c r="D42" s="65">
        <v>6</v>
      </c>
      <c r="E42" s="9">
        <f>IF(D55=0, "-", D42/D55)</f>
        <v>6.0606060606060608E-2</v>
      </c>
      <c r="F42" s="81">
        <v>24</v>
      </c>
      <c r="G42" s="34">
        <f>IF(F55=0, "-", F42/F55)</f>
        <v>3.9087947882736153E-2</v>
      </c>
      <c r="H42" s="65">
        <v>32</v>
      </c>
      <c r="I42" s="9">
        <f>IF(H55=0, "-", H42/H55)</f>
        <v>6.6666666666666666E-2</v>
      </c>
      <c r="J42" s="8">
        <f t="shared" si="4"/>
        <v>0.16666666666666666</v>
      </c>
      <c r="K42" s="9">
        <f t="shared" si="5"/>
        <v>-0.25</v>
      </c>
    </row>
    <row r="43" spans="1:11" x14ac:dyDescent="0.25">
      <c r="A43" s="7" t="s">
        <v>544</v>
      </c>
      <c r="B43" s="65">
        <v>0</v>
      </c>
      <c r="C43" s="34">
        <f>IF(B55=0, "-", B43/B55)</f>
        <v>0</v>
      </c>
      <c r="D43" s="65">
        <v>1</v>
      </c>
      <c r="E43" s="9">
        <f>IF(D55=0, "-", D43/D55)</f>
        <v>1.0101010101010102E-2</v>
      </c>
      <c r="F43" s="81">
        <v>1</v>
      </c>
      <c r="G43" s="34">
        <f>IF(F55=0, "-", F43/F55)</f>
        <v>1.6286644951140066E-3</v>
      </c>
      <c r="H43" s="65">
        <v>2</v>
      </c>
      <c r="I43" s="9">
        <f>IF(H55=0, "-", H43/H55)</f>
        <v>4.1666666666666666E-3</v>
      </c>
      <c r="J43" s="8">
        <f t="shared" si="4"/>
        <v>-1</v>
      </c>
      <c r="K43" s="9">
        <f t="shared" si="5"/>
        <v>-0.5</v>
      </c>
    </row>
    <row r="44" spans="1:11" x14ac:dyDescent="0.25">
      <c r="A44" s="7" t="s">
        <v>545</v>
      </c>
      <c r="B44" s="65">
        <v>16</v>
      </c>
      <c r="C44" s="34">
        <f>IF(B55=0, "-", B44/B55)</f>
        <v>9.0909090909090912E-2</v>
      </c>
      <c r="D44" s="65">
        <v>21</v>
      </c>
      <c r="E44" s="9">
        <f>IF(D55=0, "-", D44/D55)</f>
        <v>0.21212121212121213</v>
      </c>
      <c r="F44" s="81">
        <v>71</v>
      </c>
      <c r="G44" s="34">
        <f>IF(F55=0, "-", F44/F55)</f>
        <v>0.11563517915309446</v>
      </c>
      <c r="H44" s="65">
        <v>88</v>
      </c>
      <c r="I44" s="9">
        <f>IF(H55=0, "-", H44/H55)</f>
        <v>0.18333333333333332</v>
      </c>
      <c r="J44" s="8">
        <f t="shared" si="4"/>
        <v>-0.23809523809523808</v>
      </c>
      <c r="K44" s="9">
        <f t="shared" si="5"/>
        <v>-0.19318181818181818</v>
      </c>
    </row>
    <row r="45" spans="1:11" x14ac:dyDescent="0.25">
      <c r="A45" s="7" t="s">
        <v>546</v>
      </c>
      <c r="B45" s="65">
        <v>4</v>
      </c>
      <c r="C45" s="34">
        <f>IF(B55=0, "-", B45/B55)</f>
        <v>2.2727272727272728E-2</v>
      </c>
      <c r="D45" s="65">
        <v>4</v>
      </c>
      <c r="E45" s="9">
        <f>IF(D55=0, "-", D45/D55)</f>
        <v>4.0404040404040407E-2</v>
      </c>
      <c r="F45" s="81">
        <v>12</v>
      </c>
      <c r="G45" s="34">
        <f>IF(F55=0, "-", F45/F55)</f>
        <v>1.9543973941368076E-2</v>
      </c>
      <c r="H45" s="65">
        <v>24</v>
      </c>
      <c r="I45" s="9">
        <f>IF(H55=0, "-", H45/H55)</f>
        <v>0.05</v>
      </c>
      <c r="J45" s="8">
        <f t="shared" si="4"/>
        <v>0</v>
      </c>
      <c r="K45" s="9">
        <f t="shared" si="5"/>
        <v>-0.5</v>
      </c>
    </row>
    <row r="46" spans="1:11" x14ac:dyDescent="0.25">
      <c r="A46" s="7" t="s">
        <v>62</v>
      </c>
      <c r="B46" s="65">
        <v>61</v>
      </c>
      <c r="C46" s="34">
        <f>IF(B55=0, "-", B46/B55)</f>
        <v>0.34659090909090912</v>
      </c>
      <c r="D46" s="65">
        <v>25</v>
      </c>
      <c r="E46" s="9">
        <f>IF(D55=0, "-", D46/D55)</f>
        <v>0.25252525252525254</v>
      </c>
      <c r="F46" s="81">
        <v>162</v>
      </c>
      <c r="G46" s="34">
        <f>IF(F55=0, "-", F46/F55)</f>
        <v>0.26384364820846906</v>
      </c>
      <c r="H46" s="65">
        <v>122</v>
      </c>
      <c r="I46" s="9">
        <f>IF(H55=0, "-", H46/H55)</f>
        <v>0.25416666666666665</v>
      </c>
      <c r="J46" s="8">
        <f t="shared" si="4"/>
        <v>1.44</v>
      </c>
      <c r="K46" s="9">
        <f t="shared" si="5"/>
        <v>0.32786885245901637</v>
      </c>
    </row>
    <row r="47" spans="1:11" x14ac:dyDescent="0.25">
      <c r="A47" s="7" t="s">
        <v>547</v>
      </c>
      <c r="B47" s="65">
        <v>3</v>
      </c>
      <c r="C47" s="34">
        <f>IF(B55=0, "-", B47/B55)</f>
        <v>1.7045454545454544E-2</v>
      </c>
      <c r="D47" s="65">
        <v>3</v>
      </c>
      <c r="E47" s="9">
        <f>IF(D55=0, "-", D47/D55)</f>
        <v>3.0303030303030304E-2</v>
      </c>
      <c r="F47" s="81">
        <v>26</v>
      </c>
      <c r="G47" s="34">
        <f>IF(F55=0, "-", F47/F55)</f>
        <v>4.2345276872964167E-2</v>
      </c>
      <c r="H47" s="65">
        <v>18</v>
      </c>
      <c r="I47" s="9">
        <f>IF(H55=0, "-", H47/H55)</f>
        <v>3.7499999999999999E-2</v>
      </c>
      <c r="J47" s="8">
        <f t="shared" si="4"/>
        <v>0</v>
      </c>
      <c r="K47" s="9">
        <f t="shared" si="5"/>
        <v>0.44444444444444442</v>
      </c>
    </row>
    <row r="48" spans="1:11" x14ac:dyDescent="0.25">
      <c r="A48" s="7" t="s">
        <v>548</v>
      </c>
      <c r="B48" s="65">
        <v>6</v>
      </c>
      <c r="C48" s="34">
        <f>IF(B55=0, "-", B48/B55)</f>
        <v>3.4090909090909088E-2</v>
      </c>
      <c r="D48" s="65">
        <v>0</v>
      </c>
      <c r="E48" s="9">
        <f>IF(D55=0, "-", D48/D55)</f>
        <v>0</v>
      </c>
      <c r="F48" s="81">
        <v>8</v>
      </c>
      <c r="G48" s="34">
        <f>IF(F55=0, "-", F48/F55)</f>
        <v>1.3029315960912053E-2</v>
      </c>
      <c r="H48" s="65">
        <v>2</v>
      </c>
      <c r="I48" s="9">
        <f>IF(H55=0, "-", H48/H55)</f>
        <v>4.1666666666666666E-3</v>
      </c>
      <c r="J48" s="8" t="str">
        <f t="shared" si="4"/>
        <v>-</v>
      </c>
      <c r="K48" s="9">
        <f t="shared" si="5"/>
        <v>3</v>
      </c>
    </row>
    <row r="49" spans="1:11" x14ac:dyDescent="0.25">
      <c r="A49" s="7" t="s">
        <v>549</v>
      </c>
      <c r="B49" s="65">
        <v>3</v>
      </c>
      <c r="C49" s="34">
        <f>IF(B55=0, "-", B49/B55)</f>
        <v>1.7045454545454544E-2</v>
      </c>
      <c r="D49" s="65">
        <v>6</v>
      </c>
      <c r="E49" s="9">
        <f>IF(D55=0, "-", D49/D55)</f>
        <v>6.0606060606060608E-2</v>
      </c>
      <c r="F49" s="81">
        <v>27</v>
      </c>
      <c r="G49" s="34">
        <f>IF(F55=0, "-", F49/F55)</f>
        <v>4.3973941368078175E-2</v>
      </c>
      <c r="H49" s="65">
        <v>20</v>
      </c>
      <c r="I49" s="9">
        <f>IF(H55=0, "-", H49/H55)</f>
        <v>4.1666666666666664E-2</v>
      </c>
      <c r="J49" s="8">
        <f t="shared" si="4"/>
        <v>-0.5</v>
      </c>
      <c r="K49" s="9">
        <f t="shared" si="5"/>
        <v>0.35</v>
      </c>
    </row>
    <row r="50" spans="1:11" x14ac:dyDescent="0.25">
      <c r="A50" s="7" t="s">
        <v>550</v>
      </c>
      <c r="B50" s="65">
        <v>27</v>
      </c>
      <c r="C50" s="34">
        <f>IF(B55=0, "-", B50/B55)</f>
        <v>0.15340909090909091</v>
      </c>
      <c r="D50" s="65">
        <v>11</v>
      </c>
      <c r="E50" s="9">
        <f>IF(D55=0, "-", D50/D55)</f>
        <v>0.1111111111111111</v>
      </c>
      <c r="F50" s="81">
        <v>69</v>
      </c>
      <c r="G50" s="34">
        <f>IF(F55=0, "-", F50/F55)</f>
        <v>0.11237785016286644</v>
      </c>
      <c r="H50" s="65">
        <v>32</v>
      </c>
      <c r="I50" s="9">
        <f>IF(H55=0, "-", H50/H55)</f>
        <v>6.6666666666666666E-2</v>
      </c>
      <c r="J50" s="8">
        <f t="shared" si="4"/>
        <v>1.4545454545454546</v>
      </c>
      <c r="K50" s="9">
        <f t="shared" si="5"/>
        <v>1.15625</v>
      </c>
    </row>
    <row r="51" spans="1:11" x14ac:dyDescent="0.25">
      <c r="A51" s="7" t="s">
        <v>551</v>
      </c>
      <c r="B51" s="65">
        <v>6</v>
      </c>
      <c r="C51" s="34">
        <f>IF(B55=0, "-", B51/B55)</f>
        <v>3.4090909090909088E-2</v>
      </c>
      <c r="D51" s="65">
        <v>7</v>
      </c>
      <c r="E51" s="9">
        <f>IF(D55=0, "-", D51/D55)</f>
        <v>7.0707070707070704E-2</v>
      </c>
      <c r="F51" s="81">
        <v>30</v>
      </c>
      <c r="G51" s="34">
        <f>IF(F55=0, "-", F51/F55)</f>
        <v>4.8859934853420196E-2</v>
      </c>
      <c r="H51" s="65">
        <v>27</v>
      </c>
      <c r="I51" s="9">
        <f>IF(H55=0, "-", H51/H55)</f>
        <v>5.6250000000000001E-2</v>
      </c>
      <c r="J51" s="8">
        <f t="shared" si="4"/>
        <v>-0.14285714285714285</v>
      </c>
      <c r="K51" s="9">
        <f t="shared" si="5"/>
        <v>0.1111111111111111</v>
      </c>
    </row>
    <row r="52" spans="1:11" x14ac:dyDescent="0.25">
      <c r="A52" s="7" t="s">
        <v>552</v>
      </c>
      <c r="B52" s="65">
        <v>23</v>
      </c>
      <c r="C52" s="34">
        <f>IF(B55=0, "-", B52/B55)</f>
        <v>0.13068181818181818</v>
      </c>
      <c r="D52" s="65">
        <v>6</v>
      </c>
      <c r="E52" s="9">
        <f>IF(D55=0, "-", D52/D55)</f>
        <v>6.0606060606060608E-2</v>
      </c>
      <c r="F52" s="81">
        <v>119</v>
      </c>
      <c r="G52" s="34">
        <f>IF(F55=0, "-", F52/F55)</f>
        <v>0.19381107491856678</v>
      </c>
      <c r="H52" s="65">
        <v>40</v>
      </c>
      <c r="I52" s="9">
        <f>IF(H55=0, "-", H52/H55)</f>
        <v>8.3333333333333329E-2</v>
      </c>
      <c r="J52" s="8">
        <f t="shared" si="4"/>
        <v>2.8333333333333335</v>
      </c>
      <c r="K52" s="9">
        <f t="shared" si="5"/>
        <v>1.9750000000000001</v>
      </c>
    </row>
    <row r="53" spans="1:11" x14ac:dyDescent="0.25">
      <c r="A53" s="7" t="s">
        <v>553</v>
      </c>
      <c r="B53" s="65">
        <v>3</v>
      </c>
      <c r="C53" s="34">
        <f>IF(B55=0, "-", B53/B55)</f>
        <v>1.7045454545454544E-2</v>
      </c>
      <c r="D53" s="65">
        <v>3</v>
      </c>
      <c r="E53" s="9">
        <f>IF(D55=0, "-", D53/D55)</f>
        <v>3.0303030303030304E-2</v>
      </c>
      <c r="F53" s="81">
        <v>5</v>
      </c>
      <c r="G53" s="34">
        <f>IF(F55=0, "-", F53/F55)</f>
        <v>8.1433224755700327E-3</v>
      </c>
      <c r="H53" s="65">
        <v>28</v>
      </c>
      <c r="I53" s="9">
        <f>IF(H55=0, "-", H53/H55)</f>
        <v>5.8333333333333334E-2</v>
      </c>
      <c r="J53" s="8">
        <f t="shared" si="4"/>
        <v>0</v>
      </c>
      <c r="K53" s="9">
        <f t="shared" si="5"/>
        <v>-0.8214285714285714</v>
      </c>
    </row>
    <row r="54" spans="1:11" x14ac:dyDescent="0.25">
      <c r="A54" s="2"/>
      <c r="B54" s="68"/>
      <c r="C54" s="33"/>
      <c r="D54" s="68"/>
      <c r="E54" s="6"/>
      <c r="F54" s="82"/>
      <c r="G54" s="33"/>
      <c r="H54" s="68"/>
      <c r="I54" s="6"/>
      <c r="J54" s="5"/>
      <c r="K54" s="6"/>
    </row>
    <row r="55" spans="1:11" s="43" customFormat="1" ht="13" x14ac:dyDescent="0.3">
      <c r="A55" s="162" t="s">
        <v>605</v>
      </c>
      <c r="B55" s="71">
        <f>SUM(B38:B54)</f>
        <v>176</v>
      </c>
      <c r="C55" s="40">
        <f>B55/7974</f>
        <v>2.2071733132681213E-2</v>
      </c>
      <c r="D55" s="71">
        <f>SUM(D38:D54)</f>
        <v>99</v>
      </c>
      <c r="E55" s="41">
        <f>D55/6214</f>
        <v>1.5931766977792083E-2</v>
      </c>
      <c r="F55" s="77">
        <f>SUM(F38:F54)</f>
        <v>614</v>
      </c>
      <c r="G55" s="42">
        <f>F55/37676</f>
        <v>1.6296846799023251E-2</v>
      </c>
      <c r="H55" s="71">
        <f>SUM(H38:H54)</f>
        <v>480</v>
      </c>
      <c r="I55" s="41">
        <f>H55/35131</f>
        <v>1.3663146508781417E-2</v>
      </c>
      <c r="J55" s="37">
        <f>IF(D55=0, "-", IF((B55-D55)/D55&lt;10, (B55-D55)/D55, "&gt;999%"))</f>
        <v>0.77777777777777779</v>
      </c>
      <c r="K55" s="38">
        <f>IF(H55=0, "-", IF((F55-H55)/H55&lt;10, (F55-H55)/H55, "&gt;999%"))</f>
        <v>0.27916666666666667</v>
      </c>
    </row>
    <row r="56" spans="1:11" x14ac:dyDescent="0.25">
      <c r="B56" s="83"/>
      <c r="D56" s="83"/>
      <c r="F56" s="83"/>
      <c r="H56" s="83"/>
    </row>
    <row r="57" spans="1:11" ht="13" x14ac:dyDescent="0.3">
      <c r="A57" s="27" t="s">
        <v>604</v>
      </c>
      <c r="B57" s="71">
        <v>401</v>
      </c>
      <c r="C57" s="40">
        <f>B57/7974</f>
        <v>5.0288437421620265E-2</v>
      </c>
      <c r="D57" s="71">
        <v>324</v>
      </c>
      <c r="E57" s="41">
        <f>D57/6214</f>
        <v>5.2140328290955905E-2</v>
      </c>
      <c r="F57" s="77">
        <v>1586</v>
      </c>
      <c r="G57" s="42">
        <f>F57/37676</f>
        <v>4.2095763881516084E-2</v>
      </c>
      <c r="H57" s="71">
        <v>1453</v>
      </c>
      <c r="I57" s="41">
        <f>H57/35131</f>
        <v>4.135948307762375E-2</v>
      </c>
      <c r="J57" s="37">
        <f>IF(D57=0, "-", IF((B57-D57)/D57&lt;10, (B57-D57)/D57, "&gt;999%"))</f>
        <v>0.23765432098765432</v>
      </c>
      <c r="K57" s="38">
        <f>IF(H57=0, "-", IF((F57-H57)/H57&lt;10, (F57-H57)/H57, "&gt;999%"))</f>
        <v>9.1534755677907781E-2</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rowBreaks count="1" manualBreakCount="1">
    <brk id="57" max="16383" man="1"/>
  </rowBreak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dimension ref="A1:K31"/>
  <sheetViews>
    <sheetView tabSelected="1" zoomScaleNormal="100" workbookViewId="0">
      <selection activeCell="M1" sqref="M1"/>
    </sheetView>
  </sheetViews>
  <sheetFormatPr defaultRowHeight="12.5" x14ac:dyDescent="0.25"/>
  <cols>
    <col min="1" max="1" width="25.1796875" bestFit="1" customWidth="1"/>
    <col min="2" max="11" width="8.453125" customWidth="1"/>
  </cols>
  <sheetData>
    <row r="1" spans="1:11" s="52" customFormat="1" ht="20" x14ac:dyDescent="0.4">
      <c r="A1" s="4" t="s">
        <v>10</v>
      </c>
      <c r="B1" s="198" t="s">
        <v>611</v>
      </c>
      <c r="C1" s="198"/>
      <c r="D1" s="198"/>
      <c r="E1" s="199"/>
      <c r="F1" s="199"/>
      <c r="G1" s="199"/>
      <c r="H1" s="199"/>
      <c r="I1" s="199"/>
      <c r="J1" s="199"/>
      <c r="K1" s="199"/>
    </row>
    <row r="2" spans="1:11" s="52" customFormat="1" ht="20" x14ac:dyDescent="0.4">
      <c r="A2" s="4" t="s">
        <v>108</v>
      </c>
      <c r="B2" s="202" t="s">
        <v>99</v>
      </c>
      <c r="C2" s="198"/>
      <c r="D2" s="198"/>
      <c r="E2" s="203"/>
      <c r="F2" s="203"/>
      <c r="G2" s="203"/>
      <c r="H2" s="203"/>
      <c r="I2" s="203"/>
      <c r="J2" s="203"/>
      <c r="K2" s="203"/>
    </row>
    <row r="4" spans="1:11" ht="15.5" x14ac:dyDescent="0.35">
      <c r="A4" s="56"/>
      <c r="B4" s="196" t="s">
        <v>1</v>
      </c>
      <c r="C4" s="200"/>
      <c r="D4" s="200"/>
      <c r="E4" s="197"/>
      <c r="F4" s="196" t="s">
        <v>14</v>
      </c>
      <c r="G4" s="200"/>
      <c r="H4" s="200"/>
      <c r="I4" s="197"/>
      <c r="J4" s="196" t="s">
        <v>15</v>
      </c>
      <c r="K4" s="197"/>
    </row>
    <row r="5" spans="1:11" ht="13" x14ac:dyDescent="0.3">
      <c r="A5" s="27"/>
      <c r="B5" s="196">
        <f>VALUE(RIGHT($B$2, 4))</f>
        <v>2023</v>
      </c>
      <c r="C5" s="197"/>
      <c r="D5" s="196">
        <f>B5-1</f>
        <v>2022</v>
      </c>
      <c r="E5" s="204"/>
      <c r="F5" s="196">
        <f>B5</f>
        <v>2023</v>
      </c>
      <c r="G5" s="204"/>
      <c r="H5" s="196">
        <f>D5</f>
        <v>2022</v>
      </c>
      <c r="I5" s="204"/>
      <c r="J5" s="140" t="s">
        <v>4</v>
      </c>
      <c r="K5" s="141" t="s">
        <v>2</v>
      </c>
    </row>
    <row r="6" spans="1:11" ht="13" x14ac:dyDescent="0.3">
      <c r="A6" s="22"/>
      <c r="B6" s="61" t="s">
        <v>12</v>
      </c>
      <c r="C6" s="62" t="s">
        <v>13</v>
      </c>
      <c r="D6" s="61" t="s">
        <v>12</v>
      </c>
      <c r="E6" s="63" t="s">
        <v>13</v>
      </c>
      <c r="F6" s="84" t="s">
        <v>12</v>
      </c>
      <c r="G6" s="62" t="s">
        <v>13</v>
      </c>
      <c r="H6" s="85" t="s">
        <v>12</v>
      </c>
      <c r="I6" s="63" t="s">
        <v>13</v>
      </c>
      <c r="J6" s="61"/>
      <c r="K6" s="63"/>
    </row>
    <row r="7" spans="1:11" x14ac:dyDescent="0.25">
      <c r="A7" s="7" t="s">
        <v>42</v>
      </c>
      <c r="B7" s="65">
        <v>9</v>
      </c>
      <c r="C7" s="39">
        <f>IF(B31=0, "-", B7/B31)</f>
        <v>2.2443890274314215E-2</v>
      </c>
      <c r="D7" s="65">
        <v>1</v>
      </c>
      <c r="E7" s="21">
        <f>IF(D31=0, "-", D7/D31)</f>
        <v>3.0864197530864196E-3</v>
      </c>
      <c r="F7" s="81">
        <v>28</v>
      </c>
      <c r="G7" s="39">
        <f>IF(F31=0, "-", F7/F31)</f>
        <v>1.7654476670870115E-2</v>
      </c>
      <c r="H7" s="65">
        <v>22</v>
      </c>
      <c r="I7" s="21">
        <f>IF(H31=0, "-", H7/H31)</f>
        <v>1.5141087405368204E-2</v>
      </c>
      <c r="J7" s="20">
        <f t="shared" ref="J7:J29" si="0">IF(D7=0, "-", IF((B7-D7)/D7&lt;10, (B7-D7)/D7, "&gt;999%"))</f>
        <v>8</v>
      </c>
      <c r="K7" s="21">
        <f t="shared" ref="K7:K29" si="1">IF(H7=0, "-", IF((F7-H7)/H7&lt;10, (F7-H7)/H7, "&gt;999%"))</f>
        <v>0.27272727272727271</v>
      </c>
    </row>
    <row r="8" spans="1:11" x14ac:dyDescent="0.25">
      <c r="A8" s="7" t="s">
        <v>43</v>
      </c>
      <c r="B8" s="65">
        <v>0</v>
      </c>
      <c r="C8" s="39">
        <f>IF(B31=0, "-", B8/B31)</f>
        <v>0</v>
      </c>
      <c r="D8" s="65">
        <v>0</v>
      </c>
      <c r="E8" s="21">
        <f>IF(D31=0, "-", D8/D31)</f>
        <v>0</v>
      </c>
      <c r="F8" s="81">
        <v>0</v>
      </c>
      <c r="G8" s="39">
        <f>IF(F31=0, "-", F8/F31)</f>
        <v>0</v>
      </c>
      <c r="H8" s="65">
        <v>2</v>
      </c>
      <c r="I8" s="21">
        <f>IF(H31=0, "-", H8/H31)</f>
        <v>1.3764624913971094E-3</v>
      </c>
      <c r="J8" s="20" t="str">
        <f t="shared" si="0"/>
        <v>-</v>
      </c>
      <c r="K8" s="21">
        <f t="shared" si="1"/>
        <v>-1</v>
      </c>
    </row>
    <row r="9" spans="1:11" x14ac:dyDescent="0.25">
      <c r="A9" s="7" t="s">
        <v>46</v>
      </c>
      <c r="B9" s="65">
        <v>3</v>
      </c>
      <c r="C9" s="39">
        <f>IF(B31=0, "-", B9/B31)</f>
        <v>7.481296758104738E-3</v>
      </c>
      <c r="D9" s="65">
        <v>4</v>
      </c>
      <c r="E9" s="21">
        <f>IF(D31=0, "-", D9/D31)</f>
        <v>1.2345679012345678E-2</v>
      </c>
      <c r="F9" s="81">
        <v>30</v>
      </c>
      <c r="G9" s="39">
        <f>IF(F31=0, "-", F9/F31)</f>
        <v>1.8915510718789406E-2</v>
      </c>
      <c r="H9" s="65">
        <v>26</v>
      </c>
      <c r="I9" s="21">
        <f>IF(H31=0, "-", H9/H31)</f>
        <v>1.7894012388162423E-2</v>
      </c>
      <c r="J9" s="20">
        <f t="shared" si="0"/>
        <v>-0.25</v>
      </c>
      <c r="K9" s="21">
        <f t="shared" si="1"/>
        <v>0.15384615384615385</v>
      </c>
    </row>
    <row r="10" spans="1:11" x14ac:dyDescent="0.25">
      <c r="A10" s="7" t="s">
        <v>47</v>
      </c>
      <c r="B10" s="65">
        <v>3</v>
      </c>
      <c r="C10" s="39">
        <f>IF(B31=0, "-", B10/B31)</f>
        <v>7.481296758104738E-3</v>
      </c>
      <c r="D10" s="65">
        <v>6</v>
      </c>
      <c r="E10" s="21">
        <f>IF(D31=0, "-", D10/D31)</f>
        <v>1.8518518518518517E-2</v>
      </c>
      <c r="F10" s="81">
        <v>11</v>
      </c>
      <c r="G10" s="39">
        <f>IF(F31=0, "-", F10/F31)</f>
        <v>6.9356872635561164E-3</v>
      </c>
      <c r="H10" s="65">
        <v>27</v>
      </c>
      <c r="I10" s="21">
        <f>IF(H31=0, "-", H10/H31)</f>
        <v>1.8582243633860976E-2</v>
      </c>
      <c r="J10" s="20">
        <f t="shared" si="0"/>
        <v>-0.5</v>
      </c>
      <c r="K10" s="21">
        <f t="shared" si="1"/>
        <v>-0.59259259259259256</v>
      </c>
    </row>
    <row r="11" spans="1:11" x14ac:dyDescent="0.25">
      <c r="A11" s="7" t="s">
        <v>48</v>
      </c>
      <c r="B11" s="65">
        <v>8</v>
      </c>
      <c r="C11" s="39">
        <f>IF(B31=0, "-", B11/B31)</f>
        <v>1.9950124688279301E-2</v>
      </c>
      <c r="D11" s="65">
        <v>5</v>
      </c>
      <c r="E11" s="21">
        <f>IF(D31=0, "-", D11/D31)</f>
        <v>1.5432098765432098E-2</v>
      </c>
      <c r="F11" s="81">
        <v>23</v>
      </c>
      <c r="G11" s="39">
        <f>IF(F31=0, "-", F11/F31)</f>
        <v>1.4501891551071878E-2</v>
      </c>
      <c r="H11" s="65">
        <v>17</v>
      </c>
      <c r="I11" s="21">
        <f>IF(H31=0, "-", H11/H31)</f>
        <v>1.1699931176875429E-2</v>
      </c>
      <c r="J11" s="20">
        <f t="shared" si="0"/>
        <v>0.6</v>
      </c>
      <c r="K11" s="21">
        <f t="shared" si="1"/>
        <v>0.35294117647058826</v>
      </c>
    </row>
    <row r="12" spans="1:11" x14ac:dyDescent="0.25">
      <c r="A12" s="7" t="s">
        <v>49</v>
      </c>
      <c r="B12" s="65">
        <v>31</v>
      </c>
      <c r="C12" s="39">
        <f>IF(B31=0, "-", B12/B31)</f>
        <v>7.7306733167082295E-2</v>
      </c>
      <c r="D12" s="65">
        <v>21</v>
      </c>
      <c r="E12" s="21">
        <f>IF(D31=0, "-", D12/D31)</f>
        <v>6.4814814814814811E-2</v>
      </c>
      <c r="F12" s="81">
        <v>125</v>
      </c>
      <c r="G12" s="39">
        <f>IF(F31=0, "-", F12/F31)</f>
        <v>7.8814627994955866E-2</v>
      </c>
      <c r="H12" s="65">
        <v>98</v>
      </c>
      <c r="I12" s="21">
        <f>IF(H31=0, "-", H12/H31)</f>
        <v>6.7446662078458355E-2</v>
      </c>
      <c r="J12" s="20">
        <f t="shared" si="0"/>
        <v>0.47619047619047616</v>
      </c>
      <c r="K12" s="21">
        <f t="shared" si="1"/>
        <v>0.27551020408163263</v>
      </c>
    </row>
    <row r="13" spans="1:11" x14ac:dyDescent="0.25">
      <c r="A13" s="7" t="s">
        <v>52</v>
      </c>
      <c r="B13" s="65">
        <v>42</v>
      </c>
      <c r="C13" s="39">
        <f>IF(B31=0, "-", B13/B31)</f>
        <v>0.10473815461346633</v>
      </c>
      <c r="D13" s="65">
        <v>61</v>
      </c>
      <c r="E13" s="21">
        <f>IF(D31=0, "-", D13/D31)</f>
        <v>0.18827160493827161</v>
      </c>
      <c r="F13" s="81">
        <v>169</v>
      </c>
      <c r="G13" s="39">
        <f>IF(F31=0, "-", F13/F31)</f>
        <v>0.10655737704918032</v>
      </c>
      <c r="H13" s="65">
        <v>227</v>
      </c>
      <c r="I13" s="21">
        <f>IF(H31=0, "-", H13/H31)</f>
        <v>0.15622849277357193</v>
      </c>
      <c r="J13" s="20">
        <f t="shared" si="0"/>
        <v>-0.31147540983606559</v>
      </c>
      <c r="K13" s="21">
        <f t="shared" si="1"/>
        <v>-0.25550660792951541</v>
      </c>
    </row>
    <row r="14" spans="1:11" x14ac:dyDescent="0.25">
      <c r="A14" s="7" t="s">
        <v>55</v>
      </c>
      <c r="B14" s="65">
        <v>10</v>
      </c>
      <c r="C14" s="39">
        <f>IF(B31=0, "-", B14/B31)</f>
        <v>2.4937655860349128E-2</v>
      </c>
      <c r="D14" s="65">
        <v>8</v>
      </c>
      <c r="E14" s="21">
        <f>IF(D31=0, "-", D14/D31)</f>
        <v>2.4691358024691357E-2</v>
      </c>
      <c r="F14" s="81">
        <v>22</v>
      </c>
      <c r="G14" s="39">
        <f>IF(F31=0, "-", F14/F31)</f>
        <v>1.3871374527112233E-2</v>
      </c>
      <c r="H14" s="65">
        <v>22</v>
      </c>
      <c r="I14" s="21">
        <f>IF(H31=0, "-", H14/H31)</f>
        <v>1.5141087405368204E-2</v>
      </c>
      <c r="J14" s="20">
        <f t="shared" si="0"/>
        <v>0.25</v>
      </c>
      <c r="K14" s="21">
        <f t="shared" si="1"/>
        <v>0</v>
      </c>
    </row>
    <row r="15" spans="1:11" x14ac:dyDescent="0.25">
      <c r="A15" s="7" t="s">
        <v>56</v>
      </c>
      <c r="B15" s="65">
        <v>87</v>
      </c>
      <c r="C15" s="39">
        <f>IF(B31=0, "-", B15/B31)</f>
        <v>0.21695760598503741</v>
      </c>
      <c r="D15" s="65">
        <v>113</v>
      </c>
      <c r="E15" s="21">
        <f>IF(D31=0, "-", D15/D31)</f>
        <v>0.34876543209876543</v>
      </c>
      <c r="F15" s="81">
        <v>443</v>
      </c>
      <c r="G15" s="39">
        <f>IF(F31=0, "-", F15/F31)</f>
        <v>0.27931904161412358</v>
      </c>
      <c r="H15" s="65">
        <v>491</v>
      </c>
      <c r="I15" s="21">
        <f>IF(H31=0, "-", H15/H31)</f>
        <v>0.33792154163799037</v>
      </c>
      <c r="J15" s="20">
        <f t="shared" si="0"/>
        <v>-0.23008849557522124</v>
      </c>
      <c r="K15" s="21">
        <f t="shared" si="1"/>
        <v>-9.775967413441955E-2</v>
      </c>
    </row>
    <row r="16" spans="1:11" x14ac:dyDescent="0.25">
      <c r="A16" s="7" t="s">
        <v>59</v>
      </c>
      <c r="B16" s="65">
        <v>11</v>
      </c>
      <c r="C16" s="39">
        <f>IF(B31=0, "-", B16/B31)</f>
        <v>2.7431421446384038E-2</v>
      </c>
      <c r="D16" s="65">
        <v>7</v>
      </c>
      <c r="E16" s="21">
        <f>IF(D31=0, "-", D16/D31)</f>
        <v>2.1604938271604937E-2</v>
      </c>
      <c r="F16" s="81">
        <v>39</v>
      </c>
      <c r="G16" s="39">
        <f>IF(F31=0, "-", F16/F31)</f>
        <v>2.4590163934426229E-2</v>
      </c>
      <c r="H16" s="65">
        <v>39</v>
      </c>
      <c r="I16" s="21">
        <f>IF(H31=0, "-", H16/H31)</f>
        <v>2.6841018582243633E-2</v>
      </c>
      <c r="J16" s="20">
        <f t="shared" si="0"/>
        <v>0.5714285714285714</v>
      </c>
      <c r="K16" s="21">
        <f t="shared" si="1"/>
        <v>0</v>
      </c>
    </row>
    <row r="17" spans="1:11" x14ac:dyDescent="0.25">
      <c r="A17" s="7" t="s">
        <v>62</v>
      </c>
      <c r="B17" s="65">
        <v>61</v>
      </c>
      <c r="C17" s="39">
        <f>IF(B31=0, "-", B17/B31)</f>
        <v>0.15211970074812967</v>
      </c>
      <c r="D17" s="65">
        <v>25</v>
      </c>
      <c r="E17" s="21">
        <f>IF(D31=0, "-", D17/D31)</f>
        <v>7.716049382716049E-2</v>
      </c>
      <c r="F17" s="81">
        <v>162</v>
      </c>
      <c r="G17" s="39">
        <f>IF(F31=0, "-", F17/F31)</f>
        <v>0.10214375788146279</v>
      </c>
      <c r="H17" s="65">
        <v>122</v>
      </c>
      <c r="I17" s="21">
        <f>IF(H31=0, "-", H17/H31)</f>
        <v>8.3964211975223677E-2</v>
      </c>
      <c r="J17" s="20">
        <f t="shared" si="0"/>
        <v>1.44</v>
      </c>
      <c r="K17" s="21">
        <f t="shared" si="1"/>
        <v>0.32786885245901637</v>
      </c>
    </row>
    <row r="18" spans="1:11" x14ac:dyDescent="0.25">
      <c r="A18" s="7" t="s">
        <v>66</v>
      </c>
      <c r="B18" s="65">
        <v>33</v>
      </c>
      <c r="C18" s="39">
        <f>IF(B31=0, "-", B18/B31)</f>
        <v>8.2294264339152115E-2</v>
      </c>
      <c r="D18" s="65">
        <v>9</v>
      </c>
      <c r="E18" s="21">
        <f>IF(D31=0, "-", D18/D31)</f>
        <v>2.7777777777777776E-2</v>
      </c>
      <c r="F18" s="81">
        <v>109</v>
      </c>
      <c r="G18" s="39">
        <f>IF(F31=0, "-", F18/F31)</f>
        <v>6.8726355611601508E-2</v>
      </c>
      <c r="H18" s="65">
        <v>68</v>
      </c>
      <c r="I18" s="21">
        <f>IF(H31=0, "-", H18/H31)</f>
        <v>4.6799724707501718E-2</v>
      </c>
      <c r="J18" s="20">
        <f t="shared" si="0"/>
        <v>2.6666666666666665</v>
      </c>
      <c r="K18" s="21">
        <f t="shared" si="1"/>
        <v>0.6029411764705882</v>
      </c>
    </row>
    <row r="19" spans="1:11" x14ac:dyDescent="0.25">
      <c r="A19" s="7" t="s">
        <v>69</v>
      </c>
      <c r="B19" s="65">
        <v>3</v>
      </c>
      <c r="C19" s="39">
        <f>IF(B31=0, "-", B19/B31)</f>
        <v>7.481296758104738E-3</v>
      </c>
      <c r="D19" s="65">
        <v>3</v>
      </c>
      <c r="E19" s="21">
        <f>IF(D31=0, "-", D19/D31)</f>
        <v>9.2592592592592587E-3</v>
      </c>
      <c r="F19" s="81">
        <v>26</v>
      </c>
      <c r="G19" s="39">
        <f>IF(F31=0, "-", F19/F31)</f>
        <v>1.6393442622950821E-2</v>
      </c>
      <c r="H19" s="65">
        <v>18</v>
      </c>
      <c r="I19" s="21">
        <f>IF(H31=0, "-", H19/H31)</f>
        <v>1.2388162422573986E-2</v>
      </c>
      <c r="J19" s="20">
        <f t="shared" si="0"/>
        <v>0</v>
      </c>
      <c r="K19" s="21">
        <f t="shared" si="1"/>
        <v>0.44444444444444442</v>
      </c>
    </row>
    <row r="20" spans="1:11" x14ac:dyDescent="0.25">
      <c r="A20" s="7" t="s">
        <v>70</v>
      </c>
      <c r="B20" s="65">
        <v>6</v>
      </c>
      <c r="C20" s="39">
        <f>IF(B31=0, "-", B20/B31)</f>
        <v>1.4962593516209476E-2</v>
      </c>
      <c r="D20" s="65">
        <v>0</v>
      </c>
      <c r="E20" s="21">
        <f>IF(D31=0, "-", D20/D31)</f>
        <v>0</v>
      </c>
      <c r="F20" s="81">
        <v>8</v>
      </c>
      <c r="G20" s="39">
        <f>IF(F31=0, "-", F20/F31)</f>
        <v>5.0441361916771753E-3</v>
      </c>
      <c r="H20" s="65">
        <v>5</v>
      </c>
      <c r="I20" s="21">
        <f>IF(H31=0, "-", H20/H31)</f>
        <v>3.4411562284927736E-3</v>
      </c>
      <c r="J20" s="20" t="str">
        <f t="shared" si="0"/>
        <v>-</v>
      </c>
      <c r="K20" s="21">
        <f t="shared" si="1"/>
        <v>0.6</v>
      </c>
    </row>
    <row r="21" spans="1:11" x14ac:dyDescent="0.25">
      <c r="A21" s="7" t="s">
        <v>75</v>
      </c>
      <c r="B21" s="65">
        <v>3</v>
      </c>
      <c r="C21" s="39">
        <f>IF(B31=0, "-", B21/B31)</f>
        <v>7.481296758104738E-3</v>
      </c>
      <c r="D21" s="65">
        <v>6</v>
      </c>
      <c r="E21" s="21">
        <f>IF(D31=0, "-", D21/D31)</f>
        <v>1.8518518518518517E-2</v>
      </c>
      <c r="F21" s="81">
        <v>27</v>
      </c>
      <c r="G21" s="39">
        <f>IF(F31=0, "-", F21/F31)</f>
        <v>1.7023959646910468E-2</v>
      </c>
      <c r="H21" s="65">
        <v>20</v>
      </c>
      <c r="I21" s="21">
        <f>IF(H31=0, "-", H21/H31)</f>
        <v>1.3764624913971095E-2</v>
      </c>
      <c r="J21" s="20">
        <f t="shared" si="0"/>
        <v>-0.5</v>
      </c>
      <c r="K21" s="21">
        <f t="shared" si="1"/>
        <v>0.35</v>
      </c>
    </row>
    <row r="22" spans="1:11" x14ac:dyDescent="0.25">
      <c r="A22" s="7" t="s">
        <v>76</v>
      </c>
      <c r="B22" s="65">
        <v>17</v>
      </c>
      <c r="C22" s="39">
        <f>IF(B31=0, "-", B22/B31)</f>
        <v>4.2394014962593519E-2</v>
      </c>
      <c r="D22" s="65">
        <v>12</v>
      </c>
      <c r="E22" s="21">
        <f>IF(D31=0, "-", D22/D31)</f>
        <v>3.7037037037037035E-2</v>
      </c>
      <c r="F22" s="81">
        <v>77</v>
      </c>
      <c r="G22" s="39">
        <f>IF(F31=0, "-", F22/F31)</f>
        <v>4.8549810844892814E-2</v>
      </c>
      <c r="H22" s="65">
        <v>49</v>
      </c>
      <c r="I22" s="21">
        <f>IF(H31=0, "-", H22/H31)</f>
        <v>3.3723331039229178E-2</v>
      </c>
      <c r="J22" s="20">
        <f t="shared" si="0"/>
        <v>0.41666666666666669</v>
      </c>
      <c r="K22" s="21">
        <f t="shared" si="1"/>
        <v>0.5714285714285714</v>
      </c>
    </row>
    <row r="23" spans="1:11" x14ac:dyDescent="0.25">
      <c r="A23" s="7" t="s">
        <v>81</v>
      </c>
      <c r="B23" s="65">
        <v>0</v>
      </c>
      <c r="C23" s="39">
        <f>IF(B31=0, "-", B23/B31)</f>
        <v>0</v>
      </c>
      <c r="D23" s="65">
        <v>0</v>
      </c>
      <c r="E23" s="21">
        <f>IF(D31=0, "-", D23/D31)</f>
        <v>0</v>
      </c>
      <c r="F23" s="81">
        <v>1</v>
      </c>
      <c r="G23" s="39">
        <f>IF(F31=0, "-", F23/F31)</f>
        <v>6.3051702395964691E-4</v>
      </c>
      <c r="H23" s="65">
        <v>0</v>
      </c>
      <c r="I23" s="21">
        <f>IF(H31=0, "-", H23/H31)</f>
        <v>0</v>
      </c>
      <c r="J23" s="20" t="str">
        <f t="shared" si="0"/>
        <v>-</v>
      </c>
      <c r="K23" s="21" t="str">
        <f t="shared" si="1"/>
        <v>-</v>
      </c>
    </row>
    <row r="24" spans="1:11" x14ac:dyDescent="0.25">
      <c r="A24" s="7" t="s">
        <v>85</v>
      </c>
      <c r="B24" s="65">
        <v>9</v>
      </c>
      <c r="C24" s="39">
        <f>IF(B31=0, "-", B24/B31)</f>
        <v>2.2443890274314215E-2</v>
      </c>
      <c r="D24" s="65">
        <v>13</v>
      </c>
      <c r="E24" s="21">
        <f>IF(D31=0, "-", D24/D31)</f>
        <v>4.0123456790123455E-2</v>
      </c>
      <c r="F24" s="81">
        <v>16</v>
      </c>
      <c r="G24" s="39">
        <f>IF(F31=0, "-", F24/F31)</f>
        <v>1.0088272383354351E-2</v>
      </c>
      <c r="H24" s="65">
        <v>58</v>
      </c>
      <c r="I24" s="21">
        <f>IF(H31=0, "-", H24/H31)</f>
        <v>3.9917412250516177E-2</v>
      </c>
      <c r="J24" s="20">
        <f t="shared" si="0"/>
        <v>-0.30769230769230771</v>
      </c>
      <c r="K24" s="21">
        <f t="shared" si="1"/>
        <v>-0.72413793103448276</v>
      </c>
    </row>
    <row r="25" spans="1:11" x14ac:dyDescent="0.25">
      <c r="A25" s="7" t="s">
        <v>86</v>
      </c>
      <c r="B25" s="65">
        <v>27</v>
      </c>
      <c r="C25" s="39">
        <f>IF(B31=0, "-", B25/B31)</f>
        <v>6.7331670822942641E-2</v>
      </c>
      <c r="D25" s="65">
        <v>11</v>
      </c>
      <c r="E25" s="21">
        <f>IF(D31=0, "-", D25/D31)</f>
        <v>3.3950617283950615E-2</v>
      </c>
      <c r="F25" s="81">
        <v>69</v>
      </c>
      <c r="G25" s="39">
        <f>IF(F31=0, "-", F25/F31)</f>
        <v>4.3505674653215635E-2</v>
      </c>
      <c r="H25" s="65">
        <v>32</v>
      </c>
      <c r="I25" s="21">
        <f>IF(H31=0, "-", H25/H31)</f>
        <v>2.202339986235375E-2</v>
      </c>
      <c r="J25" s="20">
        <f t="shared" si="0"/>
        <v>1.4545454545454546</v>
      </c>
      <c r="K25" s="21">
        <f t="shared" si="1"/>
        <v>1.15625</v>
      </c>
    </row>
    <row r="26" spans="1:11" x14ac:dyDescent="0.25">
      <c r="A26" s="7" t="s">
        <v>93</v>
      </c>
      <c r="B26" s="65">
        <v>6</v>
      </c>
      <c r="C26" s="39">
        <f>IF(B31=0, "-", B26/B31)</f>
        <v>1.4962593516209476E-2</v>
      </c>
      <c r="D26" s="65">
        <v>7</v>
      </c>
      <c r="E26" s="21">
        <f>IF(D31=0, "-", D26/D31)</f>
        <v>2.1604938271604937E-2</v>
      </c>
      <c r="F26" s="81">
        <v>36</v>
      </c>
      <c r="G26" s="39">
        <f>IF(F31=0, "-", F26/F31)</f>
        <v>2.269861286254729E-2</v>
      </c>
      <c r="H26" s="65">
        <v>30</v>
      </c>
      <c r="I26" s="21">
        <f>IF(H31=0, "-", H26/H31)</f>
        <v>2.0646937370956641E-2</v>
      </c>
      <c r="J26" s="20">
        <f t="shared" si="0"/>
        <v>-0.14285714285714285</v>
      </c>
      <c r="K26" s="21">
        <f t="shared" si="1"/>
        <v>0.2</v>
      </c>
    </row>
    <row r="27" spans="1:11" x14ac:dyDescent="0.25">
      <c r="A27" s="7" t="s">
        <v>94</v>
      </c>
      <c r="B27" s="65">
        <v>6</v>
      </c>
      <c r="C27" s="39">
        <f>IF(B31=0, "-", B27/B31)</f>
        <v>1.4962593516209476E-2</v>
      </c>
      <c r="D27" s="65">
        <v>3</v>
      </c>
      <c r="E27" s="21">
        <f>IF(D31=0, "-", D27/D31)</f>
        <v>9.2592592592592587E-3</v>
      </c>
      <c r="F27" s="81">
        <v>41</v>
      </c>
      <c r="G27" s="39">
        <f>IF(F31=0, "-", F27/F31)</f>
        <v>2.5851197982345524E-2</v>
      </c>
      <c r="H27" s="65">
        <v>12</v>
      </c>
      <c r="I27" s="21">
        <f>IF(H31=0, "-", H27/H31)</f>
        <v>8.2587749483826571E-3</v>
      </c>
      <c r="J27" s="20">
        <f t="shared" si="0"/>
        <v>1</v>
      </c>
      <c r="K27" s="21">
        <f t="shared" si="1"/>
        <v>2.4166666666666665</v>
      </c>
    </row>
    <row r="28" spans="1:11" x14ac:dyDescent="0.25">
      <c r="A28" s="7" t="s">
        <v>96</v>
      </c>
      <c r="B28" s="65">
        <v>23</v>
      </c>
      <c r="C28" s="39">
        <f>IF(B31=0, "-", B28/B31)</f>
        <v>5.7356608478802994E-2</v>
      </c>
      <c r="D28" s="65">
        <v>6</v>
      </c>
      <c r="E28" s="21">
        <f>IF(D31=0, "-", D28/D31)</f>
        <v>1.8518518518518517E-2</v>
      </c>
      <c r="F28" s="81">
        <v>119</v>
      </c>
      <c r="G28" s="39">
        <f>IF(F31=0, "-", F28/F31)</f>
        <v>7.5031525851197989E-2</v>
      </c>
      <c r="H28" s="65">
        <v>40</v>
      </c>
      <c r="I28" s="21">
        <f>IF(H31=0, "-", H28/H31)</f>
        <v>2.7529249827942189E-2</v>
      </c>
      <c r="J28" s="20">
        <f t="shared" si="0"/>
        <v>2.8333333333333335</v>
      </c>
      <c r="K28" s="21">
        <f t="shared" si="1"/>
        <v>1.9750000000000001</v>
      </c>
    </row>
    <row r="29" spans="1:11" x14ac:dyDescent="0.25">
      <c r="A29" s="7" t="s">
        <v>97</v>
      </c>
      <c r="B29" s="65">
        <v>3</v>
      </c>
      <c r="C29" s="39">
        <f>IF(B31=0, "-", B29/B31)</f>
        <v>7.481296758104738E-3</v>
      </c>
      <c r="D29" s="65">
        <v>3</v>
      </c>
      <c r="E29" s="21">
        <f>IF(D31=0, "-", D29/D31)</f>
        <v>9.2592592592592587E-3</v>
      </c>
      <c r="F29" s="81">
        <v>5</v>
      </c>
      <c r="G29" s="39">
        <f>IF(F31=0, "-", F29/F31)</f>
        <v>3.1525851197982345E-3</v>
      </c>
      <c r="H29" s="65">
        <v>28</v>
      </c>
      <c r="I29" s="21">
        <f>IF(H31=0, "-", H29/H31)</f>
        <v>1.9270474879559532E-2</v>
      </c>
      <c r="J29" s="20">
        <f t="shared" si="0"/>
        <v>0</v>
      </c>
      <c r="K29" s="21">
        <f t="shared" si="1"/>
        <v>-0.8214285714285714</v>
      </c>
    </row>
    <row r="30" spans="1:11" x14ac:dyDescent="0.25">
      <c r="A30" s="2"/>
      <c r="B30" s="68"/>
      <c r="C30" s="33"/>
      <c r="D30" s="68"/>
      <c r="E30" s="6"/>
      <c r="F30" s="82"/>
      <c r="G30" s="33"/>
      <c r="H30" s="68"/>
      <c r="I30" s="6"/>
      <c r="J30" s="5"/>
      <c r="K30" s="6"/>
    </row>
    <row r="31" spans="1:11" s="43" customFormat="1" ht="13" x14ac:dyDescent="0.3">
      <c r="A31" s="162" t="s">
        <v>604</v>
      </c>
      <c r="B31" s="71">
        <f>SUM(B7:B30)</f>
        <v>401</v>
      </c>
      <c r="C31" s="40">
        <v>1</v>
      </c>
      <c r="D31" s="71">
        <f>SUM(D7:D30)</f>
        <v>324</v>
      </c>
      <c r="E31" s="41">
        <v>1</v>
      </c>
      <c r="F31" s="77">
        <f>SUM(F7:F30)</f>
        <v>1586</v>
      </c>
      <c r="G31" s="42">
        <v>1</v>
      </c>
      <c r="H31" s="71">
        <f>SUM(H7:H30)</f>
        <v>1453</v>
      </c>
      <c r="I31" s="41">
        <v>1</v>
      </c>
      <c r="J31" s="37">
        <f>IF(D31=0, "-", (B31-D31)/D31)</f>
        <v>0.23765432098765432</v>
      </c>
      <c r="K31" s="38">
        <f>IF(H31=0, "-", (F31-H31)/H31)</f>
        <v>9.1534755677907781E-2</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6"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8"/>
  <dimension ref="A1:J566"/>
  <sheetViews>
    <sheetView tabSelected="1" zoomScaleNormal="100" workbookViewId="0">
      <selection activeCell="M1" sqref="M1"/>
    </sheetView>
  </sheetViews>
  <sheetFormatPr defaultRowHeight="12.5" x14ac:dyDescent="0.25"/>
  <cols>
    <col min="1" max="1" width="34.36328125" bestFit="1" customWidth="1"/>
    <col min="6" max="6" width="1.7265625" customWidth="1"/>
  </cols>
  <sheetData>
    <row r="1" spans="1:10" s="52" customFormat="1" ht="20" x14ac:dyDescent="0.4">
      <c r="A1" s="4" t="s">
        <v>10</v>
      </c>
      <c r="B1" s="198" t="s">
        <v>21</v>
      </c>
      <c r="C1" s="199"/>
      <c r="D1" s="199"/>
      <c r="E1" s="199"/>
      <c r="F1" s="199"/>
      <c r="G1" s="199"/>
      <c r="H1" s="199"/>
      <c r="I1" s="199"/>
      <c r="J1" s="199"/>
    </row>
    <row r="2" spans="1:10" s="52" customFormat="1" ht="20" x14ac:dyDescent="0.4">
      <c r="A2" s="4" t="s">
        <v>108</v>
      </c>
      <c r="B2" s="202" t="s">
        <v>99</v>
      </c>
      <c r="C2" s="203"/>
      <c r="D2" s="203"/>
      <c r="E2" s="203"/>
      <c r="F2" s="203"/>
      <c r="G2" s="203"/>
      <c r="H2" s="203"/>
      <c r="I2" s="203"/>
      <c r="J2" s="203"/>
    </row>
    <row r="4" spans="1:10" ht="13" x14ac:dyDescent="0.3">
      <c r="A4" s="3"/>
      <c r="B4" s="196" t="s">
        <v>1</v>
      </c>
      <c r="C4" s="197"/>
      <c r="D4" s="196" t="s">
        <v>2</v>
      </c>
      <c r="E4" s="197"/>
      <c r="F4" s="59"/>
      <c r="G4" s="196" t="s">
        <v>3</v>
      </c>
      <c r="H4" s="200"/>
      <c r="I4" s="200"/>
      <c r="J4" s="197"/>
    </row>
    <row r="5" spans="1:10" ht="13" x14ac:dyDescent="0.3">
      <c r="A5" s="27"/>
      <c r="B5" s="57">
        <f>VALUE(RIGHT(B2, 4))</f>
        <v>2023</v>
      </c>
      <c r="C5" s="58">
        <f>B5-1</f>
        <v>2022</v>
      </c>
      <c r="D5" s="57">
        <f>B5</f>
        <v>2023</v>
      </c>
      <c r="E5" s="58">
        <f>C5</f>
        <v>2022</v>
      </c>
      <c r="F5" s="64"/>
      <c r="G5" s="57" t="s">
        <v>4</v>
      </c>
      <c r="H5" s="58" t="s">
        <v>2</v>
      </c>
      <c r="I5" s="57" t="s">
        <v>4</v>
      </c>
      <c r="J5" s="58" t="s">
        <v>2</v>
      </c>
    </row>
    <row r="6" spans="1:10" x14ac:dyDescent="0.25">
      <c r="A6" s="7"/>
      <c r="B6" s="86"/>
      <c r="C6" s="87"/>
      <c r="D6" s="86"/>
      <c r="E6" s="87"/>
      <c r="F6" s="88"/>
      <c r="G6" s="86"/>
      <c r="H6" s="87"/>
      <c r="I6" s="35"/>
      <c r="J6" s="36"/>
    </row>
    <row r="7" spans="1:10" s="139" customFormat="1" ht="13" x14ac:dyDescent="0.3">
      <c r="A7" s="159" t="s">
        <v>31</v>
      </c>
      <c r="B7" s="65"/>
      <c r="C7" s="66"/>
      <c r="D7" s="65"/>
      <c r="E7" s="66"/>
      <c r="F7" s="67"/>
      <c r="G7" s="65"/>
      <c r="H7" s="66"/>
      <c r="I7" s="20"/>
      <c r="J7" s="21"/>
    </row>
    <row r="8" spans="1:10" x14ac:dyDescent="0.25">
      <c r="A8" s="177" t="s">
        <v>242</v>
      </c>
      <c r="B8" s="143">
        <v>1</v>
      </c>
      <c r="C8" s="144">
        <v>0</v>
      </c>
      <c r="D8" s="143">
        <v>4</v>
      </c>
      <c r="E8" s="144">
        <v>14</v>
      </c>
      <c r="F8" s="145"/>
      <c r="G8" s="143">
        <f>B8-C8</f>
        <v>1</v>
      </c>
      <c r="H8" s="144">
        <f>D8-E8</f>
        <v>-10</v>
      </c>
      <c r="I8" s="151" t="str">
        <f>IF(C8=0, "-", IF(G8/C8&lt;10, G8/C8, "&gt;999%"))</f>
        <v>-</v>
      </c>
      <c r="J8" s="152">
        <f>IF(E8=0, "-", IF(H8/E8&lt;10, H8/E8, "&gt;999%"))</f>
        <v>-0.7142857142857143</v>
      </c>
    </row>
    <row r="9" spans="1:10" x14ac:dyDescent="0.25">
      <c r="A9" s="158" t="s">
        <v>397</v>
      </c>
      <c r="B9" s="65">
        <v>2</v>
      </c>
      <c r="C9" s="66">
        <v>0</v>
      </c>
      <c r="D9" s="65">
        <v>11</v>
      </c>
      <c r="E9" s="66">
        <v>12</v>
      </c>
      <c r="F9" s="67"/>
      <c r="G9" s="65">
        <f>B9-C9</f>
        <v>2</v>
      </c>
      <c r="H9" s="66">
        <f>D9-E9</f>
        <v>-1</v>
      </c>
      <c r="I9" s="20" t="str">
        <f>IF(C9=0, "-", IF(G9/C9&lt;10, G9/C9, "&gt;999%"))</f>
        <v>-</v>
      </c>
      <c r="J9" s="21">
        <f>IF(E9=0, "-", IF(H9/E9&lt;10, H9/E9, "&gt;999%"))</f>
        <v>-8.3333333333333329E-2</v>
      </c>
    </row>
    <row r="10" spans="1:10" x14ac:dyDescent="0.25">
      <c r="A10" s="158" t="s">
        <v>360</v>
      </c>
      <c r="B10" s="65">
        <v>4</v>
      </c>
      <c r="C10" s="66">
        <v>0</v>
      </c>
      <c r="D10" s="65">
        <v>7</v>
      </c>
      <c r="E10" s="66">
        <v>0</v>
      </c>
      <c r="F10" s="67"/>
      <c r="G10" s="65">
        <f>B10-C10</f>
        <v>4</v>
      </c>
      <c r="H10" s="66">
        <f>D10-E10</f>
        <v>7</v>
      </c>
      <c r="I10" s="20" t="str">
        <f>IF(C10=0, "-", IF(G10/C10&lt;10, G10/C10, "&gt;999%"))</f>
        <v>-</v>
      </c>
      <c r="J10" s="21" t="str">
        <f>IF(E10=0, "-", IF(H10/E10&lt;10, H10/E10, "&gt;999%"))</f>
        <v>-</v>
      </c>
    </row>
    <row r="11" spans="1:10" s="160" customFormat="1" ht="13" x14ac:dyDescent="0.3">
      <c r="A11" s="178" t="s">
        <v>612</v>
      </c>
      <c r="B11" s="71">
        <v>7</v>
      </c>
      <c r="C11" s="72">
        <v>0</v>
      </c>
      <c r="D11" s="71">
        <v>22</v>
      </c>
      <c r="E11" s="72">
        <v>26</v>
      </c>
      <c r="F11" s="73"/>
      <c r="G11" s="71">
        <f>B11-C11</f>
        <v>7</v>
      </c>
      <c r="H11" s="72">
        <f>D11-E11</f>
        <v>-4</v>
      </c>
      <c r="I11" s="37" t="str">
        <f>IF(C11=0, "-", IF(G11/C11&lt;10, G11/C11, "&gt;999%"))</f>
        <v>-</v>
      </c>
      <c r="J11" s="38">
        <f>IF(E11=0, "-", IF(H11/E11&lt;10, H11/E11, "&gt;999%"))</f>
        <v>-0.15384615384615385</v>
      </c>
    </row>
    <row r="12" spans="1:10" x14ac:dyDescent="0.25">
      <c r="A12" s="177"/>
      <c r="B12" s="143"/>
      <c r="C12" s="144"/>
      <c r="D12" s="143"/>
      <c r="E12" s="144"/>
      <c r="F12" s="145"/>
      <c r="G12" s="143"/>
      <c r="H12" s="144"/>
      <c r="I12" s="151"/>
      <c r="J12" s="152"/>
    </row>
    <row r="13" spans="1:10" s="139" customFormat="1" ht="13" x14ac:dyDescent="0.3">
      <c r="A13" s="159" t="s">
        <v>32</v>
      </c>
      <c r="B13" s="65"/>
      <c r="C13" s="66"/>
      <c r="D13" s="65"/>
      <c r="E13" s="66"/>
      <c r="F13" s="67"/>
      <c r="G13" s="65"/>
      <c r="H13" s="66"/>
      <c r="I13" s="20"/>
      <c r="J13" s="21"/>
    </row>
    <row r="14" spans="1:10" x14ac:dyDescent="0.25">
      <c r="A14" s="158" t="s">
        <v>318</v>
      </c>
      <c r="B14" s="65">
        <v>2</v>
      </c>
      <c r="C14" s="66">
        <v>0</v>
      </c>
      <c r="D14" s="65">
        <v>3</v>
      </c>
      <c r="E14" s="66">
        <v>3</v>
      </c>
      <c r="F14" s="67"/>
      <c r="G14" s="65">
        <f>B14-C14</f>
        <v>2</v>
      </c>
      <c r="H14" s="66">
        <f>D14-E14</f>
        <v>0</v>
      </c>
      <c r="I14" s="20" t="str">
        <f>IF(C14=0, "-", IF(G14/C14&lt;10, G14/C14, "&gt;999%"))</f>
        <v>-</v>
      </c>
      <c r="J14" s="21">
        <f>IF(E14=0, "-", IF(H14/E14&lt;10, H14/E14, "&gt;999%"))</f>
        <v>0</v>
      </c>
    </row>
    <row r="15" spans="1:10" x14ac:dyDescent="0.25">
      <c r="A15" s="158" t="s">
        <v>463</v>
      </c>
      <c r="B15" s="65">
        <v>0</v>
      </c>
      <c r="C15" s="66">
        <v>2</v>
      </c>
      <c r="D15" s="65">
        <v>1</v>
      </c>
      <c r="E15" s="66">
        <v>2</v>
      </c>
      <c r="F15" s="67"/>
      <c r="G15" s="65">
        <f>B15-C15</f>
        <v>-2</v>
      </c>
      <c r="H15" s="66">
        <f>D15-E15</f>
        <v>-1</v>
      </c>
      <c r="I15" s="20">
        <f>IF(C15=0, "-", IF(G15/C15&lt;10, G15/C15, "&gt;999%"))</f>
        <v>-1</v>
      </c>
      <c r="J15" s="21">
        <f>IF(E15=0, "-", IF(H15/E15&lt;10, H15/E15, "&gt;999%"))</f>
        <v>-0.5</v>
      </c>
    </row>
    <row r="16" spans="1:10" s="160" customFormat="1" ht="13" x14ac:dyDescent="0.3">
      <c r="A16" s="178" t="s">
        <v>613</v>
      </c>
      <c r="B16" s="71">
        <v>2</v>
      </c>
      <c r="C16" s="72">
        <v>2</v>
      </c>
      <c r="D16" s="71">
        <v>4</v>
      </c>
      <c r="E16" s="72">
        <v>5</v>
      </c>
      <c r="F16" s="73"/>
      <c r="G16" s="71">
        <f>B16-C16</f>
        <v>0</v>
      </c>
      <c r="H16" s="72">
        <f>D16-E16</f>
        <v>-1</v>
      </c>
      <c r="I16" s="37">
        <f>IF(C16=0, "-", IF(G16/C16&lt;10, G16/C16, "&gt;999%"))</f>
        <v>0</v>
      </c>
      <c r="J16" s="38">
        <f>IF(E16=0, "-", IF(H16/E16&lt;10, H16/E16, "&gt;999%"))</f>
        <v>-0.2</v>
      </c>
    </row>
    <row r="17" spans="1:10" x14ac:dyDescent="0.25">
      <c r="A17" s="177"/>
      <c r="B17" s="143"/>
      <c r="C17" s="144"/>
      <c r="D17" s="143"/>
      <c r="E17" s="144"/>
      <c r="F17" s="145"/>
      <c r="G17" s="143"/>
      <c r="H17" s="144"/>
      <c r="I17" s="151"/>
      <c r="J17" s="152"/>
    </row>
    <row r="18" spans="1:10" s="139" customFormat="1" ht="13" x14ac:dyDescent="0.3">
      <c r="A18" s="159" t="s">
        <v>33</v>
      </c>
      <c r="B18" s="65"/>
      <c r="C18" s="66"/>
      <c r="D18" s="65"/>
      <c r="E18" s="66"/>
      <c r="F18" s="67"/>
      <c r="G18" s="65"/>
      <c r="H18" s="66"/>
      <c r="I18" s="20"/>
      <c r="J18" s="21"/>
    </row>
    <row r="19" spans="1:10" x14ac:dyDescent="0.25">
      <c r="A19" s="158" t="s">
        <v>209</v>
      </c>
      <c r="B19" s="65">
        <v>2</v>
      </c>
      <c r="C19" s="66">
        <v>1</v>
      </c>
      <c r="D19" s="65">
        <v>9</v>
      </c>
      <c r="E19" s="66">
        <v>10</v>
      </c>
      <c r="F19" s="67"/>
      <c r="G19" s="65">
        <f t="shared" ref="G19:G35" si="0">B19-C19</f>
        <v>1</v>
      </c>
      <c r="H19" s="66">
        <f t="shared" ref="H19:H35" si="1">D19-E19</f>
        <v>-1</v>
      </c>
      <c r="I19" s="20">
        <f t="shared" ref="I19:I35" si="2">IF(C19=0, "-", IF(G19/C19&lt;10, G19/C19, "&gt;999%"))</f>
        <v>1</v>
      </c>
      <c r="J19" s="21">
        <f t="shared" ref="J19:J35" si="3">IF(E19=0, "-", IF(H19/E19&lt;10, H19/E19, "&gt;999%"))</f>
        <v>-0.1</v>
      </c>
    </row>
    <row r="20" spans="1:10" x14ac:dyDescent="0.25">
      <c r="A20" s="158" t="s">
        <v>221</v>
      </c>
      <c r="B20" s="65">
        <v>12</v>
      </c>
      <c r="C20" s="66">
        <v>9</v>
      </c>
      <c r="D20" s="65">
        <v>48</v>
      </c>
      <c r="E20" s="66">
        <v>25</v>
      </c>
      <c r="F20" s="67"/>
      <c r="G20" s="65">
        <f t="shared" si="0"/>
        <v>3</v>
      </c>
      <c r="H20" s="66">
        <f t="shared" si="1"/>
        <v>23</v>
      </c>
      <c r="I20" s="20">
        <f t="shared" si="2"/>
        <v>0.33333333333333331</v>
      </c>
      <c r="J20" s="21">
        <f t="shared" si="3"/>
        <v>0.92</v>
      </c>
    </row>
    <row r="21" spans="1:10" x14ac:dyDescent="0.25">
      <c r="A21" s="158" t="s">
        <v>243</v>
      </c>
      <c r="B21" s="65">
        <v>3</v>
      </c>
      <c r="C21" s="66">
        <v>0</v>
      </c>
      <c r="D21" s="65">
        <v>13</v>
      </c>
      <c r="E21" s="66">
        <v>9</v>
      </c>
      <c r="F21" s="67"/>
      <c r="G21" s="65">
        <f t="shared" si="0"/>
        <v>3</v>
      </c>
      <c r="H21" s="66">
        <f t="shared" si="1"/>
        <v>4</v>
      </c>
      <c r="I21" s="20" t="str">
        <f t="shared" si="2"/>
        <v>-</v>
      </c>
      <c r="J21" s="21">
        <f t="shared" si="3"/>
        <v>0.44444444444444442</v>
      </c>
    </row>
    <row r="22" spans="1:10" x14ac:dyDescent="0.25">
      <c r="A22" s="158" t="s">
        <v>303</v>
      </c>
      <c r="B22" s="65">
        <v>0</v>
      </c>
      <c r="C22" s="66">
        <v>0</v>
      </c>
      <c r="D22" s="65">
        <v>2</v>
      </c>
      <c r="E22" s="66">
        <v>2</v>
      </c>
      <c r="F22" s="67"/>
      <c r="G22" s="65">
        <f t="shared" si="0"/>
        <v>0</v>
      </c>
      <c r="H22" s="66">
        <f t="shared" si="1"/>
        <v>0</v>
      </c>
      <c r="I22" s="20" t="str">
        <f t="shared" si="2"/>
        <v>-</v>
      </c>
      <c r="J22" s="21">
        <f t="shared" si="3"/>
        <v>0</v>
      </c>
    </row>
    <row r="23" spans="1:10" x14ac:dyDescent="0.25">
      <c r="A23" s="158" t="s">
        <v>244</v>
      </c>
      <c r="B23" s="65">
        <v>6</v>
      </c>
      <c r="C23" s="66">
        <v>1</v>
      </c>
      <c r="D23" s="65">
        <v>12</v>
      </c>
      <c r="E23" s="66">
        <v>10</v>
      </c>
      <c r="F23" s="67"/>
      <c r="G23" s="65">
        <f t="shared" si="0"/>
        <v>5</v>
      </c>
      <c r="H23" s="66">
        <f t="shared" si="1"/>
        <v>2</v>
      </c>
      <c r="I23" s="20">
        <f t="shared" si="2"/>
        <v>5</v>
      </c>
      <c r="J23" s="21">
        <f t="shared" si="3"/>
        <v>0.2</v>
      </c>
    </row>
    <row r="24" spans="1:10" x14ac:dyDescent="0.25">
      <c r="A24" s="158" t="s">
        <v>262</v>
      </c>
      <c r="B24" s="65">
        <v>1</v>
      </c>
      <c r="C24" s="66">
        <v>4</v>
      </c>
      <c r="D24" s="65">
        <v>5</v>
      </c>
      <c r="E24" s="66">
        <v>8</v>
      </c>
      <c r="F24" s="67"/>
      <c r="G24" s="65">
        <f t="shared" si="0"/>
        <v>-3</v>
      </c>
      <c r="H24" s="66">
        <f t="shared" si="1"/>
        <v>-3</v>
      </c>
      <c r="I24" s="20">
        <f t="shared" si="2"/>
        <v>-0.75</v>
      </c>
      <c r="J24" s="21">
        <f t="shared" si="3"/>
        <v>-0.375</v>
      </c>
    </row>
    <row r="25" spans="1:10" x14ac:dyDescent="0.25">
      <c r="A25" s="158" t="s">
        <v>263</v>
      </c>
      <c r="B25" s="65">
        <v>0</v>
      </c>
      <c r="C25" s="66">
        <v>0</v>
      </c>
      <c r="D25" s="65">
        <v>1</v>
      </c>
      <c r="E25" s="66">
        <v>1</v>
      </c>
      <c r="F25" s="67"/>
      <c r="G25" s="65">
        <f t="shared" si="0"/>
        <v>0</v>
      </c>
      <c r="H25" s="66">
        <f t="shared" si="1"/>
        <v>0</v>
      </c>
      <c r="I25" s="20" t="str">
        <f t="shared" si="2"/>
        <v>-</v>
      </c>
      <c r="J25" s="21">
        <f t="shared" si="3"/>
        <v>0</v>
      </c>
    </row>
    <row r="26" spans="1:10" x14ac:dyDescent="0.25">
      <c r="A26" s="158" t="s">
        <v>274</v>
      </c>
      <c r="B26" s="65">
        <v>0</v>
      </c>
      <c r="C26" s="66">
        <v>0</v>
      </c>
      <c r="D26" s="65">
        <v>1</v>
      </c>
      <c r="E26" s="66">
        <v>0</v>
      </c>
      <c r="F26" s="67"/>
      <c r="G26" s="65">
        <f t="shared" si="0"/>
        <v>0</v>
      </c>
      <c r="H26" s="66">
        <f t="shared" si="1"/>
        <v>1</v>
      </c>
      <c r="I26" s="20" t="str">
        <f t="shared" si="2"/>
        <v>-</v>
      </c>
      <c r="J26" s="21" t="str">
        <f t="shared" si="3"/>
        <v>-</v>
      </c>
    </row>
    <row r="27" spans="1:10" x14ac:dyDescent="0.25">
      <c r="A27" s="158" t="s">
        <v>438</v>
      </c>
      <c r="B27" s="65">
        <v>0</v>
      </c>
      <c r="C27" s="66">
        <v>0</v>
      </c>
      <c r="D27" s="65">
        <v>5</v>
      </c>
      <c r="E27" s="66">
        <v>3</v>
      </c>
      <c r="F27" s="67"/>
      <c r="G27" s="65">
        <f t="shared" si="0"/>
        <v>0</v>
      </c>
      <c r="H27" s="66">
        <f t="shared" si="1"/>
        <v>2</v>
      </c>
      <c r="I27" s="20" t="str">
        <f t="shared" si="2"/>
        <v>-</v>
      </c>
      <c r="J27" s="21">
        <f t="shared" si="3"/>
        <v>0.66666666666666663</v>
      </c>
    </row>
    <row r="28" spans="1:10" x14ac:dyDescent="0.25">
      <c r="A28" s="158" t="s">
        <v>264</v>
      </c>
      <c r="B28" s="65">
        <v>0</v>
      </c>
      <c r="C28" s="66">
        <v>0</v>
      </c>
      <c r="D28" s="65">
        <v>7</v>
      </c>
      <c r="E28" s="66">
        <v>0</v>
      </c>
      <c r="F28" s="67"/>
      <c r="G28" s="65">
        <f t="shared" si="0"/>
        <v>0</v>
      </c>
      <c r="H28" s="66">
        <f t="shared" si="1"/>
        <v>7</v>
      </c>
      <c r="I28" s="20" t="str">
        <f t="shared" si="2"/>
        <v>-</v>
      </c>
      <c r="J28" s="21" t="str">
        <f t="shared" si="3"/>
        <v>-</v>
      </c>
    </row>
    <row r="29" spans="1:10" x14ac:dyDescent="0.25">
      <c r="A29" s="158" t="s">
        <v>361</v>
      </c>
      <c r="B29" s="65">
        <v>6</v>
      </c>
      <c r="C29" s="66">
        <v>8</v>
      </c>
      <c r="D29" s="65">
        <v>20</v>
      </c>
      <c r="E29" s="66">
        <v>11</v>
      </c>
      <c r="F29" s="67"/>
      <c r="G29" s="65">
        <f t="shared" si="0"/>
        <v>-2</v>
      </c>
      <c r="H29" s="66">
        <f t="shared" si="1"/>
        <v>9</v>
      </c>
      <c r="I29" s="20">
        <f t="shared" si="2"/>
        <v>-0.25</v>
      </c>
      <c r="J29" s="21">
        <f t="shared" si="3"/>
        <v>0.81818181818181823</v>
      </c>
    </row>
    <row r="30" spans="1:10" x14ac:dyDescent="0.25">
      <c r="A30" s="158" t="s">
        <v>362</v>
      </c>
      <c r="B30" s="65">
        <v>14</v>
      </c>
      <c r="C30" s="66">
        <v>24</v>
      </c>
      <c r="D30" s="65">
        <v>99</v>
      </c>
      <c r="E30" s="66">
        <v>89</v>
      </c>
      <c r="F30" s="67"/>
      <c r="G30" s="65">
        <f t="shared" si="0"/>
        <v>-10</v>
      </c>
      <c r="H30" s="66">
        <f t="shared" si="1"/>
        <v>10</v>
      </c>
      <c r="I30" s="20">
        <f t="shared" si="2"/>
        <v>-0.41666666666666669</v>
      </c>
      <c r="J30" s="21">
        <f t="shared" si="3"/>
        <v>0.11235955056179775</v>
      </c>
    </row>
    <row r="31" spans="1:10" x14ac:dyDescent="0.25">
      <c r="A31" s="158" t="s">
        <v>398</v>
      </c>
      <c r="B31" s="65">
        <v>8</v>
      </c>
      <c r="C31" s="66">
        <v>11</v>
      </c>
      <c r="D31" s="65">
        <v>86</v>
      </c>
      <c r="E31" s="66">
        <v>57</v>
      </c>
      <c r="F31" s="67"/>
      <c r="G31" s="65">
        <f t="shared" si="0"/>
        <v>-3</v>
      </c>
      <c r="H31" s="66">
        <f t="shared" si="1"/>
        <v>29</v>
      </c>
      <c r="I31" s="20">
        <f t="shared" si="2"/>
        <v>-0.27272727272727271</v>
      </c>
      <c r="J31" s="21">
        <f t="shared" si="3"/>
        <v>0.50877192982456143</v>
      </c>
    </row>
    <row r="32" spans="1:10" x14ac:dyDescent="0.25">
      <c r="A32" s="158" t="s">
        <v>439</v>
      </c>
      <c r="B32" s="65">
        <v>12</v>
      </c>
      <c r="C32" s="66">
        <v>3</v>
      </c>
      <c r="D32" s="65">
        <v>31</v>
      </c>
      <c r="E32" s="66">
        <v>17</v>
      </c>
      <c r="F32" s="67"/>
      <c r="G32" s="65">
        <f t="shared" si="0"/>
        <v>9</v>
      </c>
      <c r="H32" s="66">
        <f t="shared" si="1"/>
        <v>14</v>
      </c>
      <c r="I32" s="20">
        <f t="shared" si="2"/>
        <v>3</v>
      </c>
      <c r="J32" s="21">
        <f t="shared" si="3"/>
        <v>0.82352941176470584</v>
      </c>
    </row>
    <row r="33" spans="1:10" x14ac:dyDescent="0.25">
      <c r="A33" s="158" t="s">
        <v>440</v>
      </c>
      <c r="B33" s="65">
        <v>3</v>
      </c>
      <c r="C33" s="66">
        <v>3</v>
      </c>
      <c r="D33" s="65">
        <v>7</v>
      </c>
      <c r="E33" s="66">
        <v>8</v>
      </c>
      <c r="F33" s="67"/>
      <c r="G33" s="65">
        <f t="shared" si="0"/>
        <v>0</v>
      </c>
      <c r="H33" s="66">
        <f t="shared" si="1"/>
        <v>-1</v>
      </c>
      <c r="I33" s="20">
        <f t="shared" si="2"/>
        <v>0</v>
      </c>
      <c r="J33" s="21">
        <f t="shared" si="3"/>
        <v>-0.125</v>
      </c>
    </row>
    <row r="34" spans="1:10" x14ac:dyDescent="0.25">
      <c r="A34" s="158" t="s">
        <v>304</v>
      </c>
      <c r="B34" s="65">
        <v>2</v>
      </c>
      <c r="C34" s="66">
        <v>0</v>
      </c>
      <c r="D34" s="65">
        <v>5</v>
      </c>
      <c r="E34" s="66">
        <v>0</v>
      </c>
      <c r="F34" s="67"/>
      <c r="G34" s="65">
        <f t="shared" si="0"/>
        <v>2</v>
      </c>
      <c r="H34" s="66">
        <f t="shared" si="1"/>
        <v>5</v>
      </c>
      <c r="I34" s="20" t="str">
        <f t="shared" si="2"/>
        <v>-</v>
      </c>
      <c r="J34" s="21" t="str">
        <f t="shared" si="3"/>
        <v>-</v>
      </c>
    </row>
    <row r="35" spans="1:10" s="160" customFormat="1" ht="13" x14ac:dyDescent="0.3">
      <c r="A35" s="178" t="s">
        <v>614</v>
      </c>
      <c r="B35" s="71">
        <v>69</v>
      </c>
      <c r="C35" s="72">
        <v>64</v>
      </c>
      <c r="D35" s="71">
        <v>351</v>
      </c>
      <c r="E35" s="72">
        <v>250</v>
      </c>
      <c r="F35" s="73"/>
      <c r="G35" s="71">
        <f t="shared" si="0"/>
        <v>5</v>
      </c>
      <c r="H35" s="72">
        <f t="shared" si="1"/>
        <v>101</v>
      </c>
      <c r="I35" s="37">
        <f t="shared" si="2"/>
        <v>7.8125E-2</v>
      </c>
      <c r="J35" s="38">
        <f t="shared" si="3"/>
        <v>0.40400000000000003</v>
      </c>
    </row>
    <row r="36" spans="1:10" x14ac:dyDescent="0.25">
      <c r="A36" s="177"/>
      <c r="B36" s="143"/>
      <c r="C36" s="144"/>
      <c r="D36" s="143"/>
      <c r="E36" s="144"/>
      <c r="F36" s="145"/>
      <c r="G36" s="143"/>
      <c r="H36" s="144"/>
      <c r="I36" s="151"/>
      <c r="J36" s="152"/>
    </row>
    <row r="37" spans="1:10" s="139" customFormat="1" ht="13" x14ac:dyDescent="0.3">
      <c r="A37" s="159" t="s">
        <v>34</v>
      </c>
      <c r="B37" s="65"/>
      <c r="C37" s="66"/>
      <c r="D37" s="65"/>
      <c r="E37" s="66"/>
      <c r="F37" s="67"/>
      <c r="G37" s="65"/>
      <c r="H37" s="66"/>
      <c r="I37" s="20"/>
      <c r="J37" s="21"/>
    </row>
    <row r="38" spans="1:10" x14ac:dyDescent="0.25">
      <c r="A38" s="158" t="s">
        <v>464</v>
      </c>
      <c r="B38" s="65">
        <v>1</v>
      </c>
      <c r="C38" s="66">
        <v>3</v>
      </c>
      <c r="D38" s="65">
        <v>4</v>
      </c>
      <c r="E38" s="66">
        <v>6</v>
      </c>
      <c r="F38" s="67"/>
      <c r="G38" s="65">
        <f>B38-C38</f>
        <v>-2</v>
      </c>
      <c r="H38" s="66">
        <f>D38-E38</f>
        <v>-2</v>
      </c>
      <c r="I38" s="20">
        <f>IF(C38=0, "-", IF(G38/C38&lt;10, G38/C38, "&gt;999%"))</f>
        <v>-0.66666666666666663</v>
      </c>
      <c r="J38" s="21">
        <f>IF(E38=0, "-", IF(H38/E38&lt;10, H38/E38, "&gt;999%"))</f>
        <v>-0.33333333333333331</v>
      </c>
    </row>
    <row r="39" spans="1:10" x14ac:dyDescent="0.25">
      <c r="A39" s="158" t="s">
        <v>319</v>
      </c>
      <c r="B39" s="65">
        <v>1</v>
      </c>
      <c r="C39" s="66">
        <v>0</v>
      </c>
      <c r="D39" s="65">
        <v>2</v>
      </c>
      <c r="E39" s="66">
        <v>2</v>
      </c>
      <c r="F39" s="67"/>
      <c r="G39" s="65">
        <f>B39-C39</f>
        <v>1</v>
      </c>
      <c r="H39" s="66">
        <f>D39-E39</f>
        <v>0</v>
      </c>
      <c r="I39" s="20" t="str">
        <f>IF(C39=0, "-", IF(G39/C39&lt;10, G39/C39, "&gt;999%"))</f>
        <v>-</v>
      </c>
      <c r="J39" s="21">
        <f>IF(E39=0, "-", IF(H39/E39&lt;10, H39/E39, "&gt;999%"))</f>
        <v>0</v>
      </c>
    </row>
    <row r="40" spans="1:10" x14ac:dyDescent="0.25">
      <c r="A40" s="158" t="s">
        <v>275</v>
      </c>
      <c r="B40" s="65">
        <v>0</v>
      </c>
      <c r="C40" s="66">
        <v>0</v>
      </c>
      <c r="D40" s="65">
        <v>0</v>
      </c>
      <c r="E40" s="66">
        <v>1</v>
      </c>
      <c r="F40" s="67"/>
      <c r="G40" s="65">
        <f>B40-C40</f>
        <v>0</v>
      </c>
      <c r="H40" s="66">
        <f>D40-E40</f>
        <v>-1</v>
      </c>
      <c r="I40" s="20" t="str">
        <f>IF(C40=0, "-", IF(G40/C40&lt;10, G40/C40, "&gt;999%"))</f>
        <v>-</v>
      </c>
      <c r="J40" s="21">
        <f>IF(E40=0, "-", IF(H40/E40&lt;10, H40/E40, "&gt;999%"))</f>
        <v>-1</v>
      </c>
    </row>
    <row r="41" spans="1:10" s="160" customFormat="1" ht="13" x14ac:dyDescent="0.3">
      <c r="A41" s="178" t="s">
        <v>615</v>
      </c>
      <c r="B41" s="71">
        <v>2</v>
      </c>
      <c r="C41" s="72">
        <v>3</v>
      </c>
      <c r="D41" s="71">
        <v>6</v>
      </c>
      <c r="E41" s="72">
        <v>9</v>
      </c>
      <c r="F41" s="73"/>
      <c r="G41" s="71">
        <f>B41-C41</f>
        <v>-1</v>
      </c>
      <c r="H41" s="72">
        <f>D41-E41</f>
        <v>-3</v>
      </c>
      <c r="I41" s="37">
        <f>IF(C41=0, "-", IF(G41/C41&lt;10, G41/C41, "&gt;999%"))</f>
        <v>-0.33333333333333331</v>
      </c>
      <c r="J41" s="38">
        <f>IF(E41=0, "-", IF(H41/E41&lt;10, H41/E41, "&gt;999%"))</f>
        <v>-0.33333333333333331</v>
      </c>
    </row>
    <row r="42" spans="1:10" x14ac:dyDescent="0.25">
      <c r="A42" s="177"/>
      <c r="B42" s="143"/>
      <c r="C42" s="144"/>
      <c r="D42" s="143"/>
      <c r="E42" s="144"/>
      <c r="F42" s="145"/>
      <c r="G42" s="143"/>
      <c r="H42" s="144"/>
      <c r="I42" s="151"/>
      <c r="J42" s="152"/>
    </row>
    <row r="43" spans="1:10" s="139" customFormat="1" ht="13" x14ac:dyDescent="0.3">
      <c r="A43" s="159" t="s">
        <v>35</v>
      </c>
      <c r="B43" s="65"/>
      <c r="C43" s="66"/>
      <c r="D43" s="65"/>
      <c r="E43" s="66"/>
      <c r="F43" s="67"/>
      <c r="G43" s="65"/>
      <c r="H43" s="66"/>
      <c r="I43" s="20"/>
      <c r="J43" s="21"/>
    </row>
    <row r="44" spans="1:10" x14ac:dyDescent="0.25">
      <c r="A44" s="158" t="s">
        <v>222</v>
      </c>
      <c r="B44" s="65">
        <v>8</v>
      </c>
      <c r="C44" s="66">
        <v>0</v>
      </c>
      <c r="D44" s="65">
        <v>41</v>
      </c>
      <c r="E44" s="66">
        <v>28</v>
      </c>
      <c r="F44" s="67"/>
      <c r="G44" s="65">
        <f t="shared" ref="G44:G64" si="4">B44-C44</f>
        <v>8</v>
      </c>
      <c r="H44" s="66">
        <f t="shared" ref="H44:H64" si="5">D44-E44</f>
        <v>13</v>
      </c>
      <c r="I44" s="20" t="str">
        <f t="shared" ref="I44:I64" si="6">IF(C44=0, "-", IF(G44/C44&lt;10, G44/C44, "&gt;999%"))</f>
        <v>-</v>
      </c>
      <c r="J44" s="21">
        <f t="shared" ref="J44:J64" si="7">IF(E44=0, "-", IF(H44/E44&lt;10, H44/E44, "&gt;999%"))</f>
        <v>0.4642857142857143</v>
      </c>
    </row>
    <row r="45" spans="1:10" x14ac:dyDescent="0.25">
      <c r="A45" s="158" t="s">
        <v>295</v>
      </c>
      <c r="B45" s="65">
        <v>2</v>
      </c>
      <c r="C45" s="66">
        <v>1</v>
      </c>
      <c r="D45" s="65">
        <v>18</v>
      </c>
      <c r="E45" s="66">
        <v>13</v>
      </c>
      <c r="F45" s="67"/>
      <c r="G45" s="65">
        <f t="shared" si="4"/>
        <v>1</v>
      </c>
      <c r="H45" s="66">
        <f t="shared" si="5"/>
        <v>5</v>
      </c>
      <c r="I45" s="20">
        <f t="shared" si="6"/>
        <v>1</v>
      </c>
      <c r="J45" s="21">
        <f t="shared" si="7"/>
        <v>0.38461538461538464</v>
      </c>
    </row>
    <row r="46" spans="1:10" x14ac:dyDescent="0.25">
      <c r="A46" s="158" t="s">
        <v>223</v>
      </c>
      <c r="B46" s="65">
        <v>5</v>
      </c>
      <c r="C46" s="66">
        <v>10</v>
      </c>
      <c r="D46" s="65">
        <v>13</v>
      </c>
      <c r="E46" s="66">
        <v>26</v>
      </c>
      <c r="F46" s="67"/>
      <c r="G46" s="65">
        <f t="shared" si="4"/>
        <v>-5</v>
      </c>
      <c r="H46" s="66">
        <f t="shared" si="5"/>
        <v>-13</v>
      </c>
      <c r="I46" s="20">
        <f t="shared" si="6"/>
        <v>-0.5</v>
      </c>
      <c r="J46" s="21">
        <f t="shared" si="7"/>
        <v>-0.5</v>
      </c>
    </row>
    <row r="47" spans="1:10" x14ac:dyDescent="0.25">
      <c r="A47" s="158" t="s">
        <v>245</v>
      </c>
      <c r="B47" s="65">
        <v>14</v>
      </c>
      <c r="C47" s="66">
        <v>7</v>
      </c>
      <c r="D47" s="65">
        <v>51</v>
      </c>
      <c r="E47" s="66">
        <v>66</v>
      </c>
      <c r="F47" s="67"/>
      <c r="G47" s="65">
        <f t="shared" si="4"/>
        <v>7</v>
      </c>
      <c r="H47" s="66">
        <f t="shared" si="5"/>
        <v>-15</v>
      </c>
      <c r="I47" s="20">
        <f t="shared" si="6"/>
        <v>1</v>
      </c>
      <c r="J47" s="21">
        <f t="shared" si="7"/>
        <v>-0.22727272727272727</v>
      </c>
    </row>
    <row r="48" spans="1:10" x14ac:dyDescent="0.25">
      <c r="A48" s="158" t="s">
        <v>305</v>
      </c>
      <c r="B48" s="65">
        <v>3</v>
      </c>
      <c r="C48" s="66">
        <v>5</v>
      </c>
      <c r="D48" s="65">
        <v>16</v>
      </c>
      <c r="E48" s="66">
        <v>17</v>
      </c>
      <c r="F48" s="67"/>
      <c r="G48" s="65">
        <f t="shared" si="4"/>
        <v>-2</v>
      </c>
      <c r="H48" s="66">
        <f t="shared" si="5"/>
        <v>-1</v>
      </c>
      <c r="I48" s="20">
        <f t="shared" si="6"/>
        <v>-0.4</v>
      </c>
      <c r="J48" s="21">
        <f t="shared" si="7"/>
        <v>-5.8823529411764705E-2</v>
      </c>
    </row>
    <row r="49" spans="1:10" x14ac:dyDescent="0.25">
      <c r="A49" s="158" t="s">
        <v>246</v>
      </c>
      <c r="B49" s="65">
        <v>6</v>
      </c>
      <c r="C49" s="66">
        <v>2</v>
      </c>
      <c r="D49" s="65">
        <v>21</v>
      </c>
      <c r="E49" s="66">
        <v>25</v>
      </c>
      <c r="F49" s="67"/>
      <c r="G49" s="65">
        <f t="shared" si="4"/>
        <v>4</v>
      </c>
      <c r="H49" s="66">
        <f t="shared" si="5"/>
        <v>-4</v>
      </c>
      <c r="I49" s="20">
        <f t="shared" si="6"/>
        <v>2</v>
      </c>
      <c r="J49" s="21">
        <f t="shared" si="7"/>
        <v>-0.16</v>
      </c>
    </row>
    <row r="50" spans="1:10" x14ac:dyDescent="0.25">
      <c r="A50" s="158" t="s">
        <v>265</v>
      </c>
      <c r="B50" s="65">
        <v>4</v>
      </c>
      <c r="C50" s="66">
        <v>0</v>
      </c>
      <c r="D50" s="65">
        <v>9</v>
      </c>
      <c r="E50" s="66">
        <v>7</v>
      </c>
      <c r="F50" s="67"/>
      <c r="G50" s="65">
        <f t="shared" si="4"/>
        <v>4</v>
      </c>
      <c r="H50" s="66">
        <f t="shared" si="5"/>
        <v>2</v>
      </c>
      <c r="I50" s="20" t="str">
        <f t="shared" si="6"/>
        <v>-</v>
      </c>
      <c r="J50" s="21">
        <f t="shared" si="7"/>
        <v>0.2857142857142857</v>
      </c>
    </row>
    <row r="51" spans="1:10" x14ac:dyDescent="0.25">
      <c r="A51" s="158" t="s">
        <v>276</v>
      </c>
      <c r="B51" s="65">
        <v>2</v>
      </c>
      <c r="C51" s="66">
        <v>0</v>
      </c>
      <c r="D51" s="65">
        <v>4</v>
      </c>
      <c r="E51" s="66">
        <v>4</v>
      </c>
      <c r="F51" s="67"/>
      <c r="G51" s="65">
        <f t="shared" si="4"/>
        <v>2</v>
      </c>
      <c r="H51" s="66">
        <f t="shared" si="5"/>
        <v>0</v>
      </c>
      <c r="I51" s="20" t="str">
        <f t="shared" si="6"/>
        <v>-</v>
      </c>
      <c r="J51" s="21">
        <f t="shared" si="7"/>
        <v>0</v>
      </c>
    </row>
    <row r="52" spans="1:10" x14ac:dyDescent="0.25">
      <c r="A52" s="158" t="s">
        <v>320</v>
      </c>
      <c r="B52" s="65">
        <v>0</v>
      </c>
      <c r="C52" s="66">
        <v>0</v>
      </c>
      <c r="D52" s="65">
        <v>1</v>
      </c>
      <c r="E52" s="66">
        <v>1</v>
      </c>
      <c r="F52" s="67"/>
      <c r="G52" s="65">
        <f t="shared" si="4"/>
        <v>0</v>
      </c>
      <c r="H52" s="66">
        <f t="shared" si="5"/>
        <v>0</v>
      </c>
      <c r="I52" s="20" t="str">
        <f t="shared" si="6"/>
        <v>-</v>
      </c>
      <c r="J52" s="21">
        <f t="shared" si="7"/>
        <v>0</v>
      </c>
    </row>
    <row r="53" spans="1:10" x14ac:dyDescent="0.25">
      <c r="A53" s="158" t="s">
        <v>277</v>
      </c>
      <c r="B53" s="65">
        <v>0</v>
      </c>
      <c r="C53" s="66">
        <v>0</v>
      </c>
      <c r="D53" s="65">
        <v>0</v>
      </c>
      <c r="E53" s="66">
        <v>1</v>
      </c>
      <c r="F53" s="67"/>
      <c r="G53" s="65">
        <f t="shared" si="4"/>
        <v>0</v>
      </c>
      <c r="H53" s="66">
        <f t="shared" si="5"/>
        <v>-1</v>
      </c>
      <c r="I53" s="20" t="str">
        <f t="shared" si="6"/>
        <v>-</v>
      </c>
      <c r="J53" s="21">
        <f t="shared" si="7"/>
        <v>-1</v>
      </c>
    </row>
    <row r="54" spans="1:10" x14ac:dyDescent="0.25">
      <c r="A54" s="158" t="s">
        <v>247</v>
      </c>
      <c r="B54" s="65">
        <v>2</v>
      </c>
      <c r="C54" s="66">
        <v>2</v>
      </c>
      <c r="D54" s="65">
        <v>9</v>
      </c>
      <c r="E54" s="66">
        <v>4</v>
      </c>
      <c r="F54" s="67"/>
      <c r="G54" s="65">
        <f t="shared" si="4"/>
        <v>0</v>
      </c>
      <c r="H54" s="66">
        <f t="shared" si="5"/>
        <v>5</v>
      </c>
      <c r="I54" s="20">
        <f t="shared" si="6"/>
        <v>0</v>
      </c>
      <c r="J54" s="21">
        <f t="shared" si="7"/>
        <v>1.25</v>
      </c>
    </row>
    <row r="55" spans="1:10" x14ac:dyDescent="0.25">
      <c r="A55" s="158" t="s">
        <v>441</v>
      </c>
      <c r="B55" s="65">
        <v>2</v>
      </c>
      <c r="C55" s="66">
        <v>0</v>
      </c>
      <c r="D55" s="65">
        <v>17</v>
      </c>
      <c r="E55" s="66">
        <v>7</v>
      </c>
      <c r="F55" s="67"/>
      <c r="G55" s="65">
        <f t="shared" si="4"/>
        <v>2</v>
      </c>
      <c r="H55" s="66">
        <f t="shared" si="5"/>
        <v>10</v>
      </c>
      <c r="I55" s="20" t="str">
        <f t="shared" si="6"/>
        <v>-</v>
      </c>
      <c r="J55" s="21">
        <f t="shared" si="7"/>
        <v>1.4285714285714286</v>
      </c>
    </row>
    <row r="56" spans="1:10" x14ac:dyDescent="0.25">
      <c r="A56" s="158" t="s">
        <v>363</v>
      </c>
      <c r="B56" s="65">
        <v>38</v>
      </c>
      <c r="C56" s="66">
        <v>14</v>
      </c>
      <c r="D56" s="65">
        <v>85</v>
      </c>
      <c r="E56" s="66">
        <v>66</v>
      </c>
      <c r="F56" s="67"/>
      <c r="G56" s="65">
        <f t="shared" si="4"/>
        <v>24</v>
      </c>
      <c r="H56" s="66">
        <f t="shared" si="5"/>
        <v>19</v>
      </c>
      <c r="I56" s="20">
        <f t="shared" si="6"/>
        <v>1.7142857142857142</v>
      </c>
      <c r="J56" s="21">
        <f t="shared" si="7"/>
        <v>0.2878787878787879</v>
      </c>
    </row>
    <row r="57" spans="1:10" x14ac:dyDescent="0.25">
      <c r="A57" s="158" t="s">
        <v>364</v>
      </c>
      <c r="B57" s="65">
        <v>2</v>
      </c>
      <c r="C57" s="66">
        <v>2</v>
      </c>
      <c r="D57" s="65">
        <v>7</v>
      </c>
      <c r="E57" s="66">
        <v>24</v>
      </c>
      <c r="F57" s="67"/>
      <c r="G57" s="65">
        <f t="shared" si="4"/>
        <v>0</v>
      </c>
      <c r="H57" s="66">
        <f t="shared" si="5"/>
        <v>-17</v>
      </c>
      <c r="I57" s="20">
        <f t="shared" si="6"/>
        <v>0</v>
      </c>
      <c r="J57" s="21">
        <f t="shared" si="7"/>
        <v>-0.70833333333333337</v>
      </c>
    </row>
    <row r="58" spans="1:10" x14ac:dyDescent="0.25">
      <c r="A58" s="158" t="s">
        <v>399</v>
      </c>
      <c r="B58" s="65">
        <v>15</v>
      </c>
      <c r="C58" s="66">
        <v>16</v>
      </c>
      <c r="D58" s="65">
        <v>57</v>
      </c>
      <c r="E58" s="66">
        <v>98</v>
      </c>
      <c r="F58" s="67"/>
      <c r="G58" s="65">
        <f t="shared" si="4"/>
        <v>-1</v>
      </c>
      <c r="H58" s="66">
        <f t="shared" si="5"/>
        <v>-41</v>
      </c>
      <c r="I58" s="20">
        <f t="shared" si="6"/>
        <v>-6.25E-2</v>
      </c>
      <c r="J58" s="21">
        <f t="shared" si="7"/>
        <v>-0.41836734693877553</v>
      </c>
    </row>
    <row r="59" spans="1:10" x14ac:dyDescent="0.25">
      <c r="A59" s="158" t="s">
        <v>400</v>
      </c>
      <c r="B59" s="65">
        <v>1</v>
      </c>
      <c r="C59" s="66">
        <v>3</v>
      </c>
      <c r="D59" s="65">
        <v>13</v>
      </c>
      <c r="E59" s="66">
        <v>18</v>
      </c>
      <c r="F59" s="67"/>
      <c r="G59" s="65">
        <f t="shared" si="4"/>
        <v>-2</v>
      </c>
      <c r="H59" s="66">
        <f t="shared" si="5"/>
        <v>-5</v>
      </c>
      <c r="I59" s="20">
        <f t="shared" si="6"/>
        <v>-0.66666666666666663</v>
      </c>
      <c r="J59" s="21">
        <f t="shared" si="7"/>
        <v>-0.27777777777777779</v>
      </c>
    </row>
    <row r="60" spans="1:10" x14ac:dyDescent="0.25">
      <c r="A60" s="158" t="s">
        <v>442</v>
      </c>
      <c r="B60" s="65">
        <v>16</v>
      </c>
      <c r="C60" s="66">
        <v>16</v>
      </c>
      <c r="D60" s="65">
        <v>70</v>
      </c>
      <c r="E60" s="66">
        <v>68</v>
      </c>
      <c r="F60" s="67"/>
      <c r="G60" s="65">
        <f t="shared" si="4"/>
        <v>0</v>
      </c>
      <c r="H60" s="66">
        <f t="shared" si="5"/>
        <v>2</v>
      </c>
      <c r="I60" s="20">
        <f t="shared" si="6"/>
        <v>0</v>
      </c>
      <c r="J60" s="21">
        <f t="shared" si="7"/>
        <v>2.9411764705882353E-2</v>
      </c>
    </row>
    <row r="61" spans="1:10" x14ac:dyDescent="0.25">
      <c r="A61" s="158" t="s">
        <v>443</v>
      </c>
      <c r="B61" s="65">
        <v>1</v>
      </c>
      <c r="C61" s="66">
        <v>2</v>
      </c>
      <c r="D61" s="65">
        <v>7</v>
      </c>
      <c r="E61" s="66">
        <v>16</v>
      </c>
      <c r="F61" s="67"/>
      <c r="G61" s="65">
        <f t="shared" si="4"/>
        <v>-1</v>
      </c>
      <c r="H61" s="66">
        <f t="shared" si="5"/>
        <v>-9</v>
      </c>
      <c r="I61" s="20">
        <f t="shared" si="6"/>
        <v>-0.5</v>
      </c>
      <c r="J61" s="21">
        <f t="shared" si="7"/>
        <v>-0.5625</v>
      </c>
    </row>
    <row r="62" spans="1:10" x14ac:dyDescent="0.25">
      <c r="A62" s="158" t="s">
        <v>465</v>
      </c>
      <c r="B62" s="65">
        <v>4</v>
      </c>
      <c r="C62" s="66">
        <v>3</v>
      </c>
      <c r="D62" s="65">
        <v>21</v>
      </c>
      <c r="E62" s="66">
        <v>24</v>
      </c>
      <c r="F62" s="67"/>
      <c r="G62" s="65">
        <f t="shared" si="4"/>
        <v>1</v>
      </c>
      <c r="H62" s="66">
        <f t="shared" si="5"/>
        <v>-3</v>
      </c>
      <c r="I62" s="20">
        <f t="shared" si="6"/>
        <v>0.33333333333333331</v>
      </c>
      <c r="J62" s="21">
        <f t="shared" si="7"/>
        <v>-0.125</v>
      </c>
    </row>
    <row r="63" spans="1:10" x14ac:dyDescent="0.25">
      <c r="A63" s="158" t="s">
        <v>306</v>
      </c>
      <c r="B63" s="65">
        <v>3</v>
      </c>
      <c r="C63" s="66">
        <v>1</v>
      </c>
      <c r="D63" s="65">
        <v>3</v>
      </c>
      <c r="E63" s="66">
        <v>4</v>
      </c>
      <c r="F63" s="67"/>
      <c r="G63" s="65">
        <f t="shared" si="4"/>
        <v>2</v>
      </c>
      <c r="H63" s="66">
        <f t="shared" si="5"/>
        <v>-1</v>
      </c>
      <c r="I63" s="20">
        <f t="shared" si="6"/>
        <v>2</v>
      </c>
      <c r="J63" s="21">
        <f t="shared" si="7"/>
        <v>-0.25</v>
      </c>
    </row>
    <row r="64" spans="1:10" s="160" customFormat="1" ht="13" x14ac:dyDescent="0.3">
      <c r="A64" s="178" t="s">
        <v>616</v>
      </c>
      <c r="B64" s="71">
        <v>128</v>
      </c>
      <c r="C64" s="72">
        <v>84</v>
      </c>
      <c r="D64" s="71">
        <v>463</v>
      </c>
      <c r="E64" s="72">
        <v>517</v>
      </c>
      <c r="F64" s="73"/>
      <c r="G64" s="71">
        <f t="shared" si="4"/>
        <v>44</v>
      </c>
      <c r="H64" s="72">
        <f t="shared" si="5"/>
        <v>-54</v>
      </c>
      <c r="I64" s="37">
        <f t="shared" si="6"/>
        <v>0.52380952380952384</v>
      </c>
      <c r="J64" s="38">
        <f t="shared" si="7"/>
        <v>-0.10444874274661509</v>
      </c>
    </row>
    <row r="65" spans="1:10" x14ac:dyDescent="0.25">
      <c r="A65" s="177"/>
      <c r="B65" s="143"/>
      <c r="C65" s="144"/>
      <c r="D65" s="143"/>
      <c r="E65" s="144"/>
      <c r="F65" s="145"/>
      <c r="G65" s="143"/>
      <c r="H65" s="144"/>
      <c r="I65" s="151"/>
      <c r="J65" s="152"/>
    </row>
    <row r="66" spans="1:10" s="139" customFormat="1" ht="13" x14ac:dyDescent="0.3">
      <c r="A66" s="159" t="s">
        <v>36</v>
      </c>
      <c r="B66" s="65"/>
      <c r="C66" s="66"/>
      <c r="D66" s="65"/>
      <c r="E66" s="66"/>
      <c r="F66" s="67"/>
      <c r="G66" s="65"/>
      <c r="H66" s="66"/>
      <c r="I66" s="20"/>
      <c r="J66" s="21"/>
    </row>
    <row r="67" spans="1:10" x14ac:dyDescent="0.25">
      <c r="A67" s="158" t="s">
        <v>374</v>
      </c>
      <c r="B67" s="65">
        <v>145</v>
      </c>
      <c r="C67" s="66">
        <v>0</v>
      </c>
      <c r="D67" s="65">
        <v>409</v>
      </c>
      <c r="E67" s="66">
        <v>0</v>
      </c>
      <c r="F67" s="67"/>
      <c r="G67" s="65">
        <f>B67-C67</f>
        <v>145</v>
      </c>
      <c r="H67" s="66">
        <f>D67-E67</f>
        <v>409</v>
      </c>
      <c r="I67" s="20" t="str">
        <f>IF(C67=0, "-", IF(G67/C67&lt;10, G67/C67, "&gt;999%"))</f>
        <v>-</v>
      </c>
      <c r="J67" s="21" t="str">
        <f>IF(E67=0, "-", IF(H67/E67&lt;10, H67/E67, "&gt;999%"))</f>
        <v>-</v>
      </c>
    </row>
    <row r="68" spans="1:10" s="160" customFormat="1" ht="13" x14ac:dyDescent="0.3">
      <c r="A68" s="178" t="s">
        <v>617</v>
      </c>
      <c r="B68" s="71">
        <v>145</v>
      </c>
      <c r="C68" s="72">
        <v>0</v>
      </c>
      <c r="D68" s="71">
        <v>409</v>
      </c>
      <c r="E68" s="72">
        <v>0</v>
      </c>
      <c r="F68" s="73"/>
      <c r="G68" s="71">
        <f>B68-C68</f>
        <v>145</v>
      </c>
      <c r="H68" s="72">
        <f>D68-E68</f>
        <v>409</v>
      </c>
      <c r="I68" s="37" t="str">
        <f>IF(C68=0, "-", IF(G68/C68&lt;10, G68/C68, "&gt;999%"))</f>
        <v>-</v>
      </c>
      <c r="J68" s="38" t="str">
        <f>IF(E68=0, "-", IF(H68/E68&lt;10, H68/E68, "&gt;999%"))</f>
        <v>-</v>
      </c>
    </row>
    <row r="69" spans="1:10" x14ac:dyDescent="0.25">
      <c r="A69" s="177"/>
      <c r="B69" s="143"/>
      <c r="C69" s="144"/>
      <c r="D69" s="143"/>
      <c r="E69" s="144"/>
      <c r="F69" s="145"/>
      <c r="G69" s="143"/>
      <c r="H69" s="144"/>
      <c r="I69" s="151"/>
      <c r="J69" s="152"/>
    </row>
    <row r="70" spans="1:10" s="139" customFormat="1" ht="13" x14ac:dyDescent="0.3">
      <c r="A70" s="159" t="s">
        <v>37</v>
      </c>
      <c r="B70" s="65"/>
      <c r="C70" s="66"/>
      <c r="D70" s="65"/>
      <c r="E70" s="66"/>
      <c r="F70" s="67"/>
      <c r="G70" s="65"/>
      <c r="H70" s="66"/>
      <c r="I70" s="20"/>
      <c r="J70" s="21"/>
    </row>
    <row r="71" spans="1:10" x14ac:dyDescent="0.25">
      <c r="A71" s="158" t="s">
        <v>337</v>
      </c>
      <c r="B71" s="65">
        <v>18</v>
      </c>
      <c r="C71" s="66">
        <v>0</v>
      </c>
      <c r="D71" s="65">
        <v>72</v>
      </c>
      <c r="E71" s="66">
        <v>0</v>
      </c>
      <c r="F71" s="67"/>
      <c r="G71" s="65">
        <f>B71-C71</f>
        <v>18</v>
      </c>
      <c r="H71" s="66">
        <f>D71-E71</f>
        <v>72</v>
      </c>
      <c r="I71" s="20" t="str">
        <f>IF(C71=0, "-", IF(G71/C71&lt;10, G71/C71, "&gt;999%"))</f>
        <v>-</v>
      </c>
      <c r="J71" s="21" t="str">
        <f>IF(E71=0, "-", IF(H71/E71&lt;10, H71/E71, "&gt;999%"))</f>
        <v>-</v>
      </c>
    </row>
    <row r="72" spans="1:10" s="160" customFormat="1" ht="13" x14ac:dyDescent="0.3">
      <c r="A72" s="178" t="s">
        <v>618</v>
      </c>
      <c r="B72" s="71">
        <v>18</v>
      </c>
      <c r="C72" s="72">
        <v>0</v>
      </c>
      <c r="D72" s="71">
        <v>72</v>
      </c>
      <c r="E72" s="72">
        <v>0</v>
      </c>
      <c r="F72" s="73"/>
      <c r="G72" s="71">
        <f>B72-C72</f>
        <v>18</v>
      </c>
      <c r="H72" s="72">
        <f>D72-E72</f>
        <v>72</v>
      </c>
      <c r="I72" s="37" t="str">
        <f>IF(C72=0, "-", IF(G72/C72&lt;10, G72/C72, "&gt;999%"))</f>
        <v>-</v>
      </c>
      <c r="J72" s="38" t="str">
        <f>IF(E72=0, "-", IF(H72/E72&lt;10, H72/E72, "&gt;999%"))</f>
        <v>-</v>
      </c>
    </row>
    <row r="73" spans="1:10" x14ac:dyDescent="0.25">
      <c r="A73" s="177"/>
      <c r="B73" s="143"/>
      <c r="C73" s="144"/>
      <c r="D73" s="143"/>
      <c r="E73" s="144"/>
      <c r="F73" s="145"/>
      <c r="G73" s="143"/>
      <c r="H73" s="144"/>
      <c r="I73" s="151"/>
      <c r="J73" s="152"/>
    </row>
    <row r="74" spans="1:10" s="139" customFormat="1" ht="13" x14ac:dyDescent="0.3">
      <c r="A74" s="159" t="s">
        <v>38</v>
      </c>
      <c r="B74" s="65"/>
      <c r="C74" s="66"/>
      <c r="D74" s="65"/>
      <c r="E74" s="66"/>
      <c r="F74" s="67"/>
      <c r="G74" s="65"/>
      <c r="H74" s="66"/>
      <c r="I74" s="20"/>
      <c r="J74" s="21"/>
    </row>
    <row r="75" spans="1:10" x14ac:dyDescent="0.25">
      <c r="A75" s="158" t="s">
        <v>307</v>
      </c>
      <c r="B75" s="65">
        <v>2</v>
      </c>
      <c r="C75" s="66">
        <v>1</v>
      </c>
      <c r="D75" s="65">
        <v>8</v>
      </c>
      <c r="E75" s="66">
        <v>5</v>
      </c>
      <c r="F75" s="67"/>
      <c r="G75" s="65">
        <f>B75-C75</f>
        <v>1</v>
      </c>
      <c r="H75" s="66">
        <f>D75-E75</f>
        <v>3</v>
      </c>
      <c r="I75" s="20">
        <f>IF(C75=0, "-", IF(G75/C75&lt;10, G75/C75, "&gt;999%"))</f>
        <v>1</v>
      </c>
      <c r="J75" s="21">
        <f>IF(E75=0, "-", IF(H75/E75&lt;10, H75/E75, "&gt;999%"))</f>
        <v>0.6</v>
      </c>
    </row>
    <row r="76" spans="1:10" x14ac:dyDescent="0.25">
      <c r="A76" s="158" t="s">
        <v>511</v>
      </c>
      <c r="B76" s="65">
        <v>8</v>
      </c>
      <c r="C76" s="66">
        <v>4</v>
      </c>
      <c r="D76" s="65">
        <v>39</v>
      </c>
      <c r="E76" s="66">
        <v>30</v>
      </c>
      <c r="F76" s="67"/>
      <c r="G76" s="65">
        <f>B76-C76</f>
        <v>4</v>
      </c>
      <c r="H76" s="66">
        <f>D76-E76</f>
        <v>9</v>
      </c>
      <c r="I76" s="20">
        <f>IF(C76=0, "-", IF(G76/C76&lt;10, G76/C76, "&gt;999%"))</f>
        <v>1</v>
      </c>
      <c r="J76" s="21">
        <f>IF(E76=0, "-", IF(H76/E76&lt;10, H76/E76, "&gt;999%"))</f>
        <v>0.3</v>
      </c>
    </row>
    <row r="77" spans="1:10" x14ac:dyDescent="0.25">
      <c r="A77" s="158" t="s">
        <v>512</v>
      </c>
      <c r="B77" s="65">
        <v>7</v>
      </c>
      <c r="C77" s="66">
        <v>4</v>
      </c>
      <c r="D77" s="65">
        <v>27</v>
      </c>
      <c r="E77" s="66">
        <v>14</v>
      </c>
      <c r="F77" s="67"/>
      <c r="G77" s="65">
        <f>B77-C77</f>
        <v>3</v>
      </c>
      <c r="H77" s="66">
        <f>D77-E77</f>
        <v>13</v>
      </c>
      <c r="I77" s="20">
        <f>IF(C77=0, "-", IF(G77/C77&lt;10, G77/C77, "&gt;999%"))</f>
        <v>0.75</v>
      </c>
      <c r="J77" s="21">
        <f>IF(E77=0, "-", IF(H77/E77&lt;10, H77/E77, "&gt;999%"))</f>
        <v>0.9285714285714286</v>
      </c>
    </row>
    <row r="78" spans="1:10" s="160" customFormat="1" ht="13" x14ac:dyDescent="0.3">
      <c r="A78" s="178" t="s">
        <v>619</v>
      </c>
      <c r="B78" s="71">
        <v>17</v>
      </c>
      <c r="C78" s="72">
        <v>9</v>
      </c>
      <c r="D78" s="71">
        <v>74</v>
      </c>
      <c r="E78" s="72">
        <v>49</v>
      </c>
      <c r="F78" s="73"/>
      <c r="G78" s="71">
        <f>B78-C78</f>
        <v>8</v>
      </c>
      <c r="H78" s="72">
        <f>D78-E78</f>
        <v>25</v>
      </c>
      <c r="I78" s="37">
        <f>IF(C78=0, "-", IF(G78/C78&lt;10, G78/C78, "&gt;999%"))</f>
        <v>0.88888888888888884</v>
      </c>
      <c r="J78" s="38">
        <f>IF(E78=0, "-", IF(H78/E78&lt;10, H78/E78, "&gt;999%"))</f>
        <v>0.51020408163265307</v>
      </c>
    </row>
    <row r="79" spans="1:10" x14ac:dyDescent="0.25">
      <c r="A79" s="177"/>
      <c r="B79" s="143"/>
      <c r="C79" s="144"/>
      <c r="D79" s="143"/>
      <c r="E79" s="144"/>
      <c r="F79" s="145"/>
      <c r="G79" s="143"/>
      <c r="H79" s="144"/>
      <c r="I79" s="151"/>
      <c r="J79" s="152"/>
    </row>
    <row r="80" spans="1:10" s="139" customFormat="1" ht="13" x14ac:dyDescent="0.3">
      <c r="A80" s="159" t="s">
        <v>39</v>
      </c>
      <c r="B80" s="65"/>
      <c r="C80" s="66"/>
      <c r="D80" s="65"/>
      <c r="E80" s="66"/>
      <c r="F80" s="67"/>
      <c r="G80" s="65"/>
      <c r="H80" s="66"/>
      <c r="I80" s="20"/>
      <c r="J80" s="21"/>
    </row>
    <row r="81" spans="1:10" x14ac:dyDescent="0.25">
      <c r="A81" s="158" t="s">
        <v>273</v>
      </c>
      <c r="B81" s="65">
        <v>0</v>
      </c>
      <c r="C81" s="66">
        <v>0</v>
      </c>
      <c r="D81" s="65">
        <v>0</v>
      </c>
      <c r="E81" s="66">
        <v>5</v>
      </c>
      <c r="F81" s="67"/>
      <c r="G81" s="65">
        <f>B81-C81</f>
        <v>0</v>
      </c>
      <c r="H81" s="66">
        <f>D81-E81</f>
        <v>-5</v>
      </c>
      <c r="I81" s="20" t="str">
        <f>IF(C81=0, "-", IF(G81/C81&lt;10, G81/C81, "&gt;999%"))</f>
        <v>-</v>
      </c>
      <c r="J81" s="21">
        <f>IF(E81=0, "-", IF(H81/E81&lt;10, H81/E81, "&gt;999%"))</f>
        <v>-1</v>
      </c>
    </row>
    <row r="82" spans="1:10" s="160" customFormat="1" ht="13" x14ac:dyDescent="0.3">
      <c r="A82" s="178" t="s">
        <v>620</v>
      </c>
      <c r="B82" s="71">
        <v>0</v>
      </c>
      <c r="C82" s="72">
        <v>0</v>
      </c>
      <c r="D82" s="71">
        <v>0</v>
      </c>
      <c r="E82" s="72">
        <v>5</v>
      </c>
      <c r="F82" s="73"/>
      <c r="G82" s="71">
        <f>B82-C82</f>
        <v>0</v>
      </c>
      <c r="H82" s="72">
        <f>D82-E82</f>
        <v>-5</v>
      </c>
      <c r="I82" s="37" t="str">
        <f>IF(C82=0, "-", IF(G82/C82&lt;10, G82/C82, "&gt;999%"))</f>
        <v>-</v>
      </c>
      <c r="J82" s="38">
        <f>IF(E82=0, "-", IF(H82/E82&lt;10, H82/E82, "&gt;999%"))</f>
        <v>-1</v>
      </c>
    </row>
    <row r="83" spans="1:10" x14ac:dyDescent="0.25">
      <c r="A83" s="177"/>
      <c r="B83" s="143"/>
      <c r="C83" s="144"/>
      <c r="D83" s="143"/>
      <c r="E83" s="144"/>
      <c r="F83" s="145"/>
      <c r="G83" s="143"/>
      <c r="H83" s="144"/>
      <c r="I83" s="151"/>
      <c r="J83" s="152"/>
    </row>
    <row r="84" spans="1:10" s="139" customFormat="1" ht="13" x14ac:dyDescent="0.3">
      <c r="A84" s="159" t="s">
        <v>40</v>
      </c>
      <c r="B84" s="65"/>
      <c r="C84" s="66"/>
      <c r="D84" s="65"/>
      <c r="E84" s="66"/>
      <c r="F84" s="67"/>
      <c r="G84" s="65"/>
      <c r="H84" s="66"/>
      <c r="I84" s="20"/>
      <c r="J84" s="21"/>
    </row>
    <row r="85" spans="1:10" x14ac:dyDescent="0.25">
      <c r="A85" s="158" t="s">
        <v>210</v>
      </c>
      <c r="B85" s="65">
        <v>0</v>
      </c>
      <c r="C85" s="66">
        <v>0</v>
      </c>
      <c r="D85" s="65">
        <v>0</v>
      </c>
      <c r="E85" s="66">
        <v>7</v>
      </c>
      <c r="F85" s="67"/>
      <c r="G85" s="65">
        <f>B85-C85</f>
        <v>0</v>
      </c>
      <c r="H85" s="66">
        <f>D85-E85</f>
        <v>-7</v>
      </c>
      <c r="I85" s="20" t="str">
        <f>IF(C85=0, "-", IF(G85/C85&lt;10, G85/C85, "&gt;999%"))</f>
        <v>-</v>
      </c>
      <c r="J85" s="21">
        <f>IF(E85=0, "-", IF(H85/E85&lt;10, H85/E85, "&gt;999%"))</f>
        <v>-1</v>
      </c>
    </row>
    <row r="86" spans="1:10" x14ac:dyDescent="0.25">
      <c r="A86" s="158" t="s">
        <v>338</v>
      </c>
      <c r="B86" s="65">
        <v>1</v>
      </c>
      <c r="C86" s="66">
        <v>0</v>
      </c>
      <c r="D86" s="65">
        <v>3</v>
      </c>
      <c r="E86" s="66">
        <v>2</v>
      </c>
      <c r="F86" s="67"/>
      <c r="G86" s="65">
        <f>B86-C86</f>
        <v>1</v>
      </c>
      <c r="H86" s="66">
        <f>D86-E86</f>
        <v>1</v>
      </c>
      <c r="I86" s="20" t="str">
        <f>IF(C86=0, "-", IF(G86/C86&lt;10, G86/C86, "&gt;999%"))</f>
        <v>-</v>
      </c>
      <c r="J86" s="21">
        <f>IF(E86=0, "-", IF(H86/E86&lt;10, H86/E86, "&gt;999%"))</f>
        <v>0.5</v>
      </c>
    </row>
    <row r="87" spans="1:10" x14ac:dyDescent="0.25">
      <c r="A87" s="158" t="s">
        <v>375</v>
      </c>
      <c r="B87" s="65">
        <v>0</v>
      </c>
      <c r="C87" s="66">
        <v>0</v>
      </c>
      <c r="D87" s="65">
        <v>1</v>
      </c>
      <c r="E87" s="66">
        <v>0</v>
      </c>
      <c r="F87" s="67"/>
      <c r="G87" s="65">
        <f>B87-C87</f>
        <v>0</v>
      </c>
      <c r="H87" s="66">
        <f>D87-E87</f>
        <v>1</v>
      </c>
      <c r="I87" s="20" t="str">
        <f>IF(C87=0, "-", IF(G87/C87&lt;10, G87/C87, "&gt;999%"))</f>
        <v>-</v>
      </c>
      <c r="J87" s="21" t="str">
        <f>IF(E87=0, "-", IF(H87/E87&lt;10, H87/E87, "&gt;999%"))</f>
        <v>-</v>
      </c>
    </row>
    <row r="88" spans="1:10" x14ac:dyDescent="0.25">
      <c r="A88" s="158" t="s">
        <v>259</v>
      </c>
      <c r="B88" s="65">
        <v>0</v>
      </c>
      <c r="C88" s="66">
        <v>0</v>
      </c>
      <c r="D88" s="65">
        <v>3</v>
      </c>
      <c r="E88" s="66">
        <v>0</v>
      </c>
      <c r="F88" s="67"/>
      <c r="G88" s="65">
        <f>B88-C88</f>
        <v>0</v>
      </c>
      <c r="H88" s="66">
        <f>D88-E88</f>
        <v>3</v>
      </c>
      <c r="I88" s="20" t="str">
        <f>IF(C88=0, "-", IF(G88/C88&lt;10, G88/C88, "&gt;999%"))</f>
        <v>-</v>
      </c>
      <c r="J88" s="21" t="str">
        <f>IF(E88=0, "-", IF(H88/E88&lt;10, H88/E88, "&gt;999%"))</f>
        <v>-</v>
      </c>
    </row>
    <row r="89" spans="1:10" s="160" customFormat="1" ht="13" x14ac:dyDescent="0.3">
      <c r="A89" s="178" t="s">
        <v>621</v>
      </c>
      <c r="B89" s="71">
        <v>1</v>
      </c>
      <c r="C89" s="72">
        <v>0</v>
      </c>
      <c r="D89" s="71">
        <v>7</v>
      </c>
      <c r="E89" s="72">
        <v>9</v>
      </c>
      <c r="F89" s="73"/>
      <c r="G89" s="71">
        <f>B89-C89</f>
        <v>1</v>
      </c>
      <c r="H89" s="72">
        <f>D89-E89</f>
        <v>-2</v>
      </c>
      <c r="I89" s="37" t="str">
        <f>IF(C89=0, "-", IF(G89/C89&lt;10, G89/C89, "&gt;999%"))</f>
        <v>-</v>
      </c>
      <c r="J89" s="38">
        <f>IF(E89=0, "-", IF(H89/E89&lt;10, H89/E89, "&gt;999%"))</f>
        <v>-0.22222222222222221</v>
      </c>
    </row>
    <row r="90" spans="1:10" x14ac:dyDescent="0.25">
      <c r="A90" s="177"/>
      <c r="B90" s="143"/>
      <c r="C90" s="144"/>
      <c r="D90" s="143"/>
      <c r="E90" s="144"/>
      <c r="F90" s="145"/>
      <c r="G90" s="143"/>
      <c r="H90" s="144"/>
      <c r="I90" s="151"/>
      <c r="J90" s="152"/>
    </row>
    <row r="91" spans="1:10" s="139" customFormat="1" ht="13" x14ac:dyDescent="0.3">
      <c r="A91" s="159" t="s">
        <v>41</v>
      </c>
      <c r="B91" s="65"/>
      <c r="C91" s="66"/>
      <c r="D91" s="65"/>
      <c r="E91" s="66"/>
      <c r="F91" s="67"/>
      <c r="G91" s="65"/>
      <c r="H91" s="66"/>
      <c r="I91" s="20"/>
      <c r="J91" s="21"/>
    </row>
    <row r="92" spans="1:10" x14ac:dyDescent="0.25">
      <c r="A92" s="158" t="s">
        <v>401</v>
      </c>
      <c r="B92" s="65">
        <v>0</v>
      </c>
      <c r="C92" s="66">
        <v>0</v>
      </c>
      <c r="D92" s="65">
        <v>3</v>
      </c>
      <c r="E92" s="66">
        <v>0</v>
      </c>
      <c r="F92" s="67"/>
      <c r="G92" s="65">
        <f>B92-C92</f>
        <v>0</v>
      </c>
      <c r="H92" s="66">
        <f>D92-E92</f>
        <v>3</v>
      </c>
      <c r="I92" s="20" t="str">
        <f>IF(C92=0, "-", IF(G92/C92&lt;10, G92/C92, "&gt;999%"))</f>
        <v>-</v>
      </c>
      <c r="J92" s="21" t="str">
        <f>IF(E92=0, "-", IF(H92/E92&lt;10, H92/E92, "&gt;999%"))</f>
        <v>-</v>
      </c>
    </row>
    <row r="93" spans="1:10" x14ac:dyDescent="0.25">
      <c r="A93" s="158" t="s">
        <v>224</v>
      </c>
      <c r="B93" s="65">
        <v>6</v>
      </c>
      <c r="C93" s="66">
        <v>0</v>
      </c>
      <c r="D93" s="65">
        <v>8</v>
      </c>
      <c r="E93" s="66">
        <v>0</v>
      </c>
      <c r="F93" s="67"/>
      <c r="G93" s="65">
        <f>B93-C93</f>
        <v>6</v>
      </c>
      <c r="H93" s="66">
        <f>D93-E93</f>
        <v>8</v>
      </c>
      <c r="I93" s="20" t="str">
        <f>IF(C93=0, "-", IF(G93/C93&lt;10, G93/C93, "&gt;999%"))</f>
        <v>-</v>
      </c>
      <c r="J93" s="21" t="str">
        <f>IF(E93=0, "-", IF(H93/E93&lt;10, H93/E93, "&gt;999%"))</f>
        <v>-</v>
      </c>
    </row>
    <row r="94" spans="1:10" x14ac:dyDescent="0.25">
      <c r="A94" s="158" t="s">
        <v>376</v>
      </c>
      <c r="B94" s="65">
        <v>4</v>
      </c>
      <c r="C94" s="66">
        <v>0</v>
      </c>
      <c r="D94" s="65">
        <v>54</v>
      </c>
      <c r="E94" s="66">
        <v>0</v>
      </c>
      <c r="F94" s="67"/>
      <c r="G94" s="65">
        <f>B94-C94</f>
        <v>4</v>
      </c>
      <c r="H94" s="66">
        <f>D94-E94</f>
        <v>54</v>
      </c>
      <c r="I94" s="20" t="str">
        <f>IF(C94=0, "-", IF(G94/C94&lt;10, G94/C94, "&gt;999%"))</f>
        <v>-</v>
      </c>
      <c r="J94" s="21" t="str">
        <f>IF(E94=0, "-", IF(H94/E94&lt;10, H94/E94, "&gt;999%"))</f>
        <v>-</v>
      </c>
    </row>
    <row r="95" spans="1:10" x14ac:dyDescent="0.25">
      <c r="A95" s="158" t="s">
        <v>225</v>
      </c>
      <c r="B95" s="65">
        <v>0</v>
      </c>
      <c r="C95" s="66">
        <v>0</v>
      </c>
      <c r="D95" s="65">
        <v>9</v>
      </c>
      <c r="E95" s="66">
        <v>0</v>
      </c>
      <c r="F95" s="67"/>
      <c r="G95" s="65">
        <f>B95-C95</f>
        <v>0</v>
      </c>
      <c r="H95" s="66">
        <f>D95-E95</f>
        <v>9</v>
      </c>
      <c r="I95" s="20" t="str">
        <f>IF(C95=0, "-", IF(G95/C95&lt;10, G95/C95, "&gt;999%"))</f>
        <v>-</v>
      </c>
      <c r="J95" s="21" t="str">
        <f>IF(E95=0, "-", IF(H95/E95&lt;10, H95/E95, "&gt;999%"))</f>
        <v>-</v>
      </c>
    </row>
    <row r="96" spans="1:10" s="160" customFormat="1" ht="13" x14ac:dyDescent="0.3">
      <c r="A96" s="178" t="s">
        <v>622</v>
      </c>
      <c r="B96" s="71">
        <v>10</v>
      </c>
      <c r="C96" s="72">
        <v>0</v>
      </c>
      <c r="D96" s="71">
        <v>74</v>
      </c>
      <c r="E96" s="72">
        <v>0</v>
      </c>
      <c r="F96" s="73"/>
      <c r="G96" s="71">
        <f>B96-C96</f>
        <v>10</v>
      </c>
      <c r="H96" s="72">
        <f>D96-E96</f>
        <v>74</v>
      </c>
      <c r="I96" s="37" t="str">
        <f>IF(C96=0, "-", IF(G96/C96&lt;10, G96/C96, "&gt;999%"))</f>
        <v>-</v>
      </c>
      <c r="J96" s="38" t="str">
        <f>IF(E96=0, "-", IF(H96/E96&lt;10, H96/E96, "&gt;999%"))</f>
        <v>-</v>
      </c>
    </row>
    <row r="97" spans="1:10" x14ac:dyDescent="0.25">
      <c r="A97" s="177"/>
      <c r="B97" s="143"/>
      <c r="C97" s="144"/>
      <c r="D97" s="143"/>
      <c r="E97" s="144"/>
      <c r="F97" s="145"/>
      <c r="G97" s="143"/>
      <c r="H97" s="144"/>
      <c r="I97" s="151"/>
      <c r="J97" s="152"/>
    </row>
    <row r="98" spans="1:10" s="139" customFormat="1" ht="13" x14ac:dyDescent="0.3">
      <c r="A98" s="159" t="s">
        <v>42</v>
      </c>
      <c r="B98" s="65"/>
      <c r="C98" s="66"/>
      <c r="D98" s="65"/>
      <c r="E98" s="66"/>
      <c r="F98" s="67"/>
      <c r="G98" s="65"/>
      <c r="H98" s="66"/>
      <c r="I98" s="20"/>
      <c r="J98" s="21"/>
    </row>
    <row r="99" spans="1:10" x14ac:dyDescent="0.25">
      <c r="A99" s="158" t="s">
        <v>539</v>
      </c>
      <c r="B99" s="65">
        <v>9</v>
      </c>
      <c r="C99" s="66">
        <v>1</v>
      </c>
      <c r="D99" s="65">
        <v>28</v>
      </c>
      <c r="E99" s="66">
        <v>22</v>
      </c>
      <c r="F99" s="67"/>
      <c r="G99" s="65">
        <f>B99-C99</f>
        <v>8</v>
      </c>
      <c r="H99" s="66">
        <f>D99-E99</f>
        <v>6</v>
      </c>
      <c r="I99" s="20">
        <f>IF(C99=0, "-", IF(G99/C99&lt;10, G99/C99, "&gt;999%"))</f>
        <v>8</v>
      </c>
      <c r="J99" s="21">
        <f>IF(E99=0, "-", IF(H99/E99&lt;10, H99/E99, "&gt;999%"))</f>
        <v>0.27272727272727271</v>
      </c>
    </row>
    <row r="100" spans="1:10" s="160" customFormat="1" ht="13" x14ac:dyDescent="0.3">
      <c r="A100" s="178" t="s">
        <v>623</v>
      </c>
      <c r="B100" s="71">
        <v>9</v>
      </c>
      <c r="C100" s="72">
        <v>1</v>
      </c>
      <c r="D100" s="71">
        <v>28</v>
      </c>
      <c r="E100" s="72">
        <v>22</v>
      </c>
      <c r="F100" s="73"/>
      <c r="G100" s="71">
        <f>B100-C100</f>
        <v>8</v>
      </c>
      <c r="H100" s="72">
        <f>D100-E100</f>
        <v>6</v>
      </c>
      <c r="I100" s="37">
        <f>IF(C100=0, "-", IF(G100/C100&lt;10, G100/C100, "&gt;999%"))</f>
        <v>8</v>
      </c>
      <c r="J100" s="38">
        <f>IF(E100=0, "-", IF(H100/E100&lt;10, H100/E100, "&gt;999%"))</f>
        <v>0.27272727272727271</v>
      </c>
    </row>
    <row r="101" spans="1:10" x14ac:dyDescent="0.25">
      <c r="A101" s="177"/>
      <c r="B101" s="143"/>
      <c r="C101" s="144"/>
      <c r="D101" s="143"/>
      <c r="E101" s="144"/>
      <c r="F101" s="145"/>
      <c r="G101" s="143"/>
      <c r="H101" s="144"/>
      <c r="I101" s="151"/>
      <c r="J101" s="152"/>
    </row>
    <row r="102" spans="1:10" s="139" customFormat="1" ht="13" x14ac:dyDescent="0.3">
      <c r="A102" s="159" t="s">
        <v>43</v>
      </c>
      <c r="B102" s="65"/>
      <c r="C102" s="66"/>
      <c r="D102" s="65"/>
      <c r="E102" s="66"/>
      <c r="F102" s="67"/>
      <c r="G102" s="65"/>
      <c r="H102" s="66"/>
      <c r="I102" s="20"/>
      <c r="J102" s="21"/>
    </row>
    <row r="103" spans="1:10" x14ac:dyDescent="0.25">
      <c r="A103" s="158" t="s">
        <v>540</v>
      </c>
      <c r="B103" s="65">
        <v>0</v>
      </c>
      <c r="C103" s="66">
        <v>0</v>
      </c>
      <c r="D103" s="65">
        <v>0</v>
      </c>
      <c r="E103" s="66">
        <v>2</v>
      </c>
      <c r="F103" s="67"/>
      <c r="G103" s="65">
        <f>B103-C103</f>
        <v>0</v>
      </c>
      <c r="H103" s="66">
        <f>D103-E103</f>
        <v>-2</v>
      </c>
      <c r="I103" s="20" t="str">
        <f>IF(C103=0, "-", IF(G103/C103&lt;10, G103/C103, "&gt;999%"))</f>
        <v>-</v>
      </c>
      <c r="J103" s="21">
        <f>IF(E103=0, "-", IF(H103/E103&lt;10, H103/E103, "&gt;999%"))</f>
        <v>-1</v>
      </c>
    </row>
    <row r="104" spans="1:10" s="160" customFormat="1" ht="13" x14ac:dyDescent="0.3">
      <c r="A104" s="178" t="s">
        <v>624</v>
      </c>
      <c r="B104" s="71">
        <v>0</v>
      </c>
      <c r="C104" s="72">
        <v>0</v>
      </c>
      <c r="D104" s="71">
        <v>0</v>
      </c>
      <c r="E104" s="72">
        <v>2</v>
      </c>
      <c r="F104" s="73"/>
      <c r="G104" s="71">
        <f>B104-C104</f>
        <v>0</v>
      </c>
      <c r="H104" s="72">
        <f>D104-E104</f>
        <v>-2</v>
      </c>
      <c r="I104" s="37" t="str">
        <f>IF(C104=0, "-", IF(G104/C104&lt;10, G104/C104, "&gt;999%"))</f>
        <v>-</v>
      </c>
      <c r="J104" s="38">
        <f>IF(E104=0, "-", IF(H104/E104&lt;10, H104/E104, "&gt;999%"))</f>
        <v>-1</v>
      </c>
    </row>
    <row r="105" spans="1:10" x14ac:dyDescent="0.25">
      <c r="A105" s="177"/>
      <c r="B105" s="143"/>
      <c r="C105" s="144"/>
      <c r="D105" s="143"/>
      <c r="E105" s="144"/>
      <c r="F105" s="145"/>
      <c r="G105" s="143"/>
      <c r="H105" s="144"/>
      <c r="I105" s="151"/>
      <c r="J105" s="152"/>
    </row>
    <row r="106" spans="1:10" s="139" customFormat="1" ht="13" x14ac:dyDescent="0.3">
      <c r="A106" s="159" t="s">
        <v>44</v>
      </c>
      <c r="B106" s="65"/>
      <c r="C106" s="66"/>
      <c r="D106" s="65"/>
      <c r="E106" s="66"/>
      <c r="F106" s="67"/>
      <c r="G106" s="65"/>
      <c r="H106" s="66"/>
      <c r="I106" s="20"/>
      <c r="J106" s="21"/>
    </row>
    <row r="107" spans="1:10" x14ac:dyDescent="0.25">
      <c r="A107" s="158" t="s">
        <v>321</v>
      </c>
      <c r="B107" s="65">
        <v>2</v>
      </c>
      <c r="C107" s="66">
        <v>1</v>
      </c>
      <c r="D107" s="65">
        <v>15</v>
      </c>
      <c r="E107" s="66">
        <v>8</v>
      </c>
      <c r="F107" s="67"/>
      <c r="G107" s="65">
        <f>B107-C107</f>
        <v>1</v>
      </c>
      <c r="H107" s="66">
        <f>D107-E107</f>
        <v>7</v>
      </c>
      <c r="I107" s="20">
        <f>IF(C107=0, "-", IF(G107/C107&lt;10, G107/C107, "&gt;999%"))</f>
        <v>1</v>
      </c>
      <c r="J107" s="21">
        <f>IF(E107=0, "-", IF(H107/E107&lt;10, H107/E107, "&gt;999%"))</f>
        <v>0.875</v>
      </c>
    </row>
    <row r="108" spans="1:10" s="160" customFormat="1" ht="13" x14ac:dyDescent="0.3">
      <c r="A108" s="178" t="s">
        <v>625</v>
      </c>
      <c r="B108" s="71">
        <v>2</v>
      </c>
      <c r="C108" s="72">
        <v>1</v>
      </c>
      <c r="D108" s="71">
        <v>15</v>
      </c>
      <c r="E108" s="72">
        <v>8</v>
      </c>
      <c r="F108" s="73"/>
      <c r="G108" s="71">
        <f>B108-C108</f>
        <v>1</v>
      </c>
      <c r="H108" s="72">
        <f>D108-E108</f>
        <v>7</v>
      </c>
      <c r="I108" s="37">
        <f>IF(C108=0, "-", IF(G108/C108&lt;10, G108/C108, "&gt;999%"))</f>
        <v>1</v>
      </c>
      <c r="J108" s="38">
        <f>IF(E108=0, "-", IF(H108/E108&lt;10, H108/E108, "&gt;999%"))</f>
        <v>0.875</v>
      </c>
    </row>
    <row r="109" spans="1:10" x14ac:dyDescent="0.25">
      <c r="A109" s="177"/>
      <c r="B109" s="143"/>
      <c r="C109" s="144"/>
      <c r="D109" s="143"/>
      <c r="E109" s="144"/>
      <c r="F109" s="145"/>
      <c r="G109" s="143"/>
      <c r="H109" s="144"/>
      <c r="I109" s="151"/>
      <c r="J109" s="152"/>
    </row>
    <row r="110" spans="1:10" s="139" customFormat="1" ht="13" x14ac:dyDescent="0.3">
      <c r="A110" s="159" t="s">
        <v>45</v>
      </c>
      <c r="B110" s="65"/>
      <c r="C110" s="66"/>
      <c r="D110" s="65"/>
      <c r="E110" s="66"/>
      <c r="F110" s="67"/>
      <c r="G110" s="65"/>
      <c r="H110" s="66"/>
      <c r="I110" s="20"/>
      <c r="J110" s="21"/>
    </row>
    <row r="111" spans="1:10" x14ac:dyDescent="0.25">
      <c r="A111" s="158" t="s">
        <v>197</v>
      </c>
      <c r="B111" s="65">
        <v>0</v>
      </c>
      <c r="C111" s="66">
        <v>7</v>
      </c>
      <c r="D111" s="65">
        <v>26</v>
      </c>
      <c r="E111" s="66">
        <v>30</v>
      </c>
      <c r="F111" s="67"/>
      <c r="G111" s="65">
        <f>B111-C111</f>
        <v>-7</v>
      </c>
      <c r="H111" s="66">
        <f>D111-E111</f>
        <v>-4</v>
      </c>
      <c r="I111" s="20">
        <f>IF(C111=0, "-", IF(G111/C111&lt;10, G111/C111, "&gt;999%"))</f>
        <v>-1</v>
      </c>
      <c r="J111" s="21">
        <f>IF(E111=0, "-", IF(H111/E111&lt;10, H111/E111, "&gt;999%"))</f>
        <v>-0.13333333333333333</v>
      </c>
    </row>
    <row r="112" spans="1:10" s="160" customFormat="1" ht="13" x14ac:dyDescent="0.3">
      <c r="A112" s="178" t="s">
        <v>626</v>
      </c>
      <c r="B112" s="71">
        <v>0</v>
      </c>
      <c r="C112" s="72">
        <v>7</v>
      </c>
      <c r="D112" s="71">
        <v>26</v>
      </c>
      <c r="E112" s="72">
        <v>30</v>
      </c>
      <c r="F112" s="73"/>
      <c r="G112" s="71">
        <f>B112-C112</f>
        <v>-7</v>
      </c>
      <c r="H112" s="72">
        <f>D112-E112</f>
        <v>-4</v>
      </c>
      <c r="I112" s="37">
        <f>IF(C112=0, "-", IF(G112/C112&lt;10, G112/C112, "&gt;999%"))</f>
        <v>-1</v>
      </c>
      <c r="J112" s="38">
        <f>IF(E112=0, "-", IF(H112/E112&lt;10, H112/E112, "&gt;999%"))</f>
        <v>-0.13333333333333333</v>
      </c>
    </row>
    <row r="113" spans="1:10" x14ac:dyDescent="0.25">
      <c r="A113" s="177"/>
      <c r="B113" s="143"/>
      <c r="C113" s="144"/>
      <c r="D113" s="143"/>
      <c r="E113" s="144"/>
      <c r="F113" s="145"/>
      <c r="G113" s="143"/>
      <c r="H113" s="144"/>
      <c r="I113" s="151"/>
      <c r="J113" s="152"/>
    </row>
    <row r="114" spans="1:10" s="139" customFormat="1" ht="13" x14ac:dyDescent="0.3">
      <c r="A114" s="159" t="s">
        <v>46</v>
      </c>
      <c r="B114" s="65"/>
      <c r="C114" s="66"/>
      <c r="D114" s="65"/>
      <c r="E114" s="66"/>
      <c r="F114" s="67"/>
      <c r="G114" s="65"/>
      <c r="H114" s="66"/>
      <c r="I114" s="20"/>
      <c r="J114" s="21"/>
    </row>
    <row r="115" spans="1:10" x14ac:dyDescent="0.25">
      <c r="A115" s="158" t="s">
        <v>516</v>
      </c>
      <c r="B115" s="65">
        <v>3</v>
      </c>
      <c r="C115" s="66">
        <v>4</v>
      </c>
      <c r="D115" s="65">
        <v>30</v>
      </c>
      <c r="E115" s="66">
        <v>26</v>
      </c>
      <c r="F115" s="67"/>
      <c r="G115" s="65">
        <f>B115-C115</f>
        <v>-1</v>
      </c>
      <c r="H115" s="66">
        <f>D115-E115</f>
        <v>4</v>
      </c>
      <c r="I115" s="20">
        <f>IF(C115=0, "-", IF(G115/C115&lt;10, G115/C115, "&gt;999%"))</f>
        <v>-0.25</v>
      </c>
      <c r="J115" s="21">
        <f>IF(E115=0, "-", IF(H115/E115&lt;10, H115/E115, "&gt;999%"))</f>
        <v>0.15384615384615385</v>
      </c>
    </row>
    <row r="116" spans="1:10" s="160" customFormat="1" ht="13" x14ac:dyDescent="0.3">
      <c r="A116" s="178" t="s">
        <v>627</v>
      </c>
      <c r="B116" s="71">
        <v>3</v>
      </c>
      <c r="C116" s="72">
        <v>4</v>
      </c>
      <c r="D116" s="71">
        <v>30</v>
      </c>
      <c r="E116" s="72">
        <v>26</v>
      </c>
      <c r="F116" s="73"/>
      <c r="G116" s="71">
        <f>B116-C116</f>
        <v>-1</v>
      </c>
      <c r="H116" s="72">
        <f>D116-E116</f>
        <v>4</v>
      </c>
      <c r="I116" s="37">
        <f>IF(C116=0, "-", IF(G116/C116&lt;10, G116/C116, "&gt;999%"))</f>
        <v>-0.25</v>
      </c>
      <c r="J116" s="38">
        <f>IF(E116=0, "-", IF(H116/E116&lt;10, H116/E116, "&gt;999%"))</f>
        <v>0.15384615384615385</v>
      </c>
    </row>
    <row r="117" spans="1:10" x14ac:dyDescent="0.25">
      <c r="A117" s="177"/>
      <c r="B117" s="143"/>
      <c r="C117" s="144"/>
      <c r="D117" s="143"/>
      <c r="E117" s="144"/>
      <c r="F117" s="145"/>
      <c r="G117" s="143"/>
      <c r="H117" s="144"/>
      <c r="I117" s="151"/>
      <c r="J117" s="152"/>
    </row>
    <row r="118" spans="1:10" s="139" customFormat="1" ht="13" x14ac:dyDescent="0.3">
      <c r="A118" s="159" t="s">
        <v>47</v>
      </c>
      <c r="B118" s="65"/>
      <c r="C118" s="66"/>
      <c r="D118" s="65"/>
      <c r="E118" s="66"/>
      <c r="F118" s="67"/>
      <c r="G118" s="65"/>
      <c r="H118" s="66"/>
      <c r="I118" s="20"/>
      <c r="J118" s="21"/>
    </row>
    <row r="119" spans="1:10" x14ac:dyDescent="0.25">
      <c r="A119" s="158" t="s">
        <v>377</v>
      </c>
      <c r="B119" s="65">
        <v>20</v>
      </c>
      <c r="C119" s="66">
        <v>16</v>
      </c>
      <c r="D119" s="65">
        <v>123</v>
      </c>
      <c r="E119" s="66">
        <v>76</v>
      </c>
      <c r="F119" s="67"/>
      <c r="G119" s="65">
        <f t="shared" ref="G119:G129" si="8">B119-C119</f>
        <v>4</v>
      </c>
      <c r="H119" s="66">
        <f t="shared" ref="H119:H129" si="9">D119-E119</f>
        <v>47</v>
      </c>
      <c r="I119" s="20">
        <f t="shared" ref="I119:I129" si="10">IF(C119=0, "-", IF(G119/C119&lt;10, G119/C119, "&gt;999%"))</f>
        <v>0.25</v>
      </c>
      <c r="J119" s="21">
        <f t="shared" ref="J119:J129" si="11">IF(E119=0, "-", IF(H119/E119&lt;10, H119/E119, "&gt;999%"))</f>
        <v>0.61842105263157898</v>
      </c>
    </row>
    <row r="120" spans="1:10" x14ac:dyDescent="0.25">
      <c r="A120" s="158" t="s">
        <v>417</v>
      </c>
      <c r="B120" s="65">
        <v>48</v>
      </c>
      <c r="C120" s="66">
        <v>76</v>
      </c>
      <c r="D120" s="65">
        <v>302</v>
      </c>
      <c r="E120" s="66">
        <v>310</v>
      </c>
      <c r="F120" s="67"/>
      <c r="G120" s="65">
        <f t="shared" si="8"/>
        <v>-28</v>
      </c>
      <c r="H120" s="66">
        <f t="shared" si="9"/>
        <v>-8</v>
      </c>
      <c r="I120" s="20">
        <f t="shared" si="10"/>
        <v>-0.36842105263157893</v>
      </c>
      <c r="J120" s="21">
        <f t="shared" si="11"/>
        <v>-2.5806451612903226E-2</v>
      </c>
    </row>
    <row r="121" spans="1:10" x14ac:dyDescent="0.25">
      <c r="A121" s="158" t="s">
        <v>200</v>
      </c>
      <c r="B121" s="65">
        <v>1</v>
      </c>
      <c r="C121" s="66">
        <v>1</v>
      </c>
      <c r="D121" s="65">
        <v>11</v>
      </c>
      <c r="E121" s="66">
        <v>2</v>
      </c>
      <c r="F121" s="67"/>
      <c r="G121" s="65">
        <f t="shared" si="8"/>
        <v>0</v>
      </c>
      <c r="H121" s="66">
        <f t="shared" si="9"/>
        <v>9</v>
      </c>
      <c r="I121" s="20">
        <f t="shared" si="10"/>
        <v>0</v>
      </c>
      <c r="J121" s="21">
        <f t="shared" si="11"/>
        <v>4.5</v>
      </c>
    </row>
    <row r="122" spans="1:10" x14ac:dyDescent="0.25">
      <c r="A122" s="158" t="s">
        <v>226</v>
      </c>
      <c r="B122" s="65">
        <v>0</v>
      </c>
      <c r="C122" s="66">
        <v>0</v>
      </c>
      <c r="D122" s="65">
        <v>2</v>
      </c>
      <c r="E122" s="66">
        <v>7</v>
      </c>
      <c r="F122" s="67"/>
      <c r="G122" s="65">
        <f t="shared" si="8"/>
        <v>0</v>
      </c>
      <c r="H122" s="66">
        <f t="shared" si="9"/>
        <v>-5</v>
      </c>
      <c r="I122" s="20" t="str">
        <f t="shared" si="10"/>
        <v>-</v>
      </c>
      <c r="J122" s="21">
        <f t="shared" si="11"/>
        <v>-0.7142857142857143</v>
      </c>
    </row>
    <row r="123" spans="1:10" x14ac:dyDescent="0.25">
      <c r="A123" s="158" t="s">
        <v>296</v>
      </c>
      <c r="B123" s="65">
        <v>27</v>
      </c>
      <c r="C123" s="66">
        <v>13</v>
      </c>
      <c r="D123" s="65">
        <v>99</v>
      </c>
      <c r="E123" s="66">
        <v>45</v>
      </c>
      <c r="F123" s="67"/>
      <c r="G123" s="65">
        <f t="shared" si="8"/>
        <v>14</v>
      </c>
      <c r="H123" s="66">
        <f t="shared" si="9"/>
        <v>54</v>
      </c>
      <c r="I123" s="20">
        <f t="shared" si="10"/>
        <v>1.0769230769230769</v>
      </c>
      <c r="J123" s="21">
        <f t="shared" si="11"/>
        <v>1.2</v>
      </c>
    </row>
    <row r="124" spans="1:10" x14ac:dyDescent="0.25">
      <c r="A124" s="158" t="s">
        <v>327</v>
      </c>
      <c r="B124" s="65">
        <v>25</v>
      </c>
      <c r="C124" s="66">
        <v>22</v>
      </c>
      <c r="D124" s="65">
        <v>111</v>
      </c>
      <c r="E124" s="66">
        <v>89</v>
      </c>
      <c r="F124" s="67"/>
      <c r="G124" s="65">
        <f t="shared" si="8"/>
        <v>3</v>
      </c>
      <c r="H124" s="66">
        <f t="shared" si="9"/>
        <v>22</v>
      </c>
      <c r="I124" s="20">
        <f t="shared" si="10"/>
        <v>0.13636363636363635</v>
      </c>
      <c r="J124" s="21">
        <f t="shared" si="11"/>
        <v>0.24719101123595505</v>
      </c>
    </row>
    <row r="125" spans="1:10" x14ac:dyDescent="0.25">
      <c r="A125" s="158" t="s">
        <v>490</v>
      </c>
      <c r="B125" s="65">
        <v>10</v>
      </c>
      <c r="C125" s="66">
        <v>11</v>
      </c>
      <c r="D125" s="65">
        <v>151</v>
      </c>
      <c r="E125" s="66">
        <v>77</v>
      </c>
      <c r="F125" s="67"/>
      <c r="G125" s="65">
        <f t="shared" si="8"/>
        <v>-1</v>
      </c>
      <c r="H125" s="66">
        <f t="shared" si="9"/>
        <v>74</v>
      </c>
      <c r="I125" s="20">
        <f t="shared" si="10"/>
        <v>-9.0909090909090912E-2</v>
      </c>
      <c r="J125" s="21">
        <f t="shared" si="11"/>
        <v>0.96103896103896103</v>
      </c>
    </row>
    <row r="126" spans="1:10" x14ac:dyDescent="0.25">
      <c r="A126" s="158" t="s">
        <v>499</v>
      </c>
      <c r="B126" s="65">
        <v>183</v>
      </c>
      <c r="C126" s="66">
        <v>159</v>
      </c>
      <c r="D126" s="65">
        <v>1377</v>
      </c>
      <c r="E126" s="66">
        <v>1160</v>
      </c>
      <c r="F126" s="67"/>
      <c r="G126" s="65">
        <f t="shared" si="8"/>
        <v>24</v>
      </c>
      <c r="H126" s="66">
        <f t="shared" si="9"/>
        <v>217</v>
      </c>
      <c r="I126" s="20">
        <f t="shared" si="10"/>
        <v>0.15094339622641509</v>
      </c>
      <c r="J126" s="21">
        <f t="shared" si="11"/>
        <v>0.18706896551724139</v>
      </c>
    </row>
    <row r="127" spans="1:10" x14ac:dyDescent="0.25">
      <c r="A127" s="158" t="s">
        <v>480</v>
      </c>
      <c r="B127" s="65">
        <v>32</v>
      </c>
      <c r="C127" s="66">
        <v>3</v>
      </c>
      <c r="D127" s="65">
        <v>132</v>
      </c>
      <c r="E127" s="66">
        <v>39</v>
      </c>
      <c r="F127" s="67"/>
      <c r="G127" s="65">
        <f t="shared" si="8"/>
        <v>29</v>
      </c>
      <c r="H127" s="66">
        <f t="shared" si="9"/>
        <v>93</v>
      </c>
      <c r="I127" s="20">
        <f t="shared" si="10"/>
        <v>9.6666666666666661</v>
      </c>
      <c r="J127" s="21">
        <f t="shared" si="11"/>
        <v>2.3846153846153846</v>
      </c>
    </row>
    <row r="128" spans="1:10" x14ac:dyDescent="0.25">
      <c r="A128" s="158" t="s">
        <v>517</v>
      </c>
      <c r="B128" s="65">
        <v>3</v>
      </c>
      <c r="C128" s="66">
        <v>6</v>
      </c>
      <c r="D128" s="65">
        <v>11</v>
      </c>
      <c r="E128" s="66">
        <v>27</v>
      </c>
      <c r="F128" s="67"/>
      <c r="G128" s="65">
        <f t="shared" si="8"/>
        <v>-3</v>
      </c>
      <c r="H128" s="66">
        <f t="shared" si="9"/>
        <v>-16</v>
      </c>
      <c r="I128" s="20">
        <f t="shared" si="10"/>
        <v>-0.5</v>
      </c>
      <c r="J128" s="21">
        <f t="shared" si="11"/>
        <v>-0.59259259259259256</v>
      </c>
    </row>
    <row r="129" spans="1:10" s="160" customFormat="1" ht="13" x14ac:dyDescent="0.3">
      <c r="A129" s="178" t="s">
        <v>628</v>
      </c>
      <c r="B129" s="71">
        <v>349</v>
      </c>
      <c r="C129" s="72">
        <v>307</v>
      </c>
      <c r="D129" s="71">
        <v>2319</v>
      </c>
      <c r="E129" s="72">
        <v>1832</v>
      </c>
      <c r="F129" s="73"/>
      <c r="G129" s="71">
        <f t="shared" si="8"/>
        <v>42</v>
      </c>
      <c r="H129" s="72">
        <f t="shared" si="9"/>
        <v>487</v>
      </c>
      <c r="I129" s="37">
        <f t="shared" si="10"/>
        <v>0.13680781758957655</v>
      </c>
      <c r="J129" s="38">
        <f t="shared" si="11"/>
        <v>0.26582969432314413</v>
      </c>
    </row>
    <row r="130" spans="1:10" x14ac:dyDescent="0.25">
      <c r="A130" s="177"/>
      <c r="B130" s="143"/>
      <c r="C130" s="144"/>
      <c r="D130" s="143"/>
      <c r="E130" s="144"/>
      <c r="F130" s="145"/>
      <c r="G130" s="143"/>
      <c r="H130" s="144"/>
      <c r="I130" s="151"/>
      <c r="J130" s="152"/>
    </row>
    <row r="131" spans="1:10" s="139" customFormat="1" ht="13" x14ac:dyDescent="0.3">
      <c r="A131" s="159" t="s">
        <v>48</v>
      </c>
      <c r="B131" s="65"/>
      <c r="C131" s="66"/>
      <c r="D131" s="65"/>
      <c r="E131" s="66"/>
      <c r="F131" s="67"/>
      <c r="G131" s="65"/>
      <c r="H131" s="66"/>
      <c r="I131" s="20"/>
      <c r="J131" s="21"/>
    </row>
    <row r="132" spans="1:10" x14ac:dyDescent="0.25">
      <c r="A132" s="158" t="s">
        <v>541</v>
      </c>
      <c r="B132" s="65">
        <v>8</v>
      </c>
      <c r="C132" s="66">
        <v>5</v>
      </c>
      <c r="D132" s="65">
        <v>23</v>
      </c>
      <c r="E132" s="66">
        <v>17</v>
      </c>
      <c r="F132" s="67"/>
      <c r="G132" s="65">
        <f>B132-C132</f>
        <v>3</v>
      </c>
      <c r="H132" s="66">
        <f>D132-E132</f>
        <v>6</v>
      </c>
      <c r="I132" s="20">
        <f>IF(C132=0, "-", IF(G132/C132&lt;10, G132/C132, "&gt;999%"))</f>
        <v>0.6</v>
      </c>
      <c r="J132" s="21">
        <f>IF(E132=0, "-", IF(H132/E132&lt;10, H132/E132, "&gt;999%"))</f>
        <v>0.35294117647058826</v>
      </c>
    </row>
    <row r="133" spans="1:10" s="160" customFormat="1" ht="13" x14ac:dyDescent="0.3">
      <c r="A133" s="178" t="s">
        <v>629</v>
      </c>
      <c r="B133" s="71">
        <v>8</v>
      </c>
      <c r="C133" s="72">
        <v>5</v>
      </c>
      <c r="D133" s="71">
        <v>23</v>
      </c>
      <c r="E133" s="72">
        <v>17</v>
      </c>
      <c r="F133" s="73"/>
      <c r="G133" s="71">
        <f>B133-C133</f>
        <v>3</v>
      </c>
      <c r="H133" s="72">
        <f>D133-E133</f>
        <v>6</v>
      </c>
      <c r="I133" s="37">
        <f>IF(C133=0, "-", IF(G133/C133&lt;10, G133/C133, "&gt;999%"))</f>
        <v>0.6</v>
      </c>
      <c r="J133" s="38">
        <f>IF(E133=0, "-", IF(H133/E133&lt;10, H133/E133, "&gt;999%"))</f>
        <v>0.35294117647058826</v>
      </c>
    </row>
    <row r="134" spans="1:10" x14ac:dyDescent="0.25">
      <c r="A134" s="177"/>
      <c r="B134" s="143"/>
      <c r="C134" s="144"/>
      <c r="D134" s="143"/>
      <c r="E134" s="144"/>
      <c r="F134" s="145"/>
      <c r="G134" s="143"/>
      <c r="H134" s="144"/>
      <c r="I134" s="151"/>
      <c r="J134" s="152"/>
    </row>
    <row r="135" spans="1:10" s="139" customFormat="1" ht="13" x14ac:dyDescent="0.3">
      <c r="A135" s="159" t="s">
        <v>49</v>
      </c>
      <c r="B135" s="65"/>
      <c r="C135" s="66"/>
      <c r="D135" s="65"/>
      <c r="E135" s="66"/>
      <c r="F135" s="67"/>
      <c r="G135" s="65"/>
      <c r="H135" s="66"/>
      <c r="I135" s="20"/>
      <c r="J135" s="21"/>
    </row>
    <row r="136" spans="1:10" x14ac:dyDescent="0.25">
      <c r="A136" s="158" t="s">
        <v>518</v>
      </c>
      <c r="B136" s="65">
        <v>19</v>
      </c>
      <c r="C136" s="66">
        <v>16</v>
      </c>
      <c r="D136" s="65">
        <v>79</v>
      </c>
      <c r="E136" s="66">
        <v>65</v>
      </c>
      <c r="F136" s="67"/>
      <c r="G136" s="65">
        <f>B136-C136</f>
        <v>3</v>
      </c>
      <c r="H136" s="66">
        <f>D136-E136</f>
        <v>14</v>
      </c>
      <c r="I136" s="20">
        <f>IF(C136=0, "-", IF(G136/C136&lt;10, G136/C136, "&gt;999%"))</f>
        <v>0.1875</v>
      </c>
      <c r="J136" s="21">
        <f>IF(E136=0, "-", IF(H136/E136&lt;10, H136/E136, "&gt;999%"))</f>
        <v>0.2153846153846154</v>
      </c>
    </row>
    <row r="137" spans="1:10" x14ac:dyDescent="0.25">
      <c r="A137" s="158" t="s">
        <v>530</v>
      </c>
      <c r="B137" s="65">
        <v>12</v>
      </c>
      <c r="C137" s="66">
        <v>5</v>
      </c>
      <c r="D137" s="65">
        <v>37</v>
      </c>
      <c r="E137" s="66">
        <v>29</v>
      </c>
      <c r="F137" s="67"/>
      <c r="G137" s="65">
        <f>B137-C137</f>
        <v>7</v>
      </c>
      <c r="H137" s="66">
        <f>D137-E137</f>
        <v>8</v>
      </c>
      <c r="I137" s="20">
        <f>IF(C137=0, "-", IF(G137/C137&lt;10, G137/C137, "&gt;999%"))</f>
        <v>1.4</v>
      </c>
      <c r="J137" s="21">
        <f>IF(E137=0, "-", IF(H137/E137&lt;10, H137/E137, "&gt;999%"))</f>
        <v>0.27586206896551724</v>
      </c>
    </row>
    <row r="138" spans="1:10" x14ac:dyDescent="0.25">
      <c r="A138" s="158" t="s">
        <v>542</v>
      </c>
      <c r="B138" s="65">
        <v>0</v>
      </c>
      <c r="C138" s="66">
        <v>0</v>
      </c>
      <c r="D138" s="65">
        <v>9</v>
      </c>
      <c r="E138" s="66">
        <v>4</v>
      </c>
      <c r="F138" s="67"/>
      <c r="G138" s="65">
        <f>B138-C138</f>
        <v>0</v>
      </c>
      <c r="H138" s="66">
        <f>D138-E138</f>
        <v>5</v>
      </c>
      <c r="I138" s="20" t="str">
        <f>IF(C138=0, "-", IF(G138/C138&lt;10, G138/C138, "&gt;999%"))</f>
        <v>-</v>
      </c>
      <c r="J138" s="21">
        <f>IF(E138=0, "-", IF(H138/E138&lt;10, H138/E138, "&gt;999%"))</f>
        <v>1.25</v>
      </c>
    </row>
    <row r="139" spans="1:10" s="160" customFormat="1" ht="13" x14ac:dyDescent="0.3">
      <c r="A139" s="178" t="s">
        <v>630</v>
      </c>
      <c r="B139" s="71">
        <v>31</v>
      </c>
      <c r="C139" s="72">
        <v>21</v>
      </c>
      <c r="D139" s="71">
        <v>125</v>
      </c>
      <c r="E139" s="72">
        <v>98</v>
      </c>
      <c r="F139" s="73"/>
      <c r="G139" s="71">
        <f>B139-C139</f>
        <v>10</v>
      </c>
      <c r="H139" s="72">
        <f>D139-E139</f>
        <v>27</v>
      </c>
      <c r="I139" s="37">
        <f>IF(C139=0, "-", IF(G139/C139&lt;10, G139/C139, "&gt;999%"))</f>
        <v>0.47619047619047616</v>
      </c>
      <c r="J139" s="38">
        <f>IF(E139=0, "-", IF(H139/E139&lt;10, H139/E139, "&gt;999%"))</f>
        <v>0.27551020408163263</v>
      </c>
    </row>
    <row r="140" spans="1:10" x14ac:dyDescent="0.25">
      <c r="A140" s="177"/>
      <c r="B140" s="143"/>
      <c r="C140" s="144"/>
      <c r="D140" s="143"/>
      <c r="E140" s="144"/>
      <c r="F140" s="145"/>
      <c r="G140" s="143"/>
      <c r="H140" s="144"/>
      <c r="I140" s="151"/>
      <c r="J140" s="152"/>
    </row>
    <row r="141" spans="1:10" s="139" customFormat="1" ht="13" x14ac:dyDescent="0.3">
      <c r="A141" s="159" t="s">
        <v>50</v>
      </c>
      <c r="B141" s="65"/>
      <c r="C141" s="66"/>
      <c r="D141" s="65"/>
      <c r="E141" s="66"/>
      <c r="F141" s="67"/>
      <c r="G141" s="65"/>
      <c r="H141" s="66"/>
      <c r="I141" s="20"/>
      <c r="J141" s="21"/>
    </row>
    <row r="142" spans="1:10" x14ac:dyDescent="0.25">
      <c r="A142" s="158" t="s">
        <v>266</v>
      </c>
      <c r="B142" s="65">
        <v>0</v>
      </c>
      <c r="C142" s="66">
        <v>1</v>
      </c>
      <c r="D142" s="65">
        <v>0</v>
      </c>
      <c r="E142" s="66">
        <v>2</v>
      </c>
      <c r="F142" s="67"/>
      <c r="G142" s="65">
        <f>B142-C142</f>
        <v>-1</v>
      </c>
      <c r="H142" s="66">
        <f>D142-E142</f>
        <v>-2</v>
      </c>
      <c r="I142" s="20">
        <f>IF(C142=0, "-", IF(G142/C142&lt;10, G142/C142, "&gt;999%"))</f>
        <v>-1</v>
      </c>
      <c r="J142" s="21">
        <f>IF(E142=0, "-", IF(H142/E142&lt;10, H142/E142, "&gt;999%"))</f>
        <v>-1</v>
      </c>
    </row>
    <row r="143" spans="1:10" x14ac:dyDescent="0.25">
      <c r="A143" s="158" t="s">
        <v>365</v>
      </c>
      <c r="B143" s="65">
        <v>1</v>
      </c>
      <c r="C143" s="66">
        <v>0</v>
      </c>
      <c r="D143" s="65">
        <v>3</v>
      </c>
      <c r="E143" s="66">
        <v>0</v>
      </c>
      <c r="F143" s="67"/>
      <c r="G143" s="65">
        <f>B143-C143</f>
        <v>1</v>
      </c>
      <c r="H143" s="66">
        <f>D143-E143</f>
        <v>3</v>
      </c>
      <c r="I143" s="20" t="str">
        <f>IF(C143=0, "-", IF(G143/C143&lt;10, G143/C143, "&gt;999%"))</f>
        <v>-</v>
      </c>
      <c r="J143" s="21" t="str">
        <f>IF(E143=0, "-", IF(H143/E143&lt;10, H143/E143, "&gt;999%"))</f>
        <v>-</v>
      </c>
    </row>
    <row r="144" spans="1:10" x14ac:dyDescent="0.25">
      <c r="A144" s="158" t="s">
        <v>402</v>
      </c>
      <c r="B144" s="65">
        <v>0</v>
      </c>
      <c r="C144" s="66">
        <v>2</v>
      </c>
      <c r="D144" s="65">
        <v>5</v>
      </c>
      <c r="E144" s="66">
        <v>7</v>
      </c>
      <c r="F144" s="67"/>
      <c r="G144" s="65">
        <f>B144-C144</f>
        <v>-2</v>
      </c>
      <c r="H144" s="66">
        <f>D144-E144</f>
        <v>-2</v>
      </c>
      <c r="I144" s="20">
        <f>IF(C144=0, "-", IF(G144/C144&lt;10, G144/C144, "&gt;999%"))</f>
        <v>-1</v>
      </c>
      <c r="J144" s="21">
        <f>IF(E144=0, "-", IF(H144/E144&lt;10, H144/E144, "&gt;999%"))</f>
        <v>-0.2857142857142857</v>
      </c>
    </row>
    <row r="145" spans="1:10" x14ac:dyDescent="0.25">
      <c r="A145" s="158" t="s">
        <v>444</v>
      </c>
      <c r="B145" s="65">
        <v>1</v>
      </c>
      <c r="C145" s="66">
        <v>0</v>
      </c>
      <c r="D145" s="65">
        <v>2</v>
      </c>
      <c r="E145" s="66">
        <v>2</v>
      </c>
      <c r="F145" s="67"/>
      <c r="G145" s="65">
        <f>B145-C145</f>
        <v>1</v>
      </c>
      <c r="H145" s="66">
        <f>D145-E145</f>
        <v>0</v>
      </c>
      <c r="I145" s="20" t="str">
        <f>IF(C145=0, "-", IF(G145/C145&lt;10, G145/C145, "&gt;999%"))</f>
        <v>-</v>
      </c>
      <c r="J145" s="21">
        <f>IF(E145=0, "-", IF(H145/E145&lt;10, H145/E145, "&gt;999%"))</f>
        <v>0</v>
      </c>
    </row>
    <row r="146" spans="1:10" s="160" customFormat="1" ht="13" x14ac:dyDescent="0.3">
      <c r="A146" s="178" t="s">
        <v>631</v>
      </c>
      <c r="B146" s="71">
        <v>2</v>
      </c>
      <c r="C146" s="72">
        <v>3</v>
      </c>
      <c r="D146" s="71">
        <v>10</v>
      </c>
      <c r="E146" s="72">
        <v>11</v>
      </c>
      <c r="F146" s="73"/>
      <c r="G146" s="71">
        <f>B146-C146</f>
        <v>-1</v>
      </c>
      <c r="H146" s="72">
        <f>D146-E146</f>
        <v>-1</v>
      </c>
      <c r="I146" s="37">
        <f>IF(C146=0, "-", IF(G146/C146&lt;10, G146/C146, "&gt;999%"))</f>
        <v>-0.33333333333333331</v>
      </c>
      <c r="J146" s="38">
        <f>IF(E146=0, "-", IF(H146/E146&lt;10, H146/E146, "&gt;999%"))</f>
        <v>-9.0909090909090912E-2</v>
      </c>
    </row>
    <row r="147" spans="1:10" x14ac:dyDescent="0.25">
      <c r="A147" s="177"/>
      <c r="B147" s="143"/>
      <c r="C147" s="144"/>
      <c r="D147" s="143"/>
      <c r="E147" s="144"/>
      <c r="F147" s="145"/>
      <c r="G147" s="143"/>
      <c r="H147" s="144"/>
      <c r="I147" s="151"/>
      <c r="J147" s="152"/>
    </row>
    <row r="148" spans="1:10" s="139" customFormat="1" ht="13" x14ac:dyDescent="0.3">
      <c r="A148" s="159" t="s">
        <v>51</v>
      </c>
      <c r="B148" s="65"/>
      <c r="C148" s="66"/>
      <c r="D148" s="65"/>
      <c r="E148" s="66"/>
      <c r="F148" s="67"/>
      <c r="G148" s="65"/>
      <c r="H148" s="66"/>
      <c r="I148" s="20"/>
      <c r="J148" s="21"/>
    </row>
    <row r="149" spans="1:10" x14ac:dyDescent="0.25">
      <c r="A149" s="158" t="s">
        <v>378</v>
      </c>
      <c r="B149" s="65">
        <v>63</v>
      </c>
      <c r="C149" s="66">
        <v>30</v>
      </c>
      <c r="D149" s="65">
        <v>210</v>
      </c>
      <c r="E149" s="66">
        <v>135</v>
      </c>
      <c r="F149" s="67"/>
      <c r="G149" s="65">
        <f t="shared" ref="G149:G156" si="12">B149-C149</f>
        <v>33</v>
      </c>
      <c r="H149" s="66">
        <f t="shared" ref="H149:H156" si="13">D149-E149</f>
        <v>75</v>
      </c>
      <c r="I149" s="20">
        <f t="shared" ref="I149:I156" si="14">IF(C149=0, "-", IF(G149/C149&lt;10, G149/C149, "&gt;999%"))</f>
        <v>1.1000000000000001</v>
      </c>
      <c r="J149" s="21">
        <f t="shared" ref="J149:J156" si="15">IF(E149=0, "-", IF(H149/E149&lt;10, H149/E149, "&gt;999%"))</f>
        <v>0.55555555555555558</v>
      </c>
    </row>
    <row r="150" spans="1:10" x14ac:dyDescent="0.25">
      <c r="A150" s="158" t="s">
        <v>379</v>
      </c>
      <c r="B150" s="65">
        <v>29</v>
      </c>
      <c r="C150" s="66">
        <v>0</v>
      </c>
      <c r="D150" s="65">
        <v>110</v>
      </c>
      <c r="E150" s="66">
        <v>0</v>
      </c>
      <c r="F150" s="67"/>
      <c r="G150" s="65">
        <f t="shared" si="12"/>
        <v>29</v>
      </c>
      <c r="H150" s="66">
        <f t="shared" si="13"/>
        <v>110</v>
      </c>
      <c r="I150" s="20" t="str">
        <f t="shared" si="14"/>
        <v>-</v>
      </c>
      <c r="J150" s="21" t="str">
        <f t="shared" si="15"/>
        <v>-</v>
      </c>
    </row>
    <row r="151" spans="1:10" x14ac:dyDescent="0.25">
      <c r="A151" s="158" t="s">
        <v>339</v>
      </c>
      <c r="B151" s="65">
        <v>68</v>
      </c>
      <c r="C151" s="66">
        <v>15</v>
      </c>
      <c r="D151" s="65">
        <v>278</v>
      </c>
      <c r="E151" s="66">
        <v>145</v>
      </c>
      <c r="F151" s="67"/>
      <c r="G151" s="65">
        <f t="shared" si="12"/>
        <v>53</v>
      </c>
      <c r="H151" s="66">
        <f t="shared" si="13"/>
        <v>133</v>
      </c>
      <c r="I151" s="20">
        <f t="shared" si="14"/>
        <v>3.5333333333333332</v>
      </c>
      <c r="J151" s="21">
        <f t="shared" si="15"/>
        <v>0.91724137931034477</v>
      </c>
    </row>
    <row r="152" spans="1:10" x14ac:dyDescent="0.25">
      <c r="A152" s="158" t="s">
        <v>491</v>
      </c>
      <c r="B152" s="65">
        <v>0</v>
      </c>
      <c r="C152" s="66">
        <v>0</v>
      </c>
      <c r="D152" s="65">
        <v>0</v>
      </c>
      <c r="E152" s="66">
        <v>1</v>
      </c>
      <c r="F152" s="67"/>
      <c r="G152" s="65">
        <f t="shared" si="12"/>
        <v>0</v>
      </c>
      <c r="H152" s="66">
        <f t="shared" si="13"/>
        <v>-1</v>
      </c>
      <c r="I152" s="20" t="str">
        <f t="shared" si="14"/>
        <v>-</v>
      </c>
      <c r="J152" s="21">
        <f t="shared" si="15"/>
        <v>-1</v>
      </c>
    </row>
    <row r="153" spans="1:10" x14ac:dyDescent="0.25">
      <c r="A153" s="158" t="s">
        <v>418</v>
      </c>
      <c r="B153" s="65">
        <v>5</v>
      </c>
      <c r="C153" s="66">
        <v>0</v>
      </c>
      <c r="D153" s="65">
        <v>5</v>
      </c>
      <c r="E153" s="66">
        <v>0</v>
      </c>
      <c r="F153" s="67"/>
      <c r="G153" s="65">
        <f t="shared" si="12"/>
        <v>5</v>
      </c>
      <c r="H153" s="66">
        <f t="shared" si="13"/>
        <v>5</v>
      </c>
      <c r="I153" s="20" t="str">
        <f t="shared" si="14"/>
        <v>-</v>
      </c>
      <c r="J153" s="21" t="str">
        <f t="shared" si="15"/>
        <v>-</v>
      </c>
    </row>
    <row r="154" spans="1:10" x14ac:dyDescent="0.25">
      <c r="A154" s="158" t="s">
        <v>492</v>
      </c>
      <c r="B154" s="65">
        <v>6</v>
      </c>
      <c r="C154" s="66">
        <v>2</v>
      </c>
      <c r="D154" s="65">
        <v>10</v>
      </c>
      <c r="E154" s="66">
        <v>7</v>
      </c>
      <c r="F154" s="67"/>
      <c r="G154" s="65">
        <f t="shared" si="12"/>
        <v>4</v>
      </c>
      <c r="H154" s="66">
        <f t="shared" si="13"/>
        <v>3</v>
      </c>
      <c r="I154" s="20">
        <f t="shared" si="14"/>
        <v>2</v>
      </c>
      <c r="J154" s="21">
        <f t="shared" si="15"/>
        <v>0.42857142857142855</v>
      </c>
    </row>
    <row r="155" spans="1:10" x14ac:dyDescent="0.25">
      <c r="A155" s="158" t="s">
        <v>500</v>
      </c>
      <c r="B155" s="65">
        <v>52</v>
      </c>
      <c r="C155" s="66">
        <v>69</v>
      </c>
      <c r="D155" s="65">
        <v>230</v>
      </c>
      <c r="E155" s="66">
        <v>144</v>
      </c>
      <c r="F155" s="67"/>
      <c r="G155" s="65">
        <f t="shared" si="12"/>
        <v>-17</v>
      </c>
      <c r="H155" s="66">
        <f t="shared" si="13"/>
        <v>86</v>
      </c>
      <c r="I155" s="20">
        <f t="shared" si="14"/>
        <v>-0.24637681159420291</v>
      </c>
      <c r="J155" s="21">
        <f t="shared" si="15"/>
        <v>0.59722222222222221</v>
      </c>
    </row>
    <row r="156" spans="1:10" s="160" customFormat="1" ht="13" x14ac:dyDescent="0.3">
      <c r="A156" s="178" t="s">
        <v>632</v>
      </c>
      <c r="B156" s="71">
        <v>223</v>
      </c>
      <c r="C156" s="72">
        <v>116</v>
      </c>
      <c r="D156" s="71">
        <v>843</v>
      </c>
      <c r="E156" s="72">
        <v>432</v>
      </c>
      <c r="F156" s="73"/>
      <c r="G156" s="71">
        <f t="shared" si="12"/>
        <v>107</v>
      </c>
      <c r="H156" s="72">
        <f t="shared" si="13"/>
        <v>411</v>
      </c>
      <c r="I156" s="37">
        <f t="shared" si="14"/>
        <v>0.92241379310344829</v>
      </c>
      <c r="J156" s="38">
        <f t="shared" si="15"/>
        <v>0.95138888888888884</v>
      </c>
    </row>
    <row r="157" spans="1:10" x14ac:dyDescent="0.25">
      <c r="A157" s="177"/>
      <c r="B157" s="143"/>
      <c r="C157" s="144"/>
      <c r="D157" s="143"/>
      <c r="E157" s="144"/>
      <c r="F157" s="145"/>
      <c r="G157" s="143"/>
      <c r="H157" s="144"/>
      <c r="I157" s="151"/>
      <c r="J157" s="152"/>
    </row>
    <row r="158" spans="1:10" s="139" customFormat="1" ht="13" x14ac:dyDescent="0.3">
      <c r="A158" s="159" t="s">
        <v>52</v>
      </c>
      <c r="B158" s="65"/>
      <c r="C158" s="66"/>
      <c r="D158" s="65"/>
      <c r="E158" s="66"/>
      <c r="F158" s="67"/>
      <c r="G158" s="65"/>
      <c r="H158" s="66"/>
      <c r="I158" s="20"/>
      <c r="J158" s="21"/>
    </row>
    <row r="159" spans="1:10" x14ac:dyDescent="0.25">
      <c r="A159" s="158" t="s">
        <v>543</v>
      </c>
      <c r="B159" s="65">
        <v>7</v>
      </c>
      <c r="C159" s="66">
        <v>6</v>
      </c>
      <c r="D159" s="65">
        <v>24</v>
      </c>
      <c r="E159" s="66">
        <v>32</v>
      </c>
      <c r="F159" s="67"/>
      <c r="G159" s="65">
        <f>B159-C159</f>
        <v>1</v>
      </c>
      <c r="H159" s="66">
        <f>D159-E159</f>
        <v>-8</v>
      </c>
      <c r="I159" s="20">
        <f>IF(C159=0, "-", IF(G159/C159&lt;10, G159/C159, "&gt;999%"))</f>
        <v>0.16666666666666666</v>
      </c>
      <c r="J159" s="21">
        <f>IF(E159=0, "-", IF(H159/E159&lt;10, H159/E159, "&gt;999%"))</f>
        <v>-0.25</v>
      </c>
    </row>
    <row r="160" spans="1:10" x14ac:dyDescent="0.25">
      <c r="A160" s="158" t="s">
        <v>519</v>
      </c>
      <c r="B160" s="65">
        <v>13</v>
      </c>
      <c r="C160" s="66">
        <v>14</v>
      </c>
      <c r="D160" s="65">
        <v>64</v>
      </c>
      <c r="E160" s="66">
        <v>72</v>
      </c>
      <c r="F160" s="67"/>
      <c r="G160" s="65">
        <f>B160-C160</f>
        <v>-1</v>
      </c>
      <c r="H160" s="66">
        <f>D160-E160</f>
        <v>-8</v>
      </c>
      <c r="I160" s="20">
        <f>IF(C160=0, "-", IF(G160/C160&lt;10, G160/C160, "&gt;999%"))</f>
        <v>-7.1428571428571425E-2</v>
      </c>
      <c r="J160" s="21">
        <f>IF(E160=0, "-", IF(H160/E160&lt;10, H160/E160, "&gt;999%"))</f>
        <v>-0.1111111111111111</v>
      </c>
    </row>
    <row r="161" spans="1:10" x14ac:dyDescent="0.25">
      <c r="A161" s="158" t="s">
        <v>531</v>
      </c>
      <c r="B161" s="65">
        <v>22</v>
      </c>
      <c r="C161" s="66">
        <v>41</v>
      </c>
      <c r="D161" s="65">
        <v>81</v>
      </c>
      <c r="E161" s="66">
        <v>123</v>
      </c>
      <c r="F161" s="67"/>
      <c r="G161" s="65">
        <f>B161-C161</f>
        <v>-19</v>
      </c>
      <c r="H161" s="66">
        <f>D161-E161</f>
        <v>-42</v>
      </c>
      <c r="I161" s="20">
        <f>IF(C161=0, "-", IF(G161/C161&lt;10, G161/C161, "&gt;999%"))</f>
        <v>-0.46341463414634149</v>
      </c>
      <c r="J161" s="21">
        <f>IF(E161=0, "-", IF(H161/E161&lt;10, H161/E161, "&gt;999%"))</f>
        <v>-0.34146341463414637</v>
      </c>
    </row>
    <row r="162" spans="1:10" s="160" customFormat="1" ht="13" x14ac:dyDescent="0.3">
      <c r="A162" s="178" t="s">
        <v>633</v>
      </c>
      <c r="B162" s="71">
        <v>42</v>
      </c>
      <c r="C162" s="72">
        <v>61</v>
      </c>
      <c r="D162" s="71">
        <v>169</v>
      </c>
      <c r="E162" s="72">
        <v>227</v>
      </c>
      <c r="F162" s="73"/>
      <c r="G162" s="71">
        <f>B162-C162</f>
        <v>-19</v>
      </c>
      <c r="H162" s="72">
        <f>D162-E162</f>
        <v>-58</v>
      </c>
      <c r="I162" s="37">
        <f>IF(C162=0, "-", IF(G162/C162&lt;10, G162/C162, "&gt;999%"))</f>
        <v>-0.31147540983606559</v>
      </c>
      <c r="J162" s="38">
        <f>IF(E162=0, "-", IF(H162/E162&lt;10, H162/E162, "&gt;999%"))</f>
        <v>-0.25550660792951541</v>
      </c>
    </row>
    <row r="163" spans="1:10" x14ac:dyDescent="0.25">
      <c r="A163" s="177"/>
      <c r="B163" s="143"/>
      <c r="C163" s="144"/>
      <c r="D163" s="143"/>
      <c r="E163" s="144"/>
      <c r="F163" s="145"/>
      <c r="G163" s="143"/>
      <c r="H163" s="144"/>
      <c r="I163" s="151"/>
      <c r="J163" s="152"/>
    </row>
    <row r="164" spans="1:10" s="139" customFormat="1" ht="13" x14ac:dyDescent="0.3">
      <c r="A164" s="159" t="s">
        <v>53</v>
      </c>
      <c r="B164" s="65"/>
      <c r="C164" s="66"/>
      <c r="D164" s="65"/>
      <c r="E164" s="66"/>
      <c r="F164" s="67"/>
      <c r="G164" s="65"/>
      <c r="H164" s="66"/>
      <c r="I164" s="20"/>
      <c r="J164" s="21"/>
    </row>
    <row r="165" spans="1:10" x14ac:dyDescent="0.25">
      <c r="A165" s="158" t="s">
        <v>236</v>
      </c>
      <c r="B165" s="65">
        <v>1</v>
      </c>
      <c r="C165" s="66">
        <v>0</v>
      </c>
      <c r="D165" s="65">
        <v>2</v>
      </c>
      <c r="E165" s="66">
        <v>3</v>
      </c>
      <c r="F165" s="67"/>
      <c r="G165" s="65">
        <f t="shared" ref="G165:G171" si="16">B165-C165</f>
        <v>1</v>
      </c>
      <c r="H165" s="66">
        <f t="shared" ref="H165:H171" si="17">D165-E165</f>
        <v>-1</v>
      </c>
      <c r="I165" s="20" t="str">
        <f t="shared" ref="I165:I171" si="18">IF(C165=0, "-", IF(G165/C165&lt;10, G165/C165, "&gt;999%"))</f>
        <v>-</v>
      </c>
      <c r="J165" s="21">
        <f t="shared" ref="J165:J171" si="19">IF(E165=0, "-", IF(H165/E165&lt;10, H165/E165, "&gt;999%"))</f>
        <v>-0.33333333333333331</v>
      </c>
    </row>
    <row r="166" spans="1:10" x14ac:dyDescent="0.25">
      <c r="A166" s="158" t="s">
        <v>227</v>
      </c>
      <c r="B166" s="65">
        <v>11</v>
      </c>
      <c r="C166" s="66">
        <v>2</v>
      </c>
      <c r="D166" s="65">
        <v>36</v>
      </c>
      <c r="E166" s="66">
        <v>27</v>
      </c>
      <c r="F166" s="67"/>
      <c r="G166" s="65">
        <f t="shared" si="16"/>
        <v>9</v>
      </c>
      <c r="H166" s="66">
        <f t="shared" si="17"/>
        <v>9</v>
      </c>
      <c r="I166" s="20">
        <f t="shared" si="18"/>
        <v>4.5</v>
      </c>
      <c r="J166" s="21">
        <f t="shared" si="19"/>
        <v>0.33333333333333331</v>
      </c>
    </row>
    <row r="167" spans="1:10" x14ac:dyDescent="0.25">
      <c r="A167" s="158" t="s">
        <v>380</v>
      </c>
      <c r="B167" s="65">
        <v>39</v>
      </c>
      <c r="C167" s="66">
        <v>30</v>
      </c>
      <c r="D167" s="65">
        <v>249</v>
      </c>
      <c r="E167" s="66">
        <v>179</v>
      </c>
      <c r="F167" s="67"/>
      <c r="G167" s="65">
        <f t="shared" si="16"/>
        <v>9</v>
      </c>
      <c r="H167" s="66">
        <f t="shared" si="17"/>
        <v>70</v>
      </c>
      <c r="I167" s="20">
        <f t="shared" si="18"/>
        <v>0.3</v>
      </c>
      <c r="J167" s="21">
        <f t="shared" si="19"/>
        <v>0.39106145251396646</v>
      </c>
    </row>
    <row r="168" spans="1:10" x14ac:dyDescent="0.25">
      <c r="A168" s="158" t="s">
        <v>340</v>
      </c>
      <c r="B168" s="65">
        <v>2</v>
      </c>
      <c r="C168" s="66">
        <v>27</v>
      </c>
      <c r="D168" s="65">
        <v>44</v>
      </c>
      <c r="E168" s="66">
        <v>115</v>
      </c>
      <c r="F168" s="67"/>
      <c r="G168" s="65">
        <f t="shared" si="16"/>
        <v>-25</v>
      </c>
      <c r="H168" s="66">
        <f t="shared" si="17"/>
        <v>-71</v>
      </c>
      <c r="I168" s="20">
        <f t="shared" si="18"/>
        <v>-0.92592592592592593</v>
      </c>
      <c r="J168" s="21">
        <f t="shared" si="19"/>
        <v>-0.61739130434782608</v>
      </c>
    </row>
    <row r="169" spans="1:10" x14ac:dyDescent="0.25">
      <c r="A169" s="158" t="s">
        <v>281</v>
      </c>
      <c r="B169" s="65">
        <v>0</v>
      </c>
      <c r="C169" s="66">
        <v>0</v>
      </c>
      <c r="D169" s="65">
        <v>0</v>
      </c>
      <c r="E169" s="66">
        <v>11</v>
      </c>
      <c r="F169" s="67"/>
      <c r="G169" s="65">
        <f t="shared" si="16"/>
        <v>0</v>
      </c>
      <c r="H169" s="66">
        <f t="shared" si="17"/>
        <v>-11</v>
      </c>
      <c r="I169" s="20" t="str">
        <f t="shared" si="18"/>
        <v>-</v>
      </c>
      <c r="J169" s="21">
        <f t="shared" si="19"/>
        <v>-1</v>
      </c>
    </row>
    <row r="170" spans="1:10" x14ac:dyDescent="0.25">
      <c r="A170" s="158" t="s">
        <v>381</v>
      </c>
      <c r="B170" s="65">
        <v>4</v>
      </c>
      <c r="C170" s="66">
        <v>0</v>
      </c>
      <c r="D170" s="65">
        <v>4</v>
      </c>
      <c r="E170" s="66">
        <v>0</v>
      </c>
      <c r="F170" s="67"/>
      <c r="G170" s="65">
        <f t="shared" si="16"/>
        <v>4</v>
      </c>
      <c r="H170" s="66">
        <f t="shared" si="17"/>
        <v>4</v>
      </c>
      <c r="I170" s="20" t="str">
        <f t="shared" si="18"/>
        <v>-</v>
      </c>
      <c r="J170" s="21" t="str">
        <f t="shared" si="19"/>
        <v>-</v>
      </c>
    </row>
    <row r="171" spans="1:10" s="160" customFormat="1" ht="13" x14ac:dyDescent="0.3">
      <c r="A171" s="178" t="s">
        <v>634</v>
      </c>
      <c r="B171" s="71">
        <v>57</v>
      </c>
      <c r="C171" s="72">
        <v>59</v>
      </c>
      <c r="D171" s="71">
        <v>335</v>
      </c>
      <c r="E171" s="72">
        <v>335</v>
      </c>
      <c r="F171" s="73"/>
      <c r="G171" s="71">
        <f t="shared" si="16"/>
        <v>-2</v>
      </c>
      <c r="H171" s="72">
        <f t="shared" si="17"/>
        <v>0</v>
      </c>
      <c r="I171" s="37">
        <f t="shared" si="18"/>
        <v>-3.3898305084745763E-2</v>
      </c>
      <c r="J171" s="38">
        <f t="shared" si="19"/>
        <v>0</v>
      </c>
    </row>
    <row r="172" spans="1:10" x14ac:dyDescent="0.25">
      <c r="A172" s="177"/>
      <c r="B172" s="143"/>
      <c r="C172" s="144"/>
      <c r="D172" s="143"/>
      <c r="E172" s="144"/>
      <c r="F172" s="145"/>
      <c r="G172" s="143"/>
      <c r="H172" s="144"/>
      <c r="I172" s="151"/>
      <c r="J172" s="152"/>
    </row>
    <row r="173" spans="1:10" s="139" customFormat="1" ht="13" x14ac:dyDescent="0.3">
      <c r="A173" s="159" t="s">
        <v>54</v>
      </c>
      <c r="B173" s="65"/>
      <c r="C173" s="66"/>
      <c r="D173" s="65"/>
      <c r="E173" s="66"/>
      <c r="F173" s="67"/>
      <c r="G173" s="65"/>
      <c r="H173" s="66"/>
      <c r="I173" s="20"/>
      <c r="J173" s="21"/>
    </row>
    <row r="174" spans="1:10" x14ac:dyDescent="0.25">
      <c r="A174" s="158" t="s">
        <v>201</v>
      </c>
      <c r="B174" s="65">
        <v>4</v>
      </c>
      <c r="C174" s="66">
        <v>5</v>
      </c>
      <c r="D174" s="65">
        <v>22</v>
      </c>
      <c r="E174" s="66">
        <v>39</v>
      </c>
      <c r="F174" s="67"/>
      <c r="G174" s="65">
        <f t="shared" ref="G174:G187" si="20">B174-C174</f>
        <v>-1</v>
      </c>
      <c r="H174" s="66">
        <f t="shared" ref="H174:H187" si="21">D174-E174</f>
        <v>-17</v>
      </c>
      <c r="I174" s="20">
        <f t="shared" ref="I174:I187" si="22">IF(C174=0, "-", IF(G174/C174&lt;10, G174/C174, "&gt;999%"))</f>
        <v>-0.2</v>
      </c>
      <c r="J174" s="21">
        <f t="shared" ref="J174:J187" si="23">IF(E174=0, "-", IF(H174/E174&lt;10, H174/E174, "&gt;999%"))</f>
        <v>-0.4358974358974359</v>
      </c>
    </row>
    <row r="175" spans="1:10" x14ac:dyDescent="0.25">
      <c r="A175" s="158" t="s">
        <v>213</v>
      </c>
      <c r="B175" s="65">
        <v>161</v>
      </c>
      <c r="C175" s="66">
        <v>85</v>
      </c>
      <c r="D175" s="65">
        <v>652</v>
      </c>
      <c r="E175" s="66">
        <v>656</v>
      </c>
      <c r="F175" s="67"/>
      <c r="G175" s="65">
        <f t="shared" si="20"/>
        <v>76</v>
      </c>
      <c r="H175" s="66">
        <f t="shared" si="21"/>
        <v>-4</v>
      </c>
      <c r="I175" s="20">
        <f t="shared" si="22"/>
        <v>0.89411764705882357</v>
      </c>
      <c r="J175" s="21">
        <f t="shared" si="23"/>
        <v>-6.0975609756097563E-3</v>
      </c>
    </row>
    <row r="176" spans="1:10" x14ac:dyDescent="0.25">
      <c r="A176" s="158" t="s">
        <v>214</v>
      </c>
      <c r="B176" s="65">
        <v>0</v>
      </c>
      <c r="C176" s="66">
        <v>6</v>
      </c>
      <c r="D176" s="65">
        <v>0</v>
      </c>
      <c r="E176" s="66">
        <v>31</v>
      </c>
      <c r="F176" s="67"/>
      <c r="G176" s="65">
        <f t="shared" si="20"/>
        <v>-6</v>
      </c>
      <c r="H176" s="66">
        <f t="shared" si="21"/>
        <v>-31</v>
      </c>
      <c r="I176" s="20">
        <f t="shared" si="22"/>
        <v>-1</v>
      </c>
      <c r="J176" s="21">
        <f t="shared" si="23"/>
        <v>-1</v>
      </c>
    </row>
    <row r="177" spans="1:10" x14ac:dyDescent="0.25">
      <c r="A177" s="158" t="s">
        <v>403</v>
      </c>
      <c r="B177" s="65">
        <v>2</v>
      </c>
      <c r="C177" s="66">
        <v>10</v>
      </c>
      <c r="D177" s="65">
        <v>24</v>
      </c>
      <c r="E177" s="66">
        <v>20</v>
      </c>
      <c r="F177" s="67"/>
      <c r="G177" s="65">
        <f t="shared" si="20"/>
        <v>-8</v>
      </c>
      <c r="H177" s="66">
        <f t="shared" si="21"/>
        <v>4</v>
      </c>
      <c r="I177" s="20">
        <f t="shared" si="22"/>
        <v>-0.8</v>
      </c>
      <c r="J177" s="21">
        <f t="shared" si="23"/>
        <v>0.2</v>
      </c>
    </row>
    <row r="178" spans="1:10" x14ac:dyDescent="0.25">
      <c r="A178" s="158" t="s">
        <v>248</v>
      </c>
      <c r="B178" s="65">
        <v>0</v>
      </c>
      <c r="C178" s="66">
        <v>0</v>
      </c>
      <c r="D178" s="65">
        <v>9</v>
      </c>
      <c r="E178" s="66">
        <v>0</v>
      </c>
      <c r="F178" s="67"/>
      <c r="G178" s="65">
        <f t="shared" si="20"/>
        <v>0</v>
      </c>
      <c r="H178" s="66">
        <f t="shared" si="21"/>
        <v>9</v>
      </c>
      <c r="I178" s="20" t="str">
        <f t="shared" si="22"/>
        <v>-</v>
      </c>
      <c r="J178" s="21" t="str">
        <f t="shared" si="23"/>
        <v>-</v>
      </c>
    </row>
    <row r="179" spans="1:10" x14ac:dyDescent="0.25">
      <c r="A179" s="158" t="s">
        <v>341</v>
      </c>
      <c r="B179" s="65">
        <v>48</v>
      </c>
      <c r="C179" s="66">
        <v>49</v>
      </c>
      <c r="D179" s="65">
        <v>242</v>
      </c>
      <c r="E179" s="66">
        <v>355</v>
      </c>
      <c r="F179" s="67"/>
      <c r="G179" s="65">
        <f t="shared" si="20"/>
        <v>-1</v>
      </c>
      <c r="H179" s="66">
        <f t="shared" si="21"/>
        <v>-113</v>
      </c>
      <c r="I179" s="20">
        <f t="shared" si="22"/>
        <v>-2.0408163265306121E-2</v>
      </c>
      <c r="J179" s="21">
        <f t="shared" si="23"/>
        <v>-0.3183098591549296</v>
      </c>
    </row>
    <row r="180" spans="1:10" x14ac:dyDescent="0.25">
      <c r="A180" s="158" t="s">
        <v>419</v>
      </c>
      <c r="B180" s="65">
        <v>30</v>
      </c>
      <c r="C180" s="66">
        <v>31</v>
      </c>
      <c r="D180" s="65">
        <v>96</v>
      </c>
      <c r="E180" s="66">
        <v>114</v>
      </c>
      <c r="F180" s="67"/>
      <c r="G180" s="65">
        <f t="shared" si="20"/>
        <v>-1</v>
      </c>
      <c r="H180" s="66">
        <f t="shared" si="21"/>
        <v>-18</v>
      </c>
      <c r="I180" s="20">
        <f t="shared" si="22"/>
        <v>-3.2258064516129031E-2</v>
      </c>
      <c r="J180" s="21">
        <f t="shared" si="23"/>
        <v>-0.15789473684210525</v>
      </c>
    </row>
    <row r="181" spans="1:10" x14ac:dyDescent="0.25">
      <c r="A181" s="158" t="s">
        <v>420</v>
      </c>
      <c r="B181" s="65">
        <v>25</v>
      </c>
      <c r="C181" s="66">
        <v>29</v>
      </c>
      <c r="D181" s="65">
        <v>174</v>
      </c>
      <c r="E181" s="66">
        <v>109</v>
      </c>
      <c r="F181" s="67"/>
      <c r="G181" s="65">
        <f t="shared" si="20"/>
        <v>-4</v>
      </c>
      <c r="H181" s="66">
        <f t="shared" si="21"/>
        <v>65</v>
      </c>
      <c r="I181" s="20">
        <f t="shared" si="22"/>
        <v>-0.13793103448275862</v>
      </c>
      <c r="J181" s="21">
        <f t="shared" si="23"/>
        <v>0.59633027522935778</v>
      </c>
    </row>
    <row r="182" spans="1:10" x14ac:dyDescent="0.25">
      <c r="A182" s="158" t="s">
        <v>237</v>
      </c>
      <c r="B182" s="65">
        <v>2</v>
      </c>
      <c r="C182" s="66">
        <v>2</v>
      </c>
      <c r="D182" s="65">
        <v>10</v>
      </c>
      <c r="E182" s="66">
        <v>11</v>
      </c>
      <c r="F182" s="67"/>
      <c r="G182" s="65">
        <f t="shared" si="20"/>
        <v>0</v>
      </c>
      <c r="H182" s="66">
        <f t="shared" si="21"/>
        <v>-1</v>
      </c>
      <c r="I182" s="20">
        <f t="shared" si="22"/>
        <v>0</v>
      </c>
      <c r="J182" s="21">
        <f t="shared" si="23"/>
        <v>-9.0909090909090912E-2</v>
      </c>
    </row>
    <row r="183" spans="1:10" x14ac:dyDescent="0.25">
      <c r="A183" s="158" t="s">
        <v>282</v>
      </c>
      <c r="B183" s="65">
        <v>3</v>
      </c>
      <c r="C183" s="66">
        <v>6</v>
      </c>
      <c r="D183" s="65">
        <v>33</v>
      </c>
      <c r="E183" s="66">
        <v>47</v>
      </c>
      <c r="F183" s="67"/>
      <c r="G183" s="65">
        <f t="shared" si="20"/>
        <v>-3</v>
      </c>
      <c r="H183" s="66">
        <f t="shared" si="21"/>
        <v>-14</v>
      </c>
      <c r="I183" s="20">
        <f t="shared" si="22"/>
        <v>-0.5</v>
      </c>
      <c r="J183" s="21">
        <f t="shared" si="23"/>
        <v>-0.2978723404255319</v>
      </c>
    </row>
    <row r="184" spans="1:10" x14ac:dyDescent="0.25">
      <c r="A184" s="158" t="s">
        <v>481</v>
      </c>
      <c r="B184" s="65">
        <v>9</v>
      </c>
      <c r="C184" s="66">
        <v>39</v>
      </c>
      <c r="D184" s="65">
        <v>91</v>
      </c>
      <c r="E184" s="66">
        <v>95</v>
      </c>
      <c r="F184" s="67"/>
      <c r="G184" s="65">
        <f t="shared" si="20"/>
        <v>-30</v>
      </c>
      <c r="H184" s="66">
        <f t="shared" si="21"/>
        <v>-4</v>
      </c>
      <c r="I184" s="20">
        <f t="shared" si="22"/>
        <v>-0.76923076923076927</v>
      </c>
      <c r="J184" s="21">
        <f t="shared" si="23"/>
        <v>-4.2105263157894736E-2</v>
      </c>
    </row>
    <row r="185" spans="1:10" x14ac:dyDescent="0.25">
      <c r="A185" s="158" t="s">
        <v>382</v>
      </c>
      <c r="B185" s="65">
        <v>155</v>
      </c>
      <c r="C185" s="66">
        <v>147</v>
      </c>
      <c r="D185" s="65">
        <v>629</v>
      </c>
      <c r="E185" s="66">
        <v>366</v>
      </c>
      <c r="F185" s="67"/>
      <c r="G185" s="65">
        <f t="shared" si="20"/>
        <v>8</v>
      </c>
      <c r="H185" s="66">
        <f t="shared" si="21"/>
        <v>263</v>
      </c>
      <c r="I185" s="20">
        <f t="shared" si="22"/>
        <v>5.4421768707482991E-2</v>
      </c>
      <c r="J185" s="21">
        <f t="shared" si="23"/>
        <v>0.71857923497267762</v>
      </c>
    </row>
    <row r="186" spans="1:10" x14ac:dyDescent="0.25">
      <c r="A186" s="158" t="s">
        <v>328</v>
      </c>
      <c r="B186" s="65">
        <v>45</v>
      </c>
      <c r="C186" s="66">
        <v>34</v>
      </c>
      <c r="D186" s="65">
        <v>185</v>
      </c>
      <c r="E186" s="66">
        <v>230</v>
      </c>
      <c r="F186" s="67"/>
      <c r="G186" s="65">
        <f t="shared" si="20"/>
        <v>11</v>
      </c>
      <c r="H186" s="66">
        <f t="shared" si="21"/>
        <v>-45</v>
      </c>
      <c r="I186" s="20">
        <f t="shared" si="22"/>
        <v>0.3235294117647059</v>
      </c>
      <c r="J186" s="21">
        <f t="shared" si="23"/>
        <v>-0.19565217391304349</v>
      </c>
    </row>
    <row r="187" spans="1:10" s="160" customFormat="1" ht="13" x14ac:dyDescent="0.3">
      <c r="A187" s="178" t="s">
        <v>635</v>
      </c>
      <c r="B187" s="71">
        <v>484</v>
      </c>
      <c r="C187" s="72">
        <v>443</v>
      </c>
      <c r="D187" s="71">
        <v>2167</v>
      </c>
      <c r="E187" s="72">
        <v>2073</v>
      </c>
      <c r="F187" s="73"/>
      <c r="G187" s="71">
        <f t="shared" si="20"/>
        <v>41</v>
      </c>
      <c r="H187" s="72">
        <f t="shared" si="21"/>
        <v>94</v>
      </c>
      <c r="I187" s="37">
        <f t="shared" si="22"/>
        <v>9.2550790067720087E-2</v>
      </c>
      <c r="J187" s="38">
        <f t="shared" si="23"/>
        <v>4.5344910757356485E-2</v>
      </c>
    </row>
    <row r="188" spans="1:10" x14ac:dyDescent="0.25">
      <c r="A188" s="177"/>
      <c r="B188" s="143"/>
      <c r="C188" s="144"/>
      <c r="D188" s="143"/>
      <c r="E188" s="144"/>
      <c r="F188" s="145"/>
      <c r="G188" s="143"/>
      <c r="H188" s="144"/>
      <c r="I188" s="151"/>
      <c r="J188" s="152"/>
    </row>
    <row r="189" spans="1:10" s="139" customFormat="1" ht="13" x14ac:dyDescent="0.3">
      <c r="A189" s="159" t="s">
        <v>55</v>
      </c>
      <c r="B189" s="65"/>
      <c r="C189" s="66"/>
      <c r="D189" s="65"/>
      <c r="E189" s="66"/>
      <c r="F189" s="67"/>
      <c r="G189" s="65"/>
      <c r="H189" s="66"/>
      <c r="I189" s="20"/>
      <c r="J189" s="21"/>
    </row>
    <row r="190" spans="1:10" x14ac:dyDescent="0.25">
      <c r="A190" s="158" t="s">
        <v>532</v>
      </c>
      <c r="B190" s="65">
        <v>1</v>
      </c>
      <c r="C190" s="66">
        <v>1</v>
      </c>
      <c r="D190" s="65">
        <v>2</v>
      </c>
      <c r="E190" s="66">
        <v>3</v>
      </c>
      <c r="F190" s="67"/>
      <c r="G190" s="65">
        <f t="shared" ref="G190:G196" si="24">B190-C190</f>
        <v>0</v>
      </c>
      <c r="H190" s="66">
        <f t="shared" ref="H190:H196" si="25">D190-E190</f>
        <v>-1</v>
      </c>
      <c r="I190" s="20">
        <f t="shared" ref="I190:I196" si="26">IF(C190=0, "-", IF(G190/C190&lt;10, G190/C190, "&gt;999%"))</f>
        <v>0</v>
      </c>
      <c r="J190" s="21">
        <f t="shared" ref="J190:J196" si="27">IF(E190=0, "-", IF(H190/E190&lt;10, H190/E190, "&gt;999%"))</f>
        <v>-0.33333333333333331</v>
      </c>
    </row>
    <row r="191" spans="1:10" x14ac:dyDescent="0.25">
      <c r="A191" s="158" t="s">
        <v>520</v>
      </c>
      <c r="B191" s="65">
        <v>6</v>
      </c>
      <c r="C191" s="66">
        <v>1</v>
      </c>
      <c r="D191" s="65">
        <v>8</v>
      </c>
      <c r="E191" s="66">
        <v>12</v>
      </c>
      <c r="F191" s="67"/>
      <c r="G191" s="65">
        <f t="shared" si="24"/>
        <v>5</v>
      </c>
      <c r="H191" s="66">
        <f t="shared" si="25"/>
        <v>-4</v>
      </c>
      <c r="I191" s="20">
        <f t="shared" si="26"/>
        <v>5</v>
      </c>
      <c r="J191" s="21">
        <f t="shared" si="27"/>
        <v>-0.33333333333333331</v>
      </c>
    </row>
    <row r="192" spans="1:10" x14ac:dyDescent="0.25">
      <c r="A192" s="158" t="s">
        <v>533</v>
      </c>
      <c r="B192" s="65">
        <v>0</v>
      </c>
      <c r="C192" s="66">
        <v>1</v>
      </c>
      <c r="D192" s="65">
        <v>6</v>
      </c>
      <c r="E192" s="66">
        <v>1</v>
      </c>
      <c r="F192" s="67"/>
      <c r="G192" s="65">
        <f t="shared" si="24"/>
        <v>-1</v>
      </c>
      <c r="H192" s="66">
        <f t="shared" si="25"/>
        <v>5</v>
      </c>
      <c r="I192" s="20">
        <f t="shared" si="26"/>
        <v>-1</v>
      </c>
      <c r="J192" s="21">
        <f t="shared" si="27"/>
        <v>5</v>
      </c>
    </row>
    <row r="193" spans="1:10" x14ac:dyDescent="0.25">
      <c r="A193" s="158" t="s">
        <v>521</v>
      </c>
      <c r="B193" s="65">
        <v>0</v>
      </c>
      <c r="C193" s="66">
        <v>0</v>
      </c>
      <c r="D193" s="65">
        <v>1</v>
      </c>
      <c r="E193" s="66">
        <v>0</v>
      </c>
      <c r="F193" s="67"/>
      <c r="G193" s="65">
        <f t="shared" si="24"/>
        <v>0</v>
      </c>
      <c r="H193" s="66">
        <f t="shared" si="25"/>
        <v>1</v>
      </c>
      <c r="I193" s="20" t="str">
        <f t="shared" si="26"/>
        <v>-</v>
      </c>
      <c r="J193" s="21" t="str">
        <f t="shared" si="27"/>
        <v>-</v>
      </c>
    </row>
    <row r="194" spans="1:10" x14ac:dyDescent="0.25">
      <c r="A194" s="158" t="s">
        <v>534</v>
      </c>
      <c r="B194" s="65">
        <v>3</v>
      </c>
      <c r="C194" s="66">
        <v>4</v>
      </c>
      <c r="D194" s="65">
        <v>4</v>
      </c>
      <c r="E194" s="66">
        <v>4</v>
      </c>
      <c r="F194" s="67"/>
      <c r="G194" s="65">
        <f t="shared" si="24"/>
        <v>-1</v>
      </c>
      <c r="H194" s="66">
        <f t="shared" si="25"/>
        <v>0</v>
      </c>
      <c r="I194" s="20">
        <f t="shared" si="26"/>
        <v>-0.25</v>
      </c>
      <c r="J194" s="21">
        <f t="shared" si="27"/>
        <v>0</v>
      </c>
    </row>
    <row r="195" spans="1:10" x14ac:dyDescent="0.25">
      <c r="A195" s="158" t="s">
        <v>544</v>
      </c>
      <c r="B195" s="65">
        <v>0</v>
      </c>
      <c r="C195" s="66">
        <v>1</v>
      </c>
      <c r="D195" s="65">
        <v>1</v>
      </c>
      <c r="E195" s="66">
        <v>2</v>
      </c>
      <c r="F195" s="67"/>
      <c r="G195" s="65">
        <f t="shared" si="24"/>
        <v>-1</v>
      </c>
      <c r="H195" s="66">
        <f t="shared" si="25"/>
        <v>-1</v>
      </c>
      <c r="I195" s="20">
        <f t="shared" si="26"/>
        <v>-1</v>
      </c>
      <c r="J195" s="21">
        <f t="shared" si="27"/>
        <v>-0.5</v>
      </c>
    </row>
    <row r="196" spans="1:10" s="160" customFormat="1" ht="13" x14ac:dyDescent="0.3">
      <c r="A196" s="178" t="s">
        <v>636</v>
      </c>
      <c r="B196" s="71">
        <v>10</v>
      </c>
      <c r="C196" s="72">
        <v>8</v>
      </c>
      <c r="D196" s="71">
        <v>22</v>
      </c>
      <c r="E196" s="72">
        <v>22</v>
      </c>
      <c r="F196" s="73"/>
      <c r="G196" s="71">
        <f t="shared" si="24"/>
        <v>2</v>
      </c>
      <c r="H196" s="72">
        <f t="shared" si="25"/>
        <v>0</v>
      </c>
      <c r="I196" s="37">
        <f t="shared" si="26"/>
        <v>0.25</v>
      </c>
      <c r="J196" s="38">
        <f t="shared" si="27"/>
        <v>0</v>
      </c>
    </row>
    <row r="197" spans="1:10" x14ac:dyDescent="0.25">
      <c r="A197" s="177"/>
      <c r="B197" s="143"/>
      <c r="C197" s="144"/>
      <c r="D197" s="143"/>
      <c r="E197" s="144"/>
      <c r="F197" s="145"/>
      <c r="G197" s="143"/>
      <c r="H197" s="144"/>
      <c r="I197" s="151"/>
      <c r="J197" s="152"/>
    </row>
    <row r="198" spans="1:10" s="139" customFormat="1" ht="13" x14ac:dyDescent="0.3">
      <c r="A198" s="159" t="s">
        <v>56</v>
      </c>
      <c r="B198" s="65"/>
      <c r="C198" s="66"/>
      <c r="D198" s="65"/>
      <c r="E198" s="66"/>
      <c r="F198" s="67"/>
      <c r="G198" s="65"/>
      <c r="H198" s="66"/>
      <c r="I198" s="20"/>
      <c r="J198" s="21"/>
    </row>
    <row r="199" spans="1:10" x14ac:dyDescent="0.25">
      <c r="A199" s="158" t="s">
        <v>545</v>
      </c>
      <c r="B199" s="65">
        <v>16</v>
      </c>
      <c r="C199" s="66">
        <v>21</v>
      </c>
      <c r="D199" s="65">
        <v>71</v>
      </c>
      <c r="E199" s="66">
        <v>88</v>
      </c>
      <c r="F199" s="67"/>
      <c r="G199" s="65">
        <f>B199-C199</f>
        <v>-5</v>
      </c>
      <c r="H199" s="66">
        <f>D199-E199</f>
        <v>-17</v>
      </c>
      <c r="I199" s="20">
        <f>IF(C199=0, "-", IF(G199/C199&lt;10, G199/C199, "&gt;999%"))</f>
        <v>-0.23809523809523808</v>
      </c>
      <c r="J199" s="21">
        <f>IF(E199=0, "-", IF(H199/E199&lt;10, H199/E199, "&gt;999%"))</f>
        <v>-0.19318181818181818</v>
      </c>
    </row>
    <row r="200" spans="1:10" x14ac:dyDescent="0.25">
      <c r="A200" s="158" t="s">
        <v>522</v>
      </c>
      <c r="B200" s="65">
        <v>31</v>
      </c>
      <c r="C200" s="66">
        <v>50</v>
      </c>
      <c r="D200" s="65">
        <v>208</v>
      </c>
      <c r="E200" s="66">
        <v>234</v>
      </c>
      <c r="F200" s="67"/>
      <c r="G200" s="65">
        <f>B200-C200</f>
        <v>-19</v>
      </c>
      <c r="H200" s="66">
        <f>D200-E200</f>
        <v>-26</v>
      </c>
      <c r="I200" s="20">
        <f>IF(C200=0, "-", IF(G200/C200&lt;10, G200/C200, "&gt;999%"))</f>
        <v>-0.38</v>
      </c>
      <c r="J200" s="21">
        <f>IF(E200=0, "-", IF(H200/E200&lt;10, H200/E200, "&gt;999%"))</f>
        <v>-0.1111111111111111</v>
      </c>
    </row>
    <row r="201" spans="1:10" x14ac:dyDescent="0.25">
      <c r="A201" s="158" t="s">
        <v>535</v>
      </c>
      <c r="B201" s="65">
        <v>40</v>
      </c>
      <c r="C201" s="66">
        <v>42</v>
      </c>
      <c r="D201" s="65">
        <v>164</v>
      </c>
      <c r="E201" s="66">
        <v>169</v>
      </c>
      <c r="F201" s="67"/>
      <c r="G201" s="65">
        <f>B201-C201</f>
        <v>-2</v>
      </c>
      <c r="H201" s="66">
        <f>D201-E201</f>
        <v>-5</v>
      </c>
      <c r="I201" s="20">
        <f>IF(C201=0, "-", IF(G201/C201&lt;10, G201/C201, "&gt;999%"))</f>
        <v>-4.7619047619047616E-2</v>
      </c>
      <c r="J201" s="21">
        <f>IF(E201=0, "-", IF(H201/E201&lt;10, H201/E201, "&gt;999%"))</f>
        <v>-2.9585798816568046E-2</v>
      </c>
    </row>
    <row r="202" spans="1:10" s="160" customFormat="1" ht="13" x14ac:dyDescent="0.3">
      <c r="A202" s="178" t="s">
        <v>637</v>
      </c>
      <c r="B202" s="71">
        <v>87</v>
      </c>
      <c r="C202" s="72">
        <v>113</v>
      </c>
      <c r="D202" s="71">
        <v>443</v>
      </c>
      <c r="E202" s="72">
        <v>491</v>
      </c>
      <c r="F202" s="73"/>
      <c r="G202" s="71">
        <f>B202-C202</f>
        <v>-26</v>
      </c>
      <c r="H202" s="72">
        <f>D202-E202</f>
        <v>-48</v>
      </c>
      <c r="I202" s="37">
        <f>IF(C202=0, "-", IF(G202/C202&lt;10, G202/C202, "&gt;999%"))</f>
        <v>-0.23008849557522124</v>
      </c>
      <c r="J202" s="38">
        <f>IF(E202=0, "-", IF(H202/E202&lt;10, H202/E202, "&gt;999%"))</f>
        <v>-9.775967413441955E-2</v>
      </c>
    </row>
    <row r="203" spans="1:10" x14ac:dyDescent="0.25">
      <c r="A203" s="177"/>
      <c r="B203" s="143"/>
      <c r="C203" s="144"/>
      <c r="D203" s="143"/>
      <c r="E203" s="144"/>
      <c r="F203" s="145"/>
      <c r="G203" s="143"/>
      <c r="H203" s="144"/>
      <c r="I203" s="151"/>
      <c r="J203" s="152"/>
    </row>
    <row r="204" spans="1:10" s="139" customFormat="1" ht="13" x14ac:dyDescent="0.3">
      <c r="A204" s="159" t="s">
        <v>57</v>
      </c>
      <c r="B204" s="65"/>
      <c r="C204" s="66"/>
      <c r="D204" s="65"/>
      <c r="E204" s="66"/>
      <c r="F204" s="67"/>
      <c r="G204" s="65"/>
      <c r="H204" s="66"/>
      <c r="I204" s="20"/>
      <c r="J204" s="21"/>
    </row>
    <row r="205" spans="1:10" x14ac:dyDescent="0.25">
      <c r="A205" s="158" t="s">
        <v>493</v>
      </c>
      <c r="B205" s="65">
        <v>75</v>
      </c>
      <c r="C205" s="66">
        <v>46</v>
      </c>
      <c r="D205" s="65">
        <v>287</v>
      </c>
      <c r="E205" s="66">
        <v>254</v>
      </c>
      <c r="F205" s="67"/>
      <c r="G205" s="65">
        <f>B205-C205</f>
        <v>29</v>
      </c>
      <c r="H205" s="66">
        <f>D205-E205</f>
        <v>33</v>
      </c>
      <c r="I205" s="20">
        <f>IF(C205=0, "-", IF(G205/C205&lt;10, G205/C205, "&gt;999%"))</f>
        <v>0.63043478260869568</v>
      </c>
      <c r="J205" s="21">
        <f>IF(E205=0, "-", IF(H205/E205&lt;10, H205/E205, "&gt;999%"))</f>
        <v>0.12992125984251968</v>
      </c>
    </row>
    <row r="206" spans="1:10" x14ac:dyDescent="0.25">
      <c r="A206" s="158" t="s">
        <v>501</v>
      </c>
      <c r="B206" s="65">
        <v>224</v>
      </c>
      <c r="C206" s="66">
        <v>143</v>
      </c>
      <c r="D206" s="65">
        <v>1089</v>
      </c>
      <c r="E206" s="66">
        <v>834</v>
      </c>
      <c r="F206" s="67"/>
      <c r="G206" s="65">
        <f>B206-C206</f>
        <v>81</v>
      </c>
      <c r="H206" s="66">
        <f>D206-E206</f>
        <v>255</v>
      </c>
      <c r="I206" s="20">
        <f>IF(C206=0, "-", IF(G206/C206&lt;10, G206/C206, "&gt;999%"))</f>
        <v>0.56643356643356646</v>
      </c>
      <c r="J206" s="21">
        <f>IF(E206=0, "-", IF(H206/E206&lt;10, H206/E206, "&gt;999%"))</f>
        <v>0.30575539568345322</v>
      </c>
    </row>
    <row r="207" spans="1:10" x14ac:dyDescent="0.25">
      <c r="A207" s="158" t="s">
        <v>421</v>
      </c>
      <c r="B207" s="65">
        <v>129</v>
      </c>
      <c r="C207" s="66">
        <v>82</v>
      </c>
      <c r="D207" s="65">
        <v>724</v>
      </c>
      <c r="E207" s="66">
        <v>473</v>
      </c>
      <c r="F207" s="67"/>
      <c r="G207" s="65">
        <f>B207-C207</f>
        <v>47</v>
      </c>
      <c r="H207" s="66">
        <f>D207-E207</f>
        <v>251</v>
      </c>
      <c r="I207" s="20">
        <f>IF(C207=0, "-", IF(G207/C207&lt;10, G207/C207, "&gt;999%"))</f>
        <v>0.57317073170731703</v>
      </c>
      <c r="J207" s="21">
        <f>IF(E207=0, "-", IF(H207/E207&lt;10, H207/E207, "&gt;999%"))</f>
        <v>0.53065539112050741</v>
      </c>
    </row>
    <row r="208" spans="1:10" s="160" customFormat="1" ht="13" x14ac:dyDescent="0.3">
      <c r="A208" s="178" t="s">
        <v>638</v>
      </c>
      <c r="B208" s="71">
        <v>428</v>
      </c>
      <c r="C208" s="72">
        <v>271</v>
      </c>
      <c r="D208" s="71">
        <v>2100</v>
      </c>
      <c r="E208" s="72">
        <v>1561</v>
      </c>
      <c r="F208" s="73"/>
      <c r="G208" s="71">
        <f>B208-C208</f>
        <v>157</v>
      </c>
      <c r="H208" s="72">
        <f>D208-E208</f>
        <v>539</v>
      </c>
      <c r="I208" s="37">
        <f>IF(C208=0, "-", IF(G208/C208&lt;10, G208/C208, "&gt;999%"))</f>
        <v>0.57933579335793361</v>
      </c>
      <c r="J208" s="38">
        <f>IF(E208=0, "-", IF(H208/E208&lt;10, H208/E208, "&gt;999%"))</f>
        <v>0.3452914798206278</v>
      </c>
    </row>
    <row r="209" spans="1:10" x14ac:dyDescent="0.25">
      <c r="A209" s="177"/>
      <c r="B209" s="143"/>
      <c r="C209" s="144"/>
      <c r="D209" s="143"/>
      <c r="E209" s="144"/>
      <c r="F209" s="145"/>
      <c r="G209" s="143"/>
      <c r="H209" s="144"/>
      <c r="I209" s="151"/>
      <c r="J209" s="152"/>
    </row>
    <row r="210" spans="1:10" s="139" customFormat="1" ht="13" x14ac:dyDescent="0.3">
      <c r="A210" s="159" t="s">
        <v>58</v>
      </c>
      <c r="B210" s="65"/>
      <c r="C210" s="66"/>
      <c r="D210" s="65"/>
      <c r="E210" s="66"/>
      <c r="F210" s="67"/>
      <c r="G210" s="65"/>
      <c r="H210" s="66"/>
      <c r="I210" s="20"/>
      <c r="J210" s="21"/>
    </row>
    <row r="211" spans="1:10" x14ac:dyDescent="0.25">
      <c r="A211" s="158" t="s">
        <v>471</v>
      </c>
      <c r="B211" s="65">
        <v>0</v>
      </c>
      <c r="C211" s="66">
        <v>2</v>
      </c>
      <c r="D211" s="65">
        <v>0</v>
      </c>
      <c r="E211" s="66">
        <v>2</v>
      </c>
      <c r="F211" s="67"/>
      <c r="G211" s="65">
        <f>B211-C211</f>
        <v>-2</v>
      </c>
      <c r="H211" s="66">
        <f>D211-E211</f>
        <v>-2</v>
      </c>
      <c r="I211" s="20">
        <f>IF(C211=0, "-", IF(G211/C211&lt;10, G211/C211, "&gt;999%"))</f>
        <v>-1</v>
      </c>
      <c r="J211" s="21">
        <f>IF(E211=0, "-", IF(H211/E211&lt;10, H211/E211, "&gt;999%"))</f>
        <v>-1</v>
      </c>
    </row>
    <row r="212" spans="1:10" s="160" customFormat="1" ht="13" x14ac:dyDescent="0.3">
      <c r="A212" s="178" t="s">
        <v>639</v>
      </c>
      <c r="B212" s="71">
        <v>0</v>
      </c>
      <c r="C212" s="72">
        <v>2</v>
      </c>
      <c r="D212" s="71">
        <v>0</v>
      </c>
      <c r="E212" s="72">
        <v>2</v>
      </c>
      <c r="F212" s="73"/>
      <c r="G212" s="71">
        <f>B212-C212</f>
        <v>-2</v>
      </c>
      <c r="H212" s="72">
        <f>D212-E212</f>
        <v>-2</v>
      </c>
      <c r="I212" s="37">
        <f>IF(C212=0, "-", IF(G212/C212&lt;10, G212/C212, "&gt;999%"))</f>
        <v>-1</v>
      </c>
      <c r="J212" s="38">
        <f>IF(E212=0, "-", IF(H212/E212&lt;10, H212/E212, "&gt;999%"))</f>
        <v>-1</v>
      </c>
    </row>
    <row r="213" spans="1:10" x14ac:dyDescent="0.25">
      <c r="A213" s="177"/>
      <c r="B213" s="143"/>
      <c r="C213" s="144"/>
      <c r="D213" s="143"/>
      <c r="E213" s="144"/>
      <c r="F213" s="145"/>
      <c r="G213" s="143"/>
      <c r="H213" s="144"/>
      <c r="I213" s="151"/>
      <c r="J213" s="152"/>
    </row>
    <row r="214" spans="1:10" s="139" customFormat="1" ht="13" x14ac:dyDescent="0.3">
      <c r="A214" s="159" t="s">
        <v>59</v>
      </c>
      <c r="B214" s="65"/>
      <c r="C214" s="66"/>
      <c r="D214" s="65"/>
      <c r="E214" s="66"/>
      <c r="F214" s="67"/>
      <c r="G214" s="65"/>
      <c r="H214" s="66"/>
      <c r="I214" s="20"/>
      <c r="J214" s="21"/>
    </row>
    <row r="215" spans="1:10" x14ac:dyDescent="0.25">
      <c r="A215" s="158" t="s">
        <v>546</v>
      </c>
      <c r="B215" s="65">
        <v>4</v>
      </c>
      <c r="C215" s="66">
        <v>4</v>
      </c>
      <c r="D215" s="65">
        <v>12</v>
      </c>
      <c r="E215" s="66">
        <v>24</v>
      </c>
      <c r="F215" s="67"/>
      <c r="G215" s="65">
        <f>B215-C215</f>
        <v>0</v>
      </c>
      <c r="H215" s="66">
        <f>D215-E215</f>
        <v>-12</v>
      </c>
      <c r="I215" s="20">
        <f>IF(C215=0, "-", IF(G215/C215&lt;10, G215/C215, "&gt;999%"))</f>
        <v>0</v>
      </c>
      <c r="J215" s="21">
        <f>IF(E215=0, "-", IF(H215/E215&lt;10, H215/E215, "&gt;999%"))</f>
        <v>-0.5</v>
      </c>
    </row>
    <row r="216" spans="1:10" x14ac:dyDescent="0.25">
      <c r="A216" s="158" t="s">
        <v>536</v>
      </c>
      <c r="B216" s="65">
        <v>1</v>
      </c>
      <c r="C216" s="66">
        <v>0</v>
      </c>
      <c r="D216" s="65">
        <v>3</v>
      </c>
      <c r="E216" s="66">
        <v>2</v>
      </c>
      <c r="F216" s="67"/>
      <c r="G216" s="65">
        <f>B216-C216</f>
        <v>1</v>
      </c>
      <c r="H216" s="66">
        <f>D216-E216</f>
        <v>1</v>
      </c>
      <c r="I216" s="20" t="str">
        <f>IF(C216=0, "-", IF(G216/C216&lt;10, G216/C216, "&gt;999%"))</f>
        <v>-</v>
      </c>
      <c r="J216" s="21">
        <f>IF(E216=0, "-", IF(H216/E216&lt;10, H216/E216, "&gt;999%"))</f>
        <v>0.5</v>
      </c>
    </row>
    <row r="217" spans="1:10" x14ac:dyDescent="0.25">
      <c r="A217" s="158" t="s">
        <v>523</v>
      </c>
      <c r="B217" s="65">
        <v>5</v>
      </c>
      <c r="C217" s="66">
        <v>2</v>
      </c>
      <c r="D217" s="65">
        <v>19</v>
      </c>
      <c r="E217" s="66">
        <v>12</v>
      </c>
      <c r="F217" s="67"/>
      <c r="G217" s="65">
        <f>B217-C217</f>
        <v>3</v>
      </c>
      <c r="H217" s="66">
        <f>D217-E217</f>
        <v>7</v>
      </c>
      <c r="I217" s="20">
        <f>IF(C217=0, "-", IF(G217/C217&lt;10, G217/C217, "&gt;999%"))</f>
        <v>1.5</v>
      </c>
      <c r="J217" s="21">
        <f>IF(E217=0, "-", IF(H217/E217&lt;10, H217/E217, "&gt;999%"))</f>
        <v>0.58333333333333337</v>
      </c>
    </row>
    <row r="218" spans="1:10" x14ac:dyDescent="0.25">
      <c r="A218" s="158" t="s">
        <v>524</v>
      </c>
      <c r="B218" s="65">
        <v>1</v>
      </c>
      <c r="C218" s="66">
        <v>1</v>
      </c>
      <c r="D218" s="65">
        <v>5</v>
      </c>
      <c r="E218" s="66">
        <v>1</v>
      </c>
      <c r="F218" s="67"/>
      <c r="G218" s="65">
        <f>B218-C218</f>
        <v>0</v>
      </c>
      <c r="H218" s="66">
        <f>D218-E218</f>
        <v>4</v>
      </c>
      <c r="I218" s="20">
        <f>IF(C218=0, "-", IF(G218/C218&lt;10, G218/C218, "&gt;999%"))</f>
        <v>0</v>
      </c>
      <c r="J218" s="21">
        <f>IF(E218=0, "-", IF(H218/E218&lt;10, H218/E218, "&gt;999%"))</f>
        <v>4</v>
      </c>
    </row>
    <row r="219" spans="1:10" s="160" customFormat="1" ht="13" x14ac:dyDescent="0.3">
      <c r="A219" s="178" t="s">
        <v>640</v>
      </c>
      <c r="B219" s="71">
        <v>11</v>
      </c>
      <c r="C219" s="72">
        <v>7</v>
      </c>
      <c r="D219" s="71">
        <v>39</v>
      </c>
      <c r="E219" s="72">
        <v>39</v>
      </c>
      <c r="F219" s="73"/>
      <c r="G219" s="71">
        <f>B219-C219</f>
        <v>4</v>
      </c>
      <c r="H219" s="72">
        <f>D219-E219</f>
        <v>0</v>
      </c>
      <c r="I219" s="37">
        <f>IF(C219=0, "-", IF(G219/C219&lt;10, G219/C219, "&gt;999%"))</f>
        <v>0.5714285714285714</v>
      </c>
      <c r="J219" s="38">
        <f>IF(E219=0, "-", IF(H219/E219&lt;10, H219/E219, "&gt;999%"))</f>
        <v>0</v>
      </c>
    </row>
    <row r="220" spans="1:10" x14ac:dyDescent="0.25">
      <c r="A220" s="177"/>
      <c r="B220" s="143"/>
      <c r="C220" s="144"/>
      <c r="D220" s="143"/>
      <c r="E220" s="144"/>
      <c r="F220" s="145"/>
      <c r="G220" s="143"/>
      <c r="H220" s="144"/>
      <c r="I220" s="151"/>
      <c r="J220" s="152"/>
    </row>
    <row r="221" spans="1:10" s="139" customFormat="1" ht="13" x14ac:dyDescent="0.3">
      <c r="A221" s="159" t="s">
        <v>60</v>
      </c>
      <c r="B221" s="65"/>
      <c r="C221" s="66"/>
      <c r="D221" s="65"/>
      <c r="E221" s="66"/>
      <c r="F221" s="67"/>
      <c r="G221" s="65"/>
      <c r="H221" s="66"/>
      <c r="I221" s="20"/>
      <c r="J221" s="21"/>
    </row>
    <row r="222" spans="1:10" x14ac:dyDescent="0.25">
      <c r="A222" s="158" t="s">
        <v>366</v>
      </c>
      <c r="B222" s="65">
        <v>0</v>
      </c>
      <c r="C222" s="66">
        <v>0</v>
      </c>
      <c r="D222" s="65">
        <v>3</v>
      </c>
      <c r="E222" s="66">
        <v>8</v>
      </c>
      <c r="F222" s="67"/>
      <c r="G222" s="65">
        <f t="shared" ref="G222:G228" si="28">B222-C222</f>
        <v>0</v>
      </c>
      <c r="H222" s="66">
        <f t="shared" ref="H222:H228" si="29">D222-E222</f>
        <v>-5</v>
      </c>
      <c r="I222" s="20" t="str">
        <f t="shared" ref="I222:I228" si="30">IF(C222=0, "-", IF(G222/C222&lt;10, G222/C222, "&gt;999%"))</f>
        <v>-</v>
      </c>
      <c r="J222" s="21">
        <f t="shared" ref="J222:J228" si="31">IF(E222=0, "-", IF(H222/E222&lt;10, H222/E222, "&gt;999%"))</f>
        <v>-0.625</v>
      </c>
    </row>
    <row r="223" spans="1:10" x14ac:dyDescent="0.25">
      <c r="A223" s="158" t="s">
        <v>445</v>
      </c>
      <c r="B223" s="65">
        <v>1</v>
      </c>
      <c r="C223" s="66">
        <v>1</v>
      </c>
      <c r="D223" s="65">
        <v>5</v>
      </c>
      <c r="E223" s="66">
        <v>10</v>
      </c>
      <c r="F223" s="67"/>
      <c r="G223" s="65">
        <f t="shared" si="28"/>
        <v>0</v>
      </c>
      <c r="H223" s="66">
        <f t="shared" si="29"/>
        <v>-5</v>
      </c>
      <c r="I223" s="20">
        <f t="shared" si="30"/>
        <v>0</v>
      </c>
      <c r="J223" s="21">
        <f t="shared" si="31"/>
        <v>-0.5</v>
      </c>
    </row>
    <row r="224" spans="1:10" x14ac:dyDescent="0.25">
      <c r="A224" s="158" t="s">
        <v>308</v>
      </c>
      <c r="B224" s="65">
        <v>0</v>
      </c>
      <c r="C224" s="66">
        <v>1</v>
      </c>
      <c r="D224" s="65">
        <v>3</v>
      </c>
      <c r="E224" s="66">
        <v>2</v>
      </c>
      <c r="F224" s="67"/>
      <c r="G224" s="65">
        <f t="shared" si="28"/>
        <v>-1</v>
      </c>
      <c r="H224" s="66">
        <f t="shared" si="29"/>
        <v>1</v>
      </c>
      <c r="I224" s="20">
        <f t="shared" si="30"/>
        <v>-1</v>
      </c>
      <c r="J224" s="21">
        <f t="shared" si="31"/>
        <v>0.5</v>
      </c>
    </row>
    <row r="225" spans="1:10" x14ac:dyDescent="0.25">
      <c r="A225" s="158" t="s">
        <v>446</v>
      </c>
      <c r="B225" s="65">
        <v>0</v>
      </c>
      <c r="C225" s="66">
        <v>1</v>
      </c>
      <c r="D225" s="65">
        <v>2</v>
      </c>
      <c r="E225" s="66">
        <v>2</v>
      </c>
      <c r="F225" s="67"/>
      <c r="G225" s="65">
        <f t="shared" si="28"/>
        <v>-1</v>
      </c>
      <c r="H225" s="66">
        <f t="shared" si="29"/>
        <v>0</v>
      </c>
      <c r="I225" s="20">
        <f t="shared" si="30"/>
        <v>-1</v>
      </c>
      <c r="J225" s="21">
        <f t="shared" si="31"/>
        <v>0</v>
      </c>
    </row>
    <row r="226" spans="1:10" x14ac:dyDescent="0.25">
      <c r="A226" s="158" t="s">
        <v>249</v>
      </c>
      <c r="B226" s="65">
        <v>0</v>
      </c>
      <c r="C226" s="66">
        <v>0</v>
      </c>
      <c r="D226" s="65">
        <v>5</v>
      </c>
      <c r="E226" s="66">
        <v>4</v>
      </c>
      <c r="F226" s="67"/>
      <c r="G226" s="65">
        <f t="shared" si="28"/>
        <v>0</v>
      </c>
      <c r="H226" s="66">
        <f t="shared" si="29"/>
        <v>1</v>
      </c>
      <c r="I226" s="20" t="str">
        <f t="shared" si="30"/>
        <v>-</v>
      </c>
      <c r="J226" s="21">
        <f t="shared" si="31"/>
        <v>0.25</v>
      </c>
    </row>
    <row r="227" spans="1:10" x14ac:dyDescent="0.25">
      <c r="A227" s="158" t="s">
        <v>267</v>
      </c>
      <c r="B227" s="65">
        <v>0</v>
      </c>
      <c r="C227" s="66">
        <v>0</v>
      </c>
      <c r="D227" s="65">
        <v>0</v>
      </c>
      <c r="E227" s="66">
        <v>2</v>
      </c>
      <c r="F227" s="67"/>
      <c r="G227" s="65">
        <f t="shared" si="28"/>
        <v>0</v>
      </c>
      <c r="H227" s="66">
        <f t="shared" si="29"/>
        <v>-2</v>
      </c>
      <c r="I227" s="20" t="str">
        <f t="shared" si="30"/>
        <v>-</v>
      </c>
      <c r="J227" s="21">
        <f t="shared" si="31"/>
        <v>-1</v>
      </c>
    </row>
    <row r="228" spans="1:10" s="160" customFormat="1" ht="13" x14ac:dyDescent="0.3">
      <c r="A228" s="178" t="s">
        <v>641</v>
      </c>
      <c r="B228" s="71">
        <v>1</v>
      </c>
      <c r="C228" s="72">
        <v>3</v>
      </c>
      <c r="D228" s="71">
        <v>18</v>
      </c>
      <c r="E228" s="72">
        <v>28</v>
      </c>
      <c r="F228" s="73"/>
      <c r="G228" s="71">
        <f t="shared" si="28"/>
        <v>-2</v>
      </c>
      <c r="H228" s="72">
        <f t="shared" si="29"/>
        <v>-10</v>
      </c>
      <c r="I228" s="37">
        <f t="shared" si="30"/>
        <v>-0.66666666666666663</v>
      </c>
      <c r="J228" s="38">
        <f t="shared" si="31"/>
        <v>-0.35714285714285715</v>
      </c>
    </row>
    <row r="229" spans="1:10" x14ac:dyDescent="0.25">
      <c r="A229" s="177"/>
      <c r="B229" s="143"/>
      <c r="C229" s="144"/>
      <c r="D229" s="143"/>
      <c r="E229" s="144"/>
      <c r="F229" s="145"/>
      <c r="G229" s="143"/>
      <c r="H229" s="144"/>
      <c r="I229" s="151"/>
      <c r="J229" s="152"/>
    </row>
    <row r="230" spans="1:10" s="139" customFormat="1" ht="13" x14ac:dyDescent="0.3">
      <c r="A230" s="159" t="s">
        <v>61</v>
      </c>
      <c r="B230" s="65"/>
      <c r="C230" s="66"/>
      <c r="D230" s="65"/>
      <c r="E230" s="66"/>
      <c r="F230" s="67"/>
      <c r="G230" s="65"/>
      <c r="H230" s="66"/>
      <c r="I230" s="20"/>
      <c r="J230" s="21"/>
    </row>
    <row r="231" spans="1:10" x14ac:dyDescent="0.25">
      <c r="A231" s="158" t="s">
        <v>383</v>
      </c>
      <c r="B231" s="65">
        <v>0</v>
      </c>
      <c r="C231" s="66">
        <v>2</v>
      </c>
      <c r="D231" s="65">
        <v>0</v>
      </c>
      <c r="E231" s="66">
        <v>10</v>
      </c>
      <c r="F231" s="67"/>
      <c r="G231" s="65">
        <f t="shared" ref="G231:G236" si="32">B231-C231</f>
        <v>-2</v>
      </c>
      <c r="H231" s="66">
        <f t="shared" ref="H231:H236" si="33">D231-E231</f>
        <v>-10</v>
      </c>
      <c r="I231" s="20">
        <f t="shared" ref="I231:I236" si="34">IF(C231=0, "-", IF(G231/C231&lt;10, G231/C231, "&gt;999%"))</f>
        <v>-1</v>
      </c>
      <c r="J231" s="21">
        <f t="shared" ref="J231:J236" si="35">IF(E231=0, "-", IF(H231/E231&lt;10, H231/E231, "&gt;999%"))</f>
        <v>-1</v>
      </c>
    </row>
    <row r="232" spans="1:10" x14ac:dyDescent="0.25">
      <c r="A232" s="158" t="s">
        <v>342</v>
      </c>
      <c r="B232" s="65">
        <v>13</v>
      </c>
      <c r="C232" s="66">
        <v>17</v>
      </c>
      <c r="D232" s="65">
        <v>57</v>
      </c>
      <c r="E232" s="66">
        <v>43</v>
      </c>
      <c r="F232" s="67"/>
      <c r="G232" s="65">
        <f t="shared" si="32"/>
        <v>-4</v>
      </c>
      <c r="H232" s="66">
        <f t="shared" si="33"/>
        <v>14</v>
      </c>
      <c r="I232" s="20">
        <f t="shared" si="34"/>
        <v>-0.23529411764705882</v>
      </c>
      <c r="J232" s="21">
        <f t="shared" si="35"/>
        <v>0.32558139534883723</v>
      </c>
    </row>
    <row r="233" spans="1:10" x14ac:dyDescent="0.25">
      <c r="A233" s="158" t="s">
        <v>502</v>
      </c>
      <c r="B233" s="65">
        <v>3</v>
      </c>
      <c r="C233" s="66">
        <v>5</v>
      </c>
      <c r="D233" s="65">
        <v>16</v>
      </c>
      <c r="E233" s="66">
        <v>35</v>
      </c>
      <c r="F233" s="67"/>
      <c r="G233" s="65">
        <f t="shared" si="32"/>
        <v>-2</v>
      </c>
      <c r="H233" s="66">
        <f t="shared" si="33"/>
        <v>-19</v>
      </c>
      <c r="I233" s="20">
        <f t="shared" si="34"/>
        <v>-0.4</v>
      </c>
      <c r="J233" s="21">
        <f t="shared" si="35"/>
        <v>-0.54285714285714282</v>
      </c>
    </row>
    <row r="234" spans="1:10" x14ac:dyDescent="0.25">
      <c r="A234" s="158" t="s">
        <v>447</v>
      </c>
      <c r="B234" s="65">
        <v>9</v>
      </c>
      <c r="C234" s="66">
        <v>3</v>
      </c>
      <c r="D234" s="65">
        <v>59</v>
      </c>
      <c r="E234" s="66">
        <v>50</v>
      </c>
      <c r="F234" s="67"/>
      <c r="G234" s="65">
        <f t="shared" si="32"/>
        <v>6</v>
      </c>
      <c r="H234" s="66">
        <f t="shared" si="33"/>
        <v>9</v>
      </c>
      <c r="I234" s="20">
        <f t="shared" si="34"/>
        <v>2</v>
      </c>
      <c r="J234" s="21">
        <f t="shared" si="35"/>
        <v>0.18</v>
      </c>
    </row>
    <row r="235" spans="1:10" x14ac:dyDescent="0.25">
      <c r="A235" s="158" t="s">
        <v>422</v>
      </c>
      <c r="B235" s="65">
        <v>10</v>
      </c>
      <c r="C235" s="66">
        <v>7</v>
      </c>
      <c r="D235" s="65">
        <v>38</v>
      </c>
      <c r="E235" s="66">
        <v>23</v>
      </c>
      <c r="F235" s="67"/>
      <c r="G235" s="65">
        <f t="shared" si="32"/>
        <v>3</v>
      </c>
      <c r="H235" s="66">
        <f t="shared" si="33"/>
        <v>15</v>
      </c>
      <c r="I235" s="20">
        <f t="shared" si="34"/>
        <v>0.42857142857142855</v>
      </c>
      <c r="J235" s="21">
        <f t="shared" si="35"/>
        <v>0.65217391304347827</v>
      </c>
    </row>
    <row r="236" spans="1:10" s="160" customFormat="1" ht="13" x14ac:dyDescent="0.3">
      <c r="A236" s="178" t="s">
        <v>642</v>
      </c>
      <c r="B236" s="71">
        <v>35</v>
      </c>
      <c r="C236" s="72">
        <v>34</v>
      </c>
      <c r="D236" s="71">
        <v>170</v>
      </c>
      <c r="E236" s="72">
        <v>161</v>
      </c>
      <c r="F236" s="73"/>
      <c r="G236" s="71">
        <f t="shared" si="32"/>
        <v>1</v>
      </c>
      <c r="H236" s="72">
        <f t="shared" si="33"/>
        <v>9</v>
      </c>
      <c r="I236" s="37">
        <f t="shared" si="34"/>
        <v>2.9411764705882353E-2</v>
      </c>
      <c r="J236" s="38">
        <f t="shared" si="35"/>
        <v>5.5900621118012424E-2</v>
      </c>
    </row>
    <row r="237" spans="1:10" x14ac:dyDescent="0.25">
      <c r="A237" s="177"/>
      <c r="B237" s="143"/>
      <c r="C237" s="144"/>
      <c r="D237" s="143"/>
      <c r="E237" s="144"/>
      <c r="F237" s="145"/>
      <c r="G237" s="143"/>
      <c r="H237" s="144"/>
      <c r="I237" s="151"/>
      <c r="J237" s="152"/>
    </row>
    <row r="238" spans="1:10" s="139" customFormat="1" ht="13" x14ac:dyDescent="0.3">
      <c r="A238" s="159" t="s">
        <v>62</v>
      </c>
      <c r="B238" s="65"/>
      <c r="C238" s="66"/>
      <c r="D238" s="65"/>
      <c r="E238" s="66"/>
      <c r="F238" s="67"/>
      <c r="G238" s="65"/>
      <c r="H238" s="66"/>
      <c r="I238" s="20"/>
      <c r="J238" s="21"/>
    </row>
    <row r="239" spans="1:10" x14ac:dyDescent="0.25">
      <c r="A239" s="158" t="s">
        <v>62</v>
      </c>
      <c r="B239" s="65">
        <v>61</v>
      </c>
      <c r="C239" s="66">
        <v>25</v>
      </c>
      <c r="D239" s="65">
        <v>162</v>
      </c>
      <c r="E239" s="66">
        <v>122</v>
      </c>
      <c r="F239" s="67"/>
      <c r="G239" s="65">
        <f>B239-C239</f>
        <v>36</v>
      </c>
      <c r="H239" s="66">
        <f>D239-E239</f>
        <v>40</v>
      </c>
      <c r="I239" s="20">
        <f>IF(C239=0, "-", IF(G239/C239&lt;10, G239/C239, "&gt;999%"))</f>
        <v>1.44</v>
      </c>
      <c r="J239" s="21">
        <f>IF(E239=0, "-", IF(H239/E239&lt;10, H239/E239, "&gt;999%"))</f>
        <v>0.32786885245901637</v>
      </c>
    </row>
    <row r="240" spans="1:10" s="160" customFormat="1" ht="13" x14ac:dyDescent="0.3">
      <c r="A240" s="178" t="s">
        <v>643</v>
      </c>
      <c r="B240" s="71">
        <v>61</v>
      </c>
      <c r="C240" s="72">
        <v>25</v>
      </c>
      <c r="D240" s="71">
        <v>162</v>
      </c>
      <c r="E240" s="72">
        <v>122</v>
      </c>
      <c r="F240" s="73"/>
      <c r="G240" s="71">
        <f>B240-C240</f>
        <v>36</v>
      </c>
      <c r="H240" s="72">
        <f>D240-E240</f>
        <v>40</v>
      </c>
      <c r="I240" s="37">
        <f>IF(C240=0, "-", IF(G240/C240&lt;10, G240/C240, "&gt;999%"))</f>
        <v>1.44</v>
      </c>
      <c r="J240" s="38">
        <f>IF(E240=0, "-", IF(H240/E240&lt;10, H240/E240, "&gt;999%"))</f>
        <v>0.32786885245901637</v>
      </c>
    </row>
    <row r="241" spans="1:10" x14ac:dyDescent="0.25">
      <c r="A241" s="177"/>
      <c r="B241" s="143"/>
      <c r="C241" s="144"/>
      <c r="D241" s="143"/>
      <c r="E241" s="144"/>
      <c r="F241" s="145"/>
      <c r="G241" s="143"/>
      <c r="H241" s="144"/>
      <c r="I241" s="151"/>
      <c r="J241" s="152"/>
    </row>
    <row r="242" spans="1:10" s="139" customFormat="1" ht="13" x14ac:dyDescent="0.3">
      <c r="A242" s="159" t="s">
        <v>63</v>
      </c>
      <c r="B242" s="65"/>
      <c r="C242" s="66"/>
      <c r="D242" s="65"/>
      <c r="E242" s="66"/>
      <c r="F242" s="67"/>
      <c r="G242" s="65"/>
      <c r="H242" s="66"/>
      <c r="I242" s="20"/>
      <c r="J242" s="21"/>
    </row>
    <row r="243" spans="1:10" x14ac:dyDescent="0.25">
      <c r="A243" s="158" t="s">
        <v>283</v>
      </c>
      <c r="B243" s="65">
        <v>69</v>
      </c>
      <c r="C243" s="66">
        <v>76</v>
      </c>
      <c r="D243" s="65">
        <v>365</v>
      </c>
      <c r="E243" s="66">
        <v>194</v>
      </c>
      <c r="F243" s="67"/>
      <c r="G243" s="65">
        <f t="shared" ref="G243:G254" si="36">B243-C243</f>
        <v>-7</v>
      </c>
      <c r="H243" s="66">
        <f t="shared" ref="H243:H254" si="37">D243-E243</f>
        <v>171</v>
      </c>
      <c r="I243" s="20">
        <f t="shared" ref="I243:I254" si="38">IF(C243=0, "-", IF(G243/C243&lt;10, G243/C243, "&gt;999%"))</f>
        <v>-9.2105263157894732E-2</v>
      </c>
      <c r="J243" s="21">
        <f t="shared" ref="J243:J254" si="39">IF(E243=0, "-", IF(H243/E243&lt;10, H243/E243, "&gt;999%"))</f>
        <v>0.88144329896907214</v>
      </c>
    </row>
    <row r="244" spans="1:10" x14ac:dyDescent="0.25">
      <c r="A244" s="158" t="s">
        <v>215</v>
      </c>
      <c r="B244" s="65">
        <v>22</v>
      </c>
      <c r="C244" s="66">
        <v>64</v>
      </c>
      <c r="D244" s="65">
        <v>210</v>
      </c>
      <c r="E244" s="66">
        <v>425</v>
      </c>
      <c r="F244" s="67"/>
      <c r="G244" s="65">
        <f t="shared" si="36"/>
        <v>-42</v>
      </c>
      <c r="H244" s="66">
        <f t="shared" si="37"/>
        <v>-215</v>
      </c>
      <c r="I244" s="20">
        <f t="shared" si="38"/>
        <v>-0.65625</v>
      </c>
      <c r="J244" s="21">
        <f t="shared" si="39"/>
        <v>-0.50588235294117645</v>
      </c>
    </row>
    <row r="245" spans="1:10" x14ac:dyDescent="0.25">
      <c r="A245" s="158" t="s">
        <v>448</v>
      </c>
      <c r="B245" s="65">
        <v>11</v>
      </c>
      <c r="C245" s="66">
        <v>3</v>
      </c>
      <c r="D245" s="65">
        <v>47</v>
      </c>
      <c r="E245" s="66">
        <v>22</v>
      </c>
      <c r="F245" s="67"/>
      <c r="G245" s="65">
        <f t="shared" si="36"/>
        <v>8</v>
      </c>
      <c r="H245" s="66">
        <f t="shared" si="37"/>
        <v>25</v>
      </c>
      <c r="I245" s="20">
        <f t="shared" si="38"/>
        <v>2.6666666666666665</v>
      </c>
      <c r="J245" s="21">
        <f t="shared" si="39"/>
        <v>1.1363636363636365</v>
      </c>
    </row>
    <row r="246" spans="1:10" x14ac:dyDescent="0.25">
      <c r="A246" s="158" t="s">
        <v>367</v>
      </c>
      <c r="B246" s="65">
        <v>15</v>
      </c>
      <c r="C246" s="66">
        <v>5</v>
      </c>
      <c r="D246" s="65">
        <v>151</v>
      </c>
      <c r="E246" s="66">
        <v>36</v>
      </c>
      <c r="F246" s="67"/>
      <c r="G246" s="65">
        <f t="shared" si="36"/>
        <v>10</v>
      </c>
      <c r="H246" s="66">
        <f t="shared" si="37"/>
        <v>115</v>
      </c>
      <c r="I246" s="20">
        <f t="shared" si="38"/>
        <v>2</v>
      </c>
      <c r="J246" s="21">
        <f t="shared" si="39"/>
        <v>3.1944444444444446</v>
      </c>
    </row>
    <row r="247" spans="1:10" x14ac:dyDescent="0.25">
      <c r="A247" s="158" t="s">
        <v>198</v>
      </c>
      <c r="B247" s="65">
        <v>21</v>
      </c>
      <c r="C247" s="66">
        <v>3</v>
      </c>
      <c r="D247" s="65">
        <v>189</v>
      </c>
      <c r="E247" s="66">
        <v>135</v>
      </c>
      <c r="F247" s="67"/>
      <c r="G247" s="65">
        <f t="shared" si="36"/>
        <v>18</v>
      </c>
      <c r="H247" s="66">
        <f t="shared" si="37"/>
        <v>54</v>
      </c>
      <c r="I247" s="20">
        <f t="shared" si="38"/>
        <v>6</v>
      </c>
      <c r="J247" s="21">
        <f t="shared" si="39"/>
        <v>0.4</v>
      </c>
    </row>
    <row r="248" spans="1:10" x14ac:dyDescent="0.25">
      <c r="A248" s="158" t="s">
        <v>202</v>
      </c>
      <c r="B248" s="65">
        <v>30</v>
      </c>
      <c r="C248" s="66">
        <v>19</v>
      </c>
      <c r="D248" s="65">
        <v>182</v>
      </c>
      <c r="E248" s="66">
        <v>127</v>
      </c>
      <c r="F248" s="67"/>
      <c r="G248" s="65">
        <f t="shared" si="36"/>
        <v>11</v>
      </c>
      <c r="H248" s="66">
        <f t="shared" si="37"/>
        <v>55</v>
      </c>
      <c r="I248" s="20">
        <f t="shared" si="38"/>
        <v>0.57894736842105265</v>
      </c>
      <c r="J248" s="21">
        <f t="shared" si="39"/>
        <v>0.43307086614173229</v>
      </c>
    </row>
    <row r="249" spans="1:10" x14ac:dyDescent="0.25">
      <c r="A249" s="158" t="s">
        <v>343</v>
      </c>
      <c r="B249" s="65">
        <v>94</v>
      </c>
      <c r="C249" s="66">
        <v>108</v>
      </c>
      <c r="D249" s="65">
        <v>310</v>
      </c>
      <c r="E249" s="66">
        <v>318</v>
      </c>
      <c r="F249" s="67"/>
      <c r="G249" s="65">
        <f t="shared" si="36"/>
        <v>-14</v>
      </c>
      <c r="H249" s="66">
        <f t="shared" si="37"/>
        <v>-8</v>
      </c>
      <c r="I249" s="20">
        <f t="shared" si="38"/>
        <v>-0.12962962962962962</v>
      </c>
      <c r="J249" s="21">
        <f t="shared" si="39"/>
        <v>-2.5157232704402517E-2</v>
      </c>
    </row>
    <row r="250" spans="1:10" x14ac:dyDescent="0.25">
      <c r="A250" s="158" t="s">
        <v>423</v>
      </c>
      <c r="B250" s="65">
        <v>51</v>
      </c>
      <c r="C250" s="66">
        <v>53</v>
      </c>
      <c r="D250" s="65">
        <v>398</v>
      </c>
      <c r="E250" s="66">
        <v>208</v>
      </c>
      <c r="F250" s="67"/>
      <c r="G250" s="65">
        <f t="shared" si="36"/>
        <v>-2</v>
      </c>
      <c r="H250" s="66">
        <f t="shared" si="37"/>
        <v>190</v>
      </c>
      <c r="I250" s="20">
        <f t="shared" si="38"/>
        <v>-3.7735849056603772E-2</v>
      </c>
      <c r="J250" s="21">
        <f t="shared" si="39"/>
        <v>0.91346153846153844</v>
      </c>
    </row>
    <row r="251" spans="1:10" x14ac:dyDescent="0.25">
      <c r="A251" s="158" t="s">
        <v>384</v>
      </c>
      <c r="B251" s="65">
        <v>146</v>
      </c>
      <c r="C251" s="66">
        <v>152</v>
      </c>
      <c r="D251" s="65">
        <v>506</v>
      </c>
      <c r="E251" s="66">
        <v>552</v>
      </c>
      <c r="F251" s="67"/>
      <c r="G251" s="65">
        <f t="shared" si="36"/>
        <v>-6</v>
      </c>
      <c r="H251" s="66">
        <f t="shared" si="37"/>
        <v>-46</v>
      </c>
      <c r="I251" s="20">
        <f t="shared" si="38"/>
        <v>-3.9473684210526314E-2</v>
      </c>
      <c r="J251" s="21">
        <f t="shared" si="39"/>
        <v>-8.3333333333333329E-2</v>
      </c>
    </row>
    <row r="252" spans="1:10" x14ac:dyDescent="0.25">
      <c r="A252" s="158" t="s">
        <v>260</v>
      </c>
      <c r="B252" s="65">
        <v>18</v>
      </c>
      <c r="C252" s="66">
        <v>24</v>
      </c>
      <c r="D252" s="65">
        <v>116</v>
      </c>
      <c r="E252" s="66">
        <v>94</v>
      </c>
      <c r="F252" s="67"/>
      <c r="G252" s="65">
        <f t="shared" si="36"/>
        <v>-6</v>
      </c>
      <c r="H252" s="66">
        <f t="shared" si="37"/>
        <v>22</v>
      </c>
      <c r="I252" s="20">
        <f t="shared" si="38"/>
        <v>-0.25</v>
      </c>
      <c r="J252" s="21">
        <f t="shared" si="39"/>
        <v>0.23404255319148937</v>
      </c>
    </row>
    <row r="253" spans="1:10" x14ac:dyDescent="0.25">
      <c r="A253" s="158" t="s">
        <v>329</v>
      </c>
      <c r="B253" s="65">
        <v>32</v>
      </c>
      <c r="C253" s="66">
        <v>53</v>
      </c>
      <c r="D253" s="65">
        <v>209</v>
      </c>
      <c r="E253" s="66">
        <v>196</v>
      </c>
      <c r="F253" s="67"/>
      <c r="G253" s="65">
        <f t="shared" si="36"/>
        <v>-21</v>
      </c>
      <c r="H253" s="66">
        <f t="shared" si="37"/>
        <v>13</v>
      </c>
      <c r="I253" s="20">
        <f t="shared" si="38"/>
        <v>-0.39622641509433965</v>
      </c>
      <c r="J253" s="21">
        <f t="shared" si="39"/>
        <v>6.6326530612244902E-2</v>
      </c>
    </row>
    <row r="254" spans="1:10" s="160" customFormat="1" ht="13" x14ac:dyDescent="0.3">
      <c r="A254" s="178" t="s">
        <v>644</v>
      </c>
      <c r="B254" s="71">
        <v>509</v>
      </c>
      <c r="C254" s="72">
        <v>560</v>
      </c>
      <c r="D254" s="71">
        <v>2683</v>
      </c>
      <c r="E254" s="72">
        <v>2307</v>
      </c>
      <c r="F254" s="73"/>
      <c r="G254" s="71">
        <f t="shared" si="36"/>
        <v>-51</v>
      </c>
      <c r="H254" s="72">
        <f t="shared" si="37"/>
        <v>376</v>
      </c>
      <c r="I254" s="37">
        <f t="shared" si="38"/>
        <v>-9.1071428571428567E-2</v>
      </c>
      <c r="J254" s="38">
        <f t="shared" si="39"/>
        <v>0.16298222800173384</v>
      </c>
    </row>
    <row r="255" spans="1:10" x14ac:dyDescent="0.25">
      <c r="A255" s="177"/>
      <c r="B255" s="143"/>
      <c r="C255" s="144"/>
      <c r="D255" s="143"/>
      <c r="E255" s="144"/>
      <c r="F255" s="145"/>
      <c r="G255" s="143"/>
      <c r="H255" s="144"/>
      <c r="I255" s="151"/>
      <c r="J255" s="152"/>
    </row>
    <row r="256" spans="1:10" s="139" customFormat="1" ht="13" x14ac:dyDescent="0.3">
      <c r="A256" s="159" t="s">
        <v>64</v>
      </c>
      <c r="B256" s="65"/>
      <c r="C256" s="66"/>
      <c r="D256" s="65"/>
      <c r="E256" s="66"/>
      <c r="F256" s="67"/>
      <c r="G256" s="65"/>
      <c r="H256" s="66"/>
      <c r="I256" s="20"/>
      <c r="J256" s="21"/>
    </row>
    <row r="257" spans="1:10" x14ac:dyDescent="0.25">
      <c r="A257" s="158" t="s">
        <v>322</v>
      </c>
      <c r="B257" s="65">
        <v>0</v>
      </c>
      <c r="C257" s="66">
        <v>0</v>
      </c>
      <c r="D257" s="65">
        <v>1</v>
      </c>
      <c r="E257" s="66">
        <v>0</v>
      </c>
      <c r="F257" s="67"/>
      <c r="G257" s="65">
        <f>B257-C257</f>
        <v>0</v>
      </c>
      <c r="H257" s="66">
        <f>D257-E257</f>
        <v>1</v>
      </c>
      <c r="I257" s="20" t="str">
        <f>IF(C257=0, "-", IF(G257/C257&lt;10, G257/C257, "&gt;999%"))</f>
        <v>-</v>
      </c>
      <c r="J257" s="21" t="str">
        <f>IF(E257=0, "-", IF(H257/E257&lt;10, H257/E257, "&gt;999%"))</f>
        <v>-</v>
      </c>
    </row>
    <row r="258" spans="1:10" x14ac:dyDescent="0.25">
      <c r="A258" s="158" t="s">
        <v>466</v>
      </c>
      <c r="B258" s="65">
        <v>0</v>
      </c>
      <c r="C258" s="66">
        <v>1</v>
      </c>
      <c r="D258" s="65">
        <v>0</v>
      </c>
      <c r="E258" s="66">
        <v>3</v>
      </c>
      <c r="F258" s="67"/>
      <c r="G258" s="65">
        <f>B258-C258</f>
        <v>-1</v>
      </c>
      <c r="H258" s="66">
        <f>D258-E258</f>
        <v>-3</v>
      </c>
      <c r="I258" s="20">
        <f>IF(C258=0, "-", IF(G258/C258&lt;10, G258/C258, "&gt;999%"))</f>
        <v>-1</v>
      </c>
      <c r="J258" s="21">
        <f>IF(E258=0, "-", IF(H258/E258&lt;10, H258/E258, "&gt;999%"))</f>
        <v>-1</v>
      </c>
    </row>
    <row r="259" spans="1:10" s="160" customFormat="1" ht="13" x14ac:dyDescent="0.3">
      <c r="A259" s="178" t="s">
        <v>645</v>
      </c>
      <c r="B259" s="71">
        <v>0</v>
      </c>
      <c r="C259" s="72">
        <v>1</v>
      </c>
      <c r="D259" s="71">
        <v>1</v>
      </c>
      <c r="E259" s="72">
        <v>3</v>
      </c>
      <c r="F259" s="73"/>
      <c r="G259" s="71">
        <f>B259-C259</f>
        <v>-1</v>
      </c>
      <c r="H259" s="72">
        <f>D259-E259</f>
        <v>-2</v>
      </c>
      <c r="I259" s="37">
        <f>IF(C259=0, "-", IF(G259/C259&lt;10, G259/C259, "&gt;999%"))</f>
        <v>-1</v>
      </c>
      <c r="J259" s="38">
        <f>IF(E259=0, "-", IF(H259/E259&lt;10, H259/E259, "&gt;999%"))</f>
        <v>-0.66666666666666663</v>
      </c>
    </row>
    <row r="260" spans="1:10" x14ac:dyDescent="0.25">
      <c r="A260" s="177"/>
      <c r="B260" s="143"/>
      <c r="C260" s="144"/>
      <c r="D260" s="143"/>
      <c r="E260" s="144"/>
      <c r="F260" s="145"/>
      <c r="G260" s="143"/>
      <c r="H260" s="144"/>
      <c r="I260" s="151"/>
      <c r="J260" s="152"/>
    </row>
    <row r="261" spans="1:10" s="139" customFormat="1" ht="13" x14ac:dyDescent="0.3">
      <c r="A261" s="159" t="s">
        <v>65</v>
      </c>
      <c r="B261" s="65"/>
      <c r="C261" s="66"/>
      <c r="D261" s="65"/>
      <c r="E261" s="66"/>
      <c r="F261" s="67"/>
      <c r="G261" s="65"/>
      <c r="H261" s="66"/>
      <c r="I261" s="20"/>
      <c r="J261" s="21"/>
    </row>
    <row r="262" spans="1:10" x14ac:dyDescent="0.25">
      <c r="A262" s="158" t="s">
        <v>449</v>
      </c>
      <c r="B262" s="65">
        <v>10</v>
      </c>
      <c r="C262" s="66">
        <v>4</v>
      </c>
      <c r="D262" s="65">
        <v>69</v>
      </c>
      <c r="E262" s="66">
        <v>33</v>
      </c>
      <c r="F262" s="67"/>
      <c r="G262" s="65">
        <f t="shared" ref="G262:G269" si="40">B262-C262</f>
        <v>6</v>
      </c>
      <c r="H262" s="66">
        <f t="shared" ref="H262:H269" si="41">D262-E262</f>
        <v>36</v>
      </c>
      <c r="I262" s="20">
        <f t="shared" ref="I262:I269" si="42">IF(C262=0, "-", IF(G262/C262&lt;10, G262/C262, "&gt;999%"))</f>
        <v>1.5</v>
      </c>
      <c r="J262" s="21">
        <f t="shared" ref="J262:J269" si="43">IF(E262=0, "-", IF(H262/E262&lt;10, H262/E262, "&gt;999%"))</f>
        <v>1.0909090909090908</v>
      </c>
    </row>
    <row r="263" spans="1:10" x14ac:dyDescent="0.25">
      <c r="A263" s="158" t="s">
        <v>460</v>
      </c>
      <c r="B263" s="65">
        <v>2</v>
      </c>
      <c r="C263" s="66">
        <v>0</v>
      </c>
      <c r="D263" s="65">
        <v>7</v>
      </c>
      <c r="E263" s="66">
        <v>5</v>
      </c>
      <c r="F263" s="67"/>
      <c r="G263" s="65">
        <f t="shared" si="40"/>
        <v>2</v>
      </c>
      <c r="H263" s="66">
        <f t="shared" si="41"/>
        <v>2</v>
      </c>
      <c r="I263" s="20" t="str">
        <f t="shared" si="42"/>
        <v>-</v>
      </c>
      <c r="J263" s="21">
        <f t="shared" si="43"/>
        <v>0.4</v>
      </c>
    </row>
    <row r="264" spans="1:10" x14ac:dyDescent="0.25">
      <c r="A264" s="158" t="s">
        <v>404</v>
      </c>
      <c r="B264" s="65">
        <v>1</v>
      </c>
      <c r="C264" s="66">
        <v>1</v>
      </c>
      <c r="D264" s="65">
        <v>4</v>
      </c>
      <c r="E264" s="66">
        <v>10</v>
      </c>
      <c r="F264" s="67"/>
      <c r="G264" s="65">
        <f t="shared" si="40"/>
        <v>0</v>
      </c>
      <c r="H264" s="66">
        <f t="shared" si="41"/>
        <v>-6</v>
      </c>
      <c r="I264" s="20">
        <f t="shared" si="42"/>
        <v>0</v>
      </c>
      <c r="J264" s="21">
        <f t="shared" si="43"/>
        <v>-0.6</v>
      </c>
    </row>
    <row r="265" spans="1:10" x14ac:dyDescent="0.25">
      <c r="A265" s="158" t="s">
        <v>467</v>
      </c>
      <c r="B265" s="65">
        <v>2</v>
      </c>
      <c r="C265" s="66">
        <v>0</v>
      </c>
      <c r="D265" s="65">
        <v>16</v>
      </c>
      <c r="E265" s="66">
        <v>0</v>
      </c>
      <c r="F265" s="67"/>
      <c r="G265" s="65">
        <f t="shared" si="40"/>
        <v>2</v>
      </c>
      <c r="H265" s="66">
        <f t="shared" si="41"/>
        <v>16</v>
      </c>
      <c r="I265" s="20" t="str">
        <f t="shared" si="42"/>
        <v>-</v>
      </c>
      <c r="J265" s="21" t="str">
        <f t="shared" si="43"/>
        <v>-</v>
      </c>
    </row>
    <row r="266" spans="1:10" x14ac:dyDescent="0.25">
      <c r="A266" s="158" t="s">
        <v>405</v>
      </c>
      <c r="B266" s="65">
        <v>4</v>
      </c>
      <c r="C266" s="66">
        <v>1</v>
      </c>
      <c r="D266" s="65">
        <v>22</v>
      </c>
      <c r="E266" s="66">
        <v>31</v>
      </c>
      <c r="F266" s="67"/>
      <c r="G266" s="65">
        <f t="shared" si="40"/>
        <v>3</v>
      </c>
      <c r="H266" s="66">
        <f t="shared" si="41"/>
        <v>-9</v>
      </c>
      <c r="I266" s="20">
        <f t="shared" si="42"/>
        <v>3</v>
      </c>
      <c r="J266" s="21">
        <f t="shared" si="43"/>
        <v>-0.29032258064516131</v>
      </c>
    </row>
    <row r="267" spans="1:10" x14ac:dyDescent="0.25">
      <c r="A267" s="158" t="s">
        <v>450</v>
      </c>
      <c r="B267" s="65">
        <v>2</v>
      </c>
      <c r="C267" s="66">
        <v>9</v>
      </c>
      <c r="D267" s="65">
        <v>41</v>
      </c>
      <c r="E267" s="66">
        <v>43</v>
      </c>
      <c r="F267" s="67"/>
      <c r="G267" s="65">
        <f t="shared" si="40"/>
        <v>-7</v>
      </c>
      <c r="H267" s="66">
        <f t="shared" si="41"/>
        <v>-2</v>
      </c>
      <c r="I267" s="20">
        <f t="shared" si="42"/>
        <v>-0.77777777777777779</v>
      </c>
      <c r="J267" s="21">
        <f t="shared" si="43"/>
        <v>-4.6511627906976744E-2</v>
      </c>
    </row>
    <row r="268" spans="1:10" x14ac:dyDescent="0.25">
      <c r="A268" s="158" t="s">
        <v>451</v>
      </c>
      <c r="B268" s="65">
        <v>1</v>
      </c>
      <c r="C268" s="66">
        <v>4</v>
      </c>
      <c r="D268" s="65">
        <v>11</v>
      </c>
      <c r="E268" s="66">
        <v>13</v>
      </c>
      <c r="F268" s="67"/>
      <c r="G268" s="65">
        <f t="shared" si="40"/>
        <v>-3</v>
      </c>
      <c r="H268" s="66">
        <f t="shared" si="41"/>
        <v>-2</v>
      </c>
      <c r="I268" s="20">
        <f t="shared" si="42"/>
        <v>-0.75</v>
      </c>
      <c r="J268" s="21">
        <f t="shared" si="43"/>
        <v>-0.15384615384615385</v>
      </c>
    </row>
    <row r="269" spans="1:10" s="160" customFormat="1" ht="13" x14ac:dyDescent="0.3">
      <c r="A269" s="178" t="s">
        <v>646</v>
      </c>
      <c r="B269" s="71">
        <v>22</v>
      </c>
      <c r="C269" s="72">
        <v>19</v>
      </c>
      <c r="D269" s="71">
        <v>170</v>
      </c>
      <c r="E269" s="72">
        <v>135</v>
      </c>
      <c r="F269" s="73"/>
      <c r="G269" s="71">
        <f t="shared" si="40"/>
        <v>3</v>
      </c>
      <c r="H269" s="72">
        <f t="shared" si="41"/>
        <v>35</v>
      </c>
      <c r="I269" s="37">
        <f t="shared" si="42"/>
        <v>0.15789473684210525</v>
      </c>
      <c r="J269" s="38">
        <f t="shared" si="43"/>
        <v>0.25925925925925924</v>
      </c>
    </row>
    <row r="270" spans="1:10" x14ac:dyDescent="0.25">
      <c r="A270" s="177"/>
      <c r="B270" s="143"/>
      <c r="C270" s="144"/>
      <c r="D270" s="143"/>
      <c r="E270" s="144"/>
      <c r="F270" s="145"/>
      <c r="G270" s="143"/>
      <c r="H270" s="144"/>
      <c r="I270" s="151"/>
      <c r="J270" s="152"/>
    </row>
    <row r="271" spans="1:10" s="139" customFormat="1" ht="13" x14ac:dyDescent="0.3">
      <c r="A271" s="159" t="s">
        <v>66</v>
      </c>
      <c r="B271" s="65"/>
      <c r="C271" s="66"/>
      <c r="D271" s="65"/>
      <c r="E271" s="66"/>
      <c r="F271" s="67"/>
      <c r="G271" s="65"/>
      <c r="H271" s="66"/>
      <c r="I271" s="20"/>
      <c r="J271" s="21"/>
    </row>
    <row r="272" spans="1:10" x14ac:dyDescent="0.25">
      <c r="A272" s="158" t="s">
        <v>424</v>
      </c>
      <c r="B272" s="65">
        <v>12</v>
      </c>
      <c r="C272" s="66">
        <v>5</v>
      </c>
      <c r="D272" s="65">
        <v>54</v>
      </c>
      <c r="E272" s="66">
        <v>42</v>
      </c>
      <c r="F272" s="67"/>
      <c r="G272" s="65">
        <f t="shared" ref="G272:G281" si="44">B272-C272</f>
        <v>7</v>
      </c>
      <c r="H272" s="66">
        <f t="shared" ref="H272:H281" si="45">D272-E272</f>
        <v>12</v>
      </c>
      <c r="I272" s="20">
        <f t="shared" ref="I272:I281" si="46">IF(C272=0, "-", IF(G272/C272&lt;10, G272/C272, "&gt;999%"))</f>
        <v>1.4</v>
      </c>
      <c r="J272" s="21">
        <f t="shared" ref="J272:J281" si="47">IF(E272=0, "-", IF(H272/E272&lt;10, H272/E272, "&gt;999%"))</f>
        <v>0.2857142857142857</v>
      </c>
    </row>
    <row r="273" spans="1:10" x14ac:dyDescent="0.25">
      <c r="A273" s="158" t="s">
        <v>525</v>
      </c>
      <c r="B273" s="65">
        <v>33</v>
      </c>
      <c r="C273" s="66">
        <v>9</v>
      </c>
      <c r="D273" s="65">
        <v>109</v>
      </c>
      <c r="E273" s="66">
        <v>68</v>
      </c>
      <c r="F273" s="67"/>
      <c r="G273" s="65">
        <f t="shared" si="44"/>
        <v>24</v>
      </c>
      <c r="H273" s="66">
        <f t="shared" si="45"/>
        <v>41</v>
      </c>
      <c r="I273" s="20">
        <f t="shared" si="46"/>
        <v>2.6666666666666665</v>
      </c>
      <c r="J273" s="21">
        <f t="shared" si="47"/>
        <v>0.6029411764705882</v>
      </c>
    </row>
    <row r="274" spans="1:10" x14ac:dyDescent="0.25">
      <c r="A274" s="158" t="s">
        <v>472</v>
      </c>
      <c r="B274" s="65">
        <v>1</v>
      </c>
      <c r="C274" s="66">
        <v>1</v>
      </c>
      <c r="D274" s="65">
        <v>6</v>
      </c>
      <c r="E274" s="66">
        <v>5</v>
      </c>
      <c r="F274" s="67"/>
      <c r="G274" s="65">
        <f t="shared" si="44"/>
        <v>0</v>
      </c>
      <c r="H274" s="66">
        <f t="shared" si="45"/>
        <v>1</v>
      </c>
      <c r="I274" s="20">
        <f t="shared" si="46"/>
        <v>0</v>
      </c>
      <c r="J274" s="21">
        <f t="shared" si="47"/>
        <v>0.2</v>
      </c>
    </row>
    <row r="275" spans="1:10" x14ac:dyDescent="0.25">
      <c r="A275" s="158" t="s">
        <v>284</v>
      </c>
      <c r="B275" s="65">
        <v>0</v>
      </c>
      <c r="C275" s="66">
        <v>0</v>
      </c>
      <c r="D275" s="65">
        <v>0</v>
      </c>
      <c r="E275" s="66">
        <v>4</v>
      </c>
      <c r="F275" s="67"/>
      <c r="G275" s="65">
        <f t="shared" si="44"/>
        <v>0</v>
      </c>
      <c r="H275" s="66">
        <f t="shared" si="45"/>
        <v>-4</v>
      </c>
      <c r="I275" s="20" t="str">
        <f t="shared" si="46"/>
        <v>-</v>
      </c>
      <c r="J275" s="21">
        <f t="shared" si="47"/>
        <v>-1</v>
      </c>
    </row>
    <row r="276" spans="1:10" x14ac:dyDescent="0.25">
      <c r="A276" s="158" t="s">
        <v>482</v>
      </c>
      <c r="B276" s="65">
        <v>13</v>
      </c>
      <c r="C276" s="66">
        <v>7</v>
      </c>
      <c r="D276" s="65">
        <v>50</v>
      </c>
      <c r="E276" s="66">
        <v>57</v>
      </c>
      <c r="F276" s="67"/>
      <c r="G276" s="65">
        <f t="shared" si="44"/>
        <v>6</v>
      </c>
      <c r="H276" s="66">
        <f t="shared" si="45"/>
        <v>-7</v>
      </c>
      <c r="I276" s="20">
        <f t="shared" si="46"/>
        <v>0.8571428571428571</v>
      </c>
      <c r="J276" s="21">
        <f t="shared" si="47"/>
        <v>-0.12280701754385964</v>
      </c>
    </row>
    <row r="277" spans="1:10" x14ac:dyDescent="0.25">
      <c r="A277" s="158" t="s">
        <v>285</v>
      </c>
      <c r="B277" s="65">
        <v>0</v>
      </c>
      <c r="C277" s="66">
        <v>0</v>
      </c>
      <c r="D277" s="65">
        <v>4</v>
      </c>
      <c r="E277" s="66">
        <v>0</v>
      </c>
      <c r="F277" s="67"/>
      <c r="G277" s="65">
        <f t="shared" si="44"/>
        <v>0</v>
      </c>
      <c r="H277" s="66">
        <f t="shared" si="45"/>
        <v>4</v>
      </c>
      <c r="I277" s="20" t="str">
        <f t="shared" si="46"/>
        <v>-</v>
      </c>
      <c r="J277" s="21" t="str">
        <f t="shared" si="47"/>
        <v>-</v>
      </c>
    </row>
    <row r="278" spans="1:10" x14ac:dyDescent="0.25">
      <c r="A278" s="158" t="s">
        <v>494</v>
      </c>
      <c r="B278" s="65">
        <v>2</v>
      </c>
      <c r="C278" s="66">
        <v>0</v>
      </c>
      <c r="D278" s="65">
        <v>5</v>
      </c>
      <c r="E278" s="66">
        <v>0</v>
      </c>
      <c r="F278" s="67"/>
      <c r="G278" s="65">
        <f t="shared" si="44"/>
        <v>2</v>
      </c>
      <c r="H278" s="66">
        <f t="shared" si="45"/>
        <v>5</v>
      </c>
      <c r="I278" s="20" t="str">
        <f t="shared" si="46"/>
        <v>-</v>
      </c>
      <c r="J278" s="21" t="str">
        <f t="shared" si="47"/>
        <v>-</v>
      </c>
    </row>
    <row r="279" spans="1:10" x14ac:dyDescent="0.25">
      <c r="A279" s="158" t="s">
        <v>503</v>
      </c>
      <c r="B279" s="65">
        <v>40</v>
      </c>
      <c r="C279" s="66">
        <v>7</v>
      </c>
      <c r="D279" s="65">
        <v>218</v>
      </c>
      <c r="E279" s="66">
        <v>54</v>
      </c>
      <c r="F279" s="67"/>
      <c r="G279" s="65">
        <f t="shared" si="44"/>
        <v>33</v>
      </c>
      <c r="H279" s="66">
        <f t="shared" si="45"/>
        <v>164</v>
      </c>
      <c r="I279" s="20">
        <f t="shared" si="46"/>
        <v>4.7142857142857144</v>
      </c>
      <c r="J279" s="21">
        <f t="shared" si="47"/>
        <v>3.0370370370370372</v>
      </c>
    </row>
    <row r="280" spans="1:10" x14ac:dyDescent="0.25">
      <c r="A280" s="158" t="s">
        <v>483</v>
      </c>
      <c r="B280" s="65">
        <v>7</v>
      </c>
      <c r="C280" s="66">
        <v>6</v>
      </c>
      <c r="D280" s="65">
        <v>16</v>
      </c>
      <c r="E280" s="66">
        <v>12</v>
      </c>
      <c r="F280" s="67"/>
      <c r="G280" s="65">
        <f t="shared" si="44"/>
        <v>1</v>
      </c>
      <c r="H280" s="66">
        <f t="shared" si="45"/>
        <v>4</v>
      </c>
      <c r="I280" s="20">
        <f t="shared" si="46"/>
        <v>0.16666666666666666</v>
      </c>
      <c r="J280" s="21">
        <f t="shared" si="47"/>
        <v>0.33333333333333331</v>
      </c>
    </row>
    <row r="281" spans="1:10" s="160" customFormat="1" ht="13" x14ac:dyDescent="0.3">
      <c r="A281" s="178" t="s">
        <v>647</v>
      </c>
      <c r="B281" s="71">
        <v>108</v>
      </c>
      <c r="C281" s="72">
        <v>35</v>
      </c>
      <c r="D281" s="71">
        <v>462</v>
      </c>
      <c r="E281" s="72">
        <v>242</v>
      </c>
      <c r="F281" s="73"/>
      <c r="G281" s="71">
        <f t="shared" si="44"/>
        <v>73</v>
      </c>
      <c r="H281" s="72">
        <f t="shared" si="45"/>
        <v>220</v>
      </c>
      <c r="I281" s="37">
        <f t="shared" si="46"/>
        <v>2.0857142857142859</v>
      </c>
      <c r="J281" s="38">
        <f t="shared" si="47"/>
        <v>0.90909090909090906</v>
      </c>
    </row>
    <row r="282" spans="1:10" x14ac:dyDescent="0.25">
      <c r="A282" s="177"/>
      <c r="B282" s="143"/>
      <c r="C282" s="144"/>
      <c r="D282" s="143"/>
      <c r="E282" s="144"/>
      <c r="F282" s="145"/>
      <c r="G282" s="143"/>
      <c r="H282" s="144"/>
      <c r="I282" s="151"/>
      <c r="J282" s="152"/>
    </row>
    <row r="283" spans="1:10" s="139" customFormat="1" ht="13" x14ac:dyDescent="0.3">
      <c r="A283" s="159" t="s">
        <v>67</v>
      </c>
      <c r="B283" s="65"/>
      <c r="C283" s="66"/>
      <c r="D283" s="65"/>
      <c r="E283" s="66"/>
      <c r="F283" s="67"/>
      <c r="G283" s="65"/>
      <c r="H283" s="66"/>
      <c r="I283" s="20"/>
      <c r="J283" s="21"/>
    </row>
    <row r="284" spans="1:10" x14ac:dyDescent="0.25">
      <c r="A284" s="158" t="s">
        <v>250</v>
      </c>
      <c r="B284" s="65">
        <v>7</v>
      </c>
      <c r="C284" s="66">
        <v>3</v>
      </c>
      <c r="D284" s="65">
        <v>29</v>
      </c>
      <c r="E284" s="66">
        <v>22</v>
      </c>
      <c r="F284" s="67"/>
      <c r="G284" s="65">
        <f t="shared" ref="G284:G292" si="48">B284-C284</f>
        <v>4</v>
      </c>
      <c r="H284" s="66">
        <f t="shared" ref="H284:H292" si="49">D284-E284</f>
        <v>7</v>
      </c>
      <c r="I284" s="20">
        <f t="shared" ref="I284:I292" si="50">IF(C284=0, "-", IF(G284/C284&lt;10, G284/C284, "&gt;999%"))</f>
        <v>1.3333333333333333</v>
      </c>
      <c r="J284" s="21">
        <f t="shared" ref="J284:J292" si="51">IF(E284=0, "-", IF(H284/E284&lt;10, H284/E284, "&gt;999%"))</f>
        <v>0.31818181818181818</v>
      </c>
    </row>
    <row r="285" spans="1:10" x14ac:dyDescent="0.25">
      <c r="A285" s="158" t="s">
        <v>309</v>
      </c>
      <c r="B285" s="65">
        <v>0</v>
      </c>
      <c r="C285" s="66">
        <v>0</v>
      </c>
      <c r="D285" s="65">
        <v>0</v>
      </c>
      <c r="E285" s="66">
        <v>1</v>
      </c>
      <c r="F285" s="67"/>
      <c r="G285" s="65">
        <f t="shared" si="48"/>
        <v>0</v>
      </c>
      <c r="H285" s="66">
        <f t="shared" si="49"/>
        <v>-1</v>
      </c>
      <c r="I285" s="20" t="str">
        <f t="shared" si="50"/>
        <v>-</v>
      </c>
      <c r="J285" s="21">
        <f t="shared" si="51"/>
        <v>-1</v>
      </c>
    </row>
    <row r="286" spans="1:10" x14ac:dyDescent="0.25">
      <c r="A286" s="158" t="s">
        <v>278</v>
      </c>
      <c r="B286" s="65">
        <v>0</v>
      </c>
      <c r="C286" s="66">
        <v>0</v>
      </c>
      <c r="D286" s="65">
        <v>1</v>
      </c>
      <c r="E286" s="66">
        <v>1</v>
      </c>
      <c r="F286" s="67"/>
      <c r="G286" s="65">
        <f t="shared" si="48"/>
        <v>0</v>
      </c>
      <c r="H286" s="66">
        <f t="shared" si="49"/>
        <v>0</v>
      </c>
      <c r="I286" s="20" t="str">
        <f t="shared" si="50"/>
        <v>-</v>
      </c>
      <c r="J286" s="21">
        <f t="shared" si="51"/>
        <v>0</v>
      </c>
    </row>
    <row r="287" spans="1:10" x14ac:dyDescent="0.25">
      <c r="A287" s="158" t="s">
        <v>468</v>
      </c>
      <c r="B287" s="65">
        <v>4</v>
      </c>
      <c r="C287" s="66">
        <v>1</v>
      </c>
      <c r="D287" s="65">
        <v>28</v>
      </c>
      <c r="E287" s="66">
        <v>7</v>
      </c>
      <c r="F287" s="67"/>
      <c r="G287" s="65">
        <f t="shared" si="48"/>
        <v>3</v>
      </c>
      <c r="H287" s="66">
        <f t="shared" si="49"/>
        <v>21</v>
      </c>
      <c r="I287" s="20">
        <f t="shared" si="50"/>
        <v>3</v>
      </c>
      <c r="J287" s="21">
        <f t="shared" si="51"/>
        <v>3</v>
      </c>
    </row>
    <row r="288" spans="1:10" x14ac:dyDescent="0.25">
      <c r="A288" s="158" t="s">
        <v>406</v>
      </c>
      <c r="B288" s="65">
        <v>20</v>
      </c>
      <c r="C288" s="66">
        <v>6</v>
      </c>
      <c r="D288" s="65">
        <v>93</v>
      </c>
      <c r="E288" s="66">
        <v>68</v>
      </c>
      <c r="F288" s="67"/>
      <c r="G288" s="65">
        <f t="shared" si="48"/>
        <v>14</v>
      </c>
      <c r="H288" s="66">
        <f t="shared" si="49"/>
        <v>25</v>
      </c>
      <c r="I288" s="20">
        <f t="shared" si="50"/>
        <v>2.3333333333333335</v>
      </c>
      <c r="J288" s="21">
        <f t="shared" si="51"/>
        <v>0.36764705882352944</v>
      </c>
    </row>
    <row r="289" spans="1:10" x14ac:dyDescent="0.25">
      <c r="A289" s="158" t="s">
        <v>452</v>
      </c>
      <c r="B289" s="65">
        <v>13</v>
      </c>
      <c r="C289" s="66">
        <v>6</v>
      </c>
      <c r="D289" s="65">
        <v>43</v>
      </c>
      <c r="E289" s="66">
        <v>37</v>
      </c>
      <c r="F289" s="67"/>
      <c r="G289" s="65">
        <f t="shared" si="48"/>
        <v>7</v>
      </c>
      <c r="H289" s="66">
        <f t="shared" si="49"/>
        <v>6</v>
      </c>
      <c r="I289" s="20">
        <f t="shared" si="50"/>
        <v>1.1666666666666667</v>
      </c>
      <c r="J289" s="21">
        <f t="shared" si="51"/>
        <v>0.16216216216216217</v>
      </c>
    </row>
    <row r="290" spans="1:10" x14ac:dyDescent="0.25">
      <c r="A290" s="158" t="s">
        <v>407</v>
      </c>
      <c r="B290" s="65">
        <v>0</v>
      </c>
      <c r="C290" s="66">
        <v>0</v>
      </c>
      <c r="D290" s="65">
        <v>1</v>
      </c>
      <c r="E290" s="66">
        <v>0</v>
      </c>
      <c r="F290" s="67"/>
      <c r="G290" s="65">
        <f t="shared" si="48"/>
        <v>0</v>
      </c>
      <c r="H290" s="66">
        <f t="shared" si="49"/>
        <v>1</v>
      </c>
      <c r="I290" s="20" t="str">
        <f t="shared" si="50"/>
        <v>-</v>
      </c>
      <c r="J290" s="21" t="str">
        <f t="shared" si="51"/>
        <v>-</v>
      </c>
    </row>
    <row r="291" spans="1:10" x14ac:dyDescent="0.25">
      <c r="A291" s="158" t="s">
        <v>368</v>
      </c>
      <c r="B291" s="65">
        <v>13</v>
      </c>
      <c r="C291" s="66">
        <v>3</v>
      </c>
      <c r="D291" s="65">
        <v>35</v>
      </c>
      <c r="E291" s="66">
        <v>27</v>
      </c>
      <c r="F291" s="67"/>
      <c r="G291" s="65">
        <f t="shared" si="48"/>
        <v>10</v>
      </c>
      <c r="H291" s="66">
        <f t="shared" si="49"/>
        <v>8</v>
      </c>
      <c r="I291" s="20">
        <f t="shared" si="50"/>
        <v>3.3333333333333335</v>
      </c>
      <c r="J291" s="21">
        <f t="shared" si="51"/>
        <v>0.29629629629629628</v>
      </c>
    </row>
    <row r="292" spans="1:10" s="160" customFormat="1" ht="13" x14ac:dyDescent="0.3">
      <c r="A292" s="178" t="s">
        <v>648</v>
      </c>
      <c r="B292" s="71">
        <v>57</v>
      </c>
      <c r="C292" s="72">
        <v>19</v>
      </c>
      <c r="D292" s="71">
        <v>230</v>
      </c>
      <c r="E292" s="72">
        <v>163</v>
      </c>
      <c r="F292" s="73"/>
      <c r="G292" s="71">
        <f t="shared" si="48"/>
        <v>38</v>
      </c>
      <c r="H292" s="72">
        <f t="shared" si="49"/>
        <v>67</v>
      </c>
      <c r="I292" s="37">
        <f t="shared" si="50"/>
        <v>2</v>
      </c>
      <c r="J292" s="38">
        <f t="shared" si="51"/>
        <v>0.41104294478527609</v>
      </c>
    </row>
    <row r="293" spans="1:10" x14ac:dyDescent="0.25">
      <c r="A293" s="177"/>
      <c r="B293" s="143"/>
      <c r="C293" s="144"/>
      <c r="D293" s="143"/>
      <c r="E293" s="144"/>
      <c r="F293" s="145"/>
      <c r="G293" s="143"/>
      <c r="H293" s="144"/>
      <c r="I293" s="151"/>
      <c r="J293" s="152"/>
    </row>
    <row r="294" spans="1:10" s="139" customFormat="1" ht="13" x14ac:dyDescent="0.3">
      <c r="A294" s="159" t="s">
        <v>68</v>
      </c>
      <c r="B294" s="65"/>
      <c r="C294" s="66"/>
      <c r="D294" s="65"/>
      <c r="E294" s="66"/>
      <c r="F294" s="67"/>
      <c r="G294" s="65"/>
      <c r="H294" s="66"/>
      <c r="I294" s="20"/>
      <c r="J294" s="21"/>
    </row>
    <row r="295" spans="1:10" x14ac:dyDescent="0.25">
      <c r="A295" s="158" t="s">
        <v>310</v>
      </c>
      <c r="B295" s="65">
        <v>0</v>
      </c>
      <c r="C295" s="66">
        <v>0</v>
      </c>
      <c r="D295" s="65">
        <v>0</v>
      </c>
      <c r="E295" s="66">
        <v>1</v>
      </c>
      <c r="F295" s="67"/>
      <c r="G295" s="65">
        <f>B295-C295</f>
        <v>0</v>
      </c>
      <c r="H295" s="66">
        <f>D295-E295</f>
        <v>-1</v>
      </c>
      <c r="I295" s="20" t="str">
        <f>IF(C295=0, "-", IF(G295/C295&lt;10, G295/C295, "&gt;999%"))</f>
        <v>-</v>
      </c>
      <c r="J295" s="21">
        <f>IF(E295=0, "-", IF(H295/E295&lt;10, H295/E295, "&gt;999%"))</f>
        <v>-1</v>
      </c>
    </row>
    <row r="296" spans="1:10" x14ac:dyDescent="0.25">
      <c r="A296" s="158" t="s">
        <v>311</v>
      </c>
      <c r="B296" s="65">
        <v>3</v>
      </c>
      <c r="C296" s="66">
        <v>0</v>
      </c>
      <c r="D296" s="65">
        <v>5</v>
      </c>
      <c r="E296" s="66">
        <v>0</v>
      </c>
      <c r="F296" s="67"/>
      <c r="G296" s="65">
        <f>B296-C296</f>
        <v>3</v>
      </c>
      <c r="H296" s="66">
        <f>D296-E296</f>
        <v>5</v>
      </c>
      <c r="I296" s="20" t="str">
        <f>IF(C296=0, "-", IF(G296/C296&lt;10, G296/C296, "&gt;999%"))</f>
        <v>-</v>
      </c>
      <c r="J296" s="21" t="str">
        <f>IF(E296=0, "-", IF(H296/E296&lt;10, H296/E296, "&gt;999%"))</f>
        <v>-</v>
      </c>
    </row>
    <row r="297" spans="1:10" x14ac:dyDescent="0.25">
      <c r="A297" s="158" t="s">
        <v>312</v>
      </c>
      <c r="B297" s="65">
        <v>0</v>
      </c>
      <c r="C297" s="66">
        <v>0</v>
      </c>
      <c r="D297" s="65">
        <v>0</v>
      </c>
      <c r="E297" s="66">
        <v>2</v>
      </c>
      <c r="F297" s="67"/>
      <c r="G297" s="65">
        <f>B297-C297</f>
        <v>0</v>
      </c>
      <c r="H297" s="66">
        <f>D297-E297</f>
        <v>-2</v>
      </c>
      <c r="I297" s="20" t="str">
        <f>IF(C297=0, "-", IF(G297/C297&lt;10, G297/C297, "&gt;999%"))</f>
        <v>-</v>
      </c>
      <c r="J297" s="21">
        <f>IF(E297=0, "-", IF(H297/E297&lt;10, H297/E297, "&gt;999%"))</f>
        <v>-1</v>
      </c>
    </row>
    <row r="298" spans="1:10" s="160" customFormat="1" ht="13" x14ac:dyDescent="0.3">
      <c r="A298" s="178" t="s">
        <v>649</v>
      </c>
      <c r="B298" s="71">
        <v>3</v>
      </c>
      <c r="C298" s="72">
        <v>0</v>
      </c>
      <c r="D298" s="71">
        <v>5</v>
      </c>
      <c r="E298" s="72">
        <v>3</v>
      </c>
      <c r="F298" s="73"/>
      <c r="G298" s="71">
        <f>B298-C298</f>
        <v>3</v>
      </c>
      <c r="H298" s="72">
        <f>D298-E298</f>
        <v>2</v>
      </c>
      <c r="I298" s="37" t="str">
        <f>IF(C298=0, "-", IF(G298/C298&lt;10, G298/C298, "&gt;999%"))</f>
        <v>-</v>
      </c>
      <c r="J298" s="38">
        <f>IF(E298=0, "-", IF(H298/E298&lt;10, H298/E298, "&gt;999%"))</f>
        <v>0.66666666666666663</v>
      </c>
    </row>
    <row r="299" spans="1:10" x14ac:dyDescent="0.25">
      <c r="A299" s="177"/>
      <c r="B299" s="143"/>
      <c r="C299" s="144"/>
      <c r="D299" s="143"/>
      <c r="E299" s="144"/>
      <c r="F299" s="145"/>
      <c r="G299" s="143"/>
      <c r="H299" s="144"/>
      <c r="I299" s="151"/>
      <c r="J299" s="152"/>
    </row>
    <row r="300" spans="1:10" s="139" customFormat="1" ht="13" x14ac:dyDescent="0.3">
      <c r="A300" s="159" t="s">
        <v>69</v>
      </c>
      <c r="B300" s="65"/>
      <c r="C300" s="66"/>
      <c r="D300" s="65"/>
      <c r="E300" s="66"/>
      <c r="F300" s="67"/>
      <c r="G300" s="65"/>
      <c r="H300" s="66"/>
      <c r="I300" s="20"/>
      <c r="J300" s="21"/>
    </row>
    <row r="301" spans="1:10" x14ac:dyDescent="0.25">
      <c r="A301" s="158" t="s">
        <v>547</v>
      </c>
      <c r="B301" s="65">
        <v>3</v>
      </c>
      <c r="C301" s="66">
        <v>3</v>
      </c>
      <c r="D301" s="65">
        <v>26</v>
      </c>
      <c r="E301" s="66">
        <v>18</v>
      </c>
      <c r="F301" s="67"/>
      <c r="G301" s="65">
        <f>B301-C301</f>
        <v>0</v>
      </c>
      <c r="H301" s="66">
        <f>D301-E301</f>
        <v>8</v>
      </c>
      <c r="I301" s="20">
        <f>IF(C301=0, "-", IF(G301/C301&lt;10, G301/C301, "&gt;999%"))</f>
        <v>0</v>
      </c>
      <c r="J301" s="21">
        <f>IF(E301=0, "-", IF(H301/E301&lt;10, H301/E301, "&gt;999%"))</f>
        <v>0.44444444444444442</v>
      </c>
    </row>
    <row r="302" spans="1:10" s="160" customFormat="1" ht="13" x14ac:dyDescent="0.3">
      <c r="A302" s="178" t="s">
        <v>650</v>
      </c>
      <c r="B302" s="71">
        <v>3</v>
      </c>
      <c r="C302" s="72">
        <v>3</v>
      </c>
      <c r="D302" s="71">
        <v>26</v>
      </c>
      <c r="E302" s="72">
        <v>18</v>
      </c>
      <c r="F302" s="73"/>
      <c r="G302" s="71">
        <f>B302-C302</f>
        <v>0</v>
      </c>
      <c r="H302" s="72">
        <f>D302-E302</f>
        <v>8</v>
      </c>
      <c r="I302" s="37">
        <f>IF(C302=0, "-", IF(G302/C302&lt;10, G302/C302, "&gt;999%"))</f>
        <v>0</v>
      </c>
      <c r="J302" s="38">
        <f>IF(E302=0, "-", IF(H302/E302&lt;10, H302/E302, "&gt;999%"))</f>
        <v>0.44444444444444442</v>
      </c>
    </row>
    <row r="303" spans="1:10" x14ac:dyDescent="0.25">
      <c r="A303" s="177"/>
      <c r="B303" s="143"/>
      <c r="C303" s="144"/>
      <c r="D303" s="143"/>
      <c r="E303" s="144"/>
      <c r="F303" s="145"/>
      <c r="G303" s="143"/>
      <c r="H303" s="144"/>
      <c r="I303" s="151"/>
      <c r="J303" s="152"/>
    </row>
    <row r="304" spans="1:10" s="139" customFormat="1" ht="13" x14ac:dyDescent="0.3">
      <c r="A304" s="159" t="s">
        <v>70</v>
      </c>
      <c r="B304" s="65"/>
      <c r="C304" s="66"/>
      <c r="D304" s="65"/>
      <c r="E304" s="66"/>
      <c r="F304" s="67"/>
      <c r="G304" s="65"/>
      <c r="H304" s="66"/>
      <c r="I304" s="20"/>
      <c r="J304" s="21"/>
    </row>
    <row r="305" spans="1:10" x14ac:dyDescent="0.25">
      <c r="A305" s="158" t="s">
        <v>548</v>
      </c>
      <c r="B305" s="65">
        <v>6</v>
      </c>
      <c r="C305" s="66">
        <v>0</v>
      </c>
      <c r="D305" s="65">
        <v>8</v>
      </c>
      <c r="E305" s="66">
        <v>2</v>
      </c>
      <c r="F305" s="67"/>
      <c r="G305" s="65">
        <f>B305-C305</f>
        <v>6</v>
      </c>
      <c r="H305" s="66">
        <f>D305-E305</f>
        <v>6</v>
      </c>
      <c r="I305" s="20" t="str">
        <f>IF(C305=0, "-", IF(G305/C305&lt;10, G305/C305, "&gt;999%"))</f>
        <v>-</v>
      </c>
      <c r="J305" s="21">
        <f>IF(E305=0, "-", IF(H305/E305&lt;10, H305/E305, "&gt;999%"))</f>
        <v>3</v>
      </c>
    </row>
    <row r="306" spans="1:10" x14ac:dyDescent="0.25">
      <c r="A306" s="158" t="s">
        <v>537</v>
      </c>
      <c r="B306" s="65">
        <v>0</v>
      </c>
      <c r="C306" s="66">
        <v>0</v>
      </c>
      <c r="D306" s="65">
        <v>0</v>
      </c>
      <c r="E306" s="66">
        <v>3</v>
      </c>
      <c r="F306" s="67"/>
      <c r="G306" s="65">
        <f>B306-C306</f>
        <v>0</v>
      </c>
      <c r="H306" s="66">
        <f>D306-E306</f>
        <v>-3</v>
      </c>
      <c r="I306" s="20" t="str">
        <f>IF(C306=0, "-", IF(G306/C306&lt;10, G306/C306, "&gt;999%"))</f>
        <v>-</v>
      </c>
      <c r="J306" s="21">
        <f>IF(E306=0, "-", IF(H306/E306&lt;10, H306/E306, "&gt;999%"))</f>
        <v>-1</v>
      </c>
    </row>
    <row r="307" spans="1:10" s="160" customFormat="1" ht="13" x14ac:dyDescent="0.3">
      <c r="A307" s="178" t="s">
        <v>651</v>
      </c>
      <c r="B307" s="71">
        <v>6</v>
      </c>
      <c r="C307" s="72">
        <v>0</v>
      </c>
      <c r="D307" s="71">
        <v>8</v>
      </c>
      <c r="E307" s="72">
        <v>5</v>
      </c>
      <c r="F307" s="73"/>
      <c r="G307" s="71">
        <f>B307-C307</f>
        <v>6</v>
      </c>
      <c r="H307" s="72">
        <f>D307-E307</f>
        <v>3</v>
      </c>
      <c r="I307" s="37" t="str">
        <f>IF(C307=0, "-", IF(G307/C307&lt;10, G307/C307, "&gt;999%"))</f>
        <v>-</v>
      </c>
      <c r="J307" s="38">
        <f>IF(E307=0, "-", IF(H307/E307&lt;10, H307/E307, "&gt;999%"))</f>
        <v>0.6</v>
      </c>
    </row>
    <row r="308" spans="1:10" x14ac:dyDescent="0.25">
      <c r="A308" s="177"/>
      <c r="B308" s="143"/>
      <c r="C308" s="144"/>
      <c r="D308" s="143"/>
      <c r="E308" s="144"/>
      <c r="F308" s="145"/>
      <c r="G308" s="143"/>
      <c r="H308" s="144"/>
      <c r="I308" s="151"/>
      <c r="J308" s="152"/>
    </row>
    <row r="309" spans="1:10" s="139" customFormat="1" ht="13" x14ac:dyDescent="0.3">
      <c r="A309" s="159" t="s">
        <v>71</v>
      </c>
      <c r="B309" s="65"/>
      <c r="C309" s="66"/>
      <c r="D309" s="65"/>
      <c r="E309" s="66"/>
      <c r="F309" s="67"/>
      <c r="G309" s="65"/>
      <c r="H309" s="66"/>
      <c r="I309" s="20"/>
      <c r="J309" s="21"/>
    </row>
    <row r="310" spans="1:10" x14ac:dyDescent="0.25">
      <c r="A310" s="158" t="s">
        <v>323</v>
      </c>
      <c r="B310" s="65">
        <v>1</v>
      </c>
      <c r="C310" s="66">
        <v>0</v>
      </c>
      <c r="D310" s="65">
        <v>2</v>
      </c>
      <c r="E310" s="66">
        <v>0</v>
      </c>
      <c r="F310" s="67"/>
      <c r="G310" s="65">
        <f>B310-C310</f>
        <v>1</v>
      </c>
      <c r="H310" s="66">
        <f>D310-E310</f>
        <v>2</v>
      </c>
      <c r="I310" s="20" t="str">
        <f>IF(C310=0, "-", IF(G310/C310&lt;10, G310/C310, "&gt;999%"))</f>
        <v>-</v>
      </c>
      <c r="J310" s="21" t="str">
        <f>IF(E310=0, "-", IF(H310/E310&lt;10, H310/E310, "&gt;999%"))</f>
        <v>-</v>
      </c>
    </row>
    <row r="311" spans="1:10" x14ac:dyDescent="0.25">
      <c r="A311" s="158" t="s">
        <v>268</v>
      </c>
      <c r="B311" s="65">
        <v>0</v>
      </c>
      <c r="C311" s="66">
        <v>0</v>
      </c>
      <c r="D311" s="65">
        <v>0</v>
      </c>
      <c r="E311" s="66">
        <v>1</v>
      </c>
      <c r="F311" s="67"/>
      <c r="G311" s="65">
        <f>B311-C311</f>
        <v>0</v>
      </c>
      <c r="H311" s="66">
        <f>D311-E311</f>
        <v>-1</v>
      </c>
      <c r="I311" s="20" t="str">
        <f>IF(C311=0, "-", IF(G311/C311&lt;10, G311/C311, "&gt;999%"))</f>
        <v>-</v>
      </c>
      <c r="J311" s="21">
        <f>IF(E311=0, "-", IF(H311/E311&lt;10, H311/E311, "&gt;999%"))</f>
        <v>-1</v>
      </c>
    </row>
    <row r="312" spans="1:10" x14ac:dyDescent="0.25">
      <c r="A312" s="158" t="s">
        <v>408</v>
      </c>
      <c r="B312" s="65">
        <v>2</v>
      </c>
      <c r="C312" s="66">
        <v>0</v>
      </c>
      <c r="D312" s="65">
        <v>8</v>
      </c>
      <c r="E312" s="66">
        <v>0</v>
      </c>
      <c r="F312" s="67"/>
      <c r="G312" s="65">
        <f>B312-C312</f>
        <v>2</v>
      </c>
      <c r="H312" s="66">
        <f>D312-E312</f>
        <v>8</v>
      </c>
      <c r="I312" s="20" t="str">
        <f>IF(C312=0, "-", IF(G312/C312&lt;10, G312/C312, "&gt;999%"))</f>
        <v>-</v>
      </c>
      <c r="J312" s="21" t="str">
        <f>IF(E312=0, "-", IF(H312/E312&lt;10, H312/E312, "&gt;999%"))</f>
        <v>-</v>
      </c>
    </row>
    <row r="313" spans="1:10" x14ac:dyDescent="0.25">
      <c r="A313" s="158" t="s">
        <v>453</v>
      </c>
      <c r="B313" s="65">
        <v>0</v>
      </c>
      <c r="C313" s="66">
        <v>3</v>
      </c>
      <c r="D313" s="65">
        <v>3</v>
      </c>
      <c r="E313" s="66">
        <v>6</v>
      </c>
      <c r="F313" s="67"/>
      <c r="G313" s="65">
        <f>B313-C313</f>
        <v>-3</v>
      </c>
      <c r="H313" s="66">
        <f>D313-E313</f>
        <v>-3</v>
      </c>
      <c r="I313" s="20">
        <f>IF(C313=0, "-", IF(G313/C313&lt;10, G313/C313, "&gt;999%"))</f>
        <v>-1</v>
      </c>
      <c r="J313" s="21">
        <f>IF(E313=0, "-", IF(H313/E313&lt;10, H313/E313, "&gt;999%"))</f>
        <v>-0.5</v>
      </c>
    </row>
    <row r="314" spans="1:10" s="160" customFormat="1" ht="13" x14ac:dyDescent="0.3">
      <c r="A314" s="178" t="s">
        <v>652</v>
      </c>
      <c r="B314" s="71">
        <v>3</v>
      </c>
      <c r="C314" s="72">
        <v>3</v>
      </c>
      <c r="D314" s="71">
        <v>13</v>
      </c>
      <c r="E314" s="72">
        <v>7</v>
      </c>
      <c r="F314" s="73"/>
      <c r="G314" s="71">
        <f>B314-C314</f>
        <v>0</v>
      </c>
      <c r="H314" s="72">
        <f>D314-E314</f>
        <v>6</v>
      </c>
      <c r="I314" s="37">
        <f>IF(C314=0, "-", IF(G314/C314&lt;10, G314/C314, "&gt;999%"))</f>
        <v>0</v>
      </c>
      <c r="J314" s="38">
        <f>IF(E314=0, "-", IF(H314/E314&lt;10, H314/E314, "&gt;999%"))</f>
        <v>0.8571428571428571</v>
      </c>
    </row>
    <row r="315" spans="1:10" x14ac:dyDescent="0.25">
      <c r="A315" s="177"/>
      <c r="B315" s="143"/>
      <c r="C315" s="144"/>
      <c r="D315" s="143"/>
      <c r="E315" s="144"/>
      <c r="F315" s="145"/>
      <c r="G315" s="143"/>
      <c r="H315" s="144"/>
      <c r="I315" s="151"/>
      <c r="J315" s="152"/>
    </row>
    <row r="316" spans="1:10" s="139" customFormat="1" ht="13" x14ac:dyDescent="0.3">
      <c r="A316" s="159" t="s">
        <v>72</v>
      </c>
      <c r="B316" s="65"/>
      <c r="C316" s="66"/>
      <c r="D316" s="65"/>
      <c r="E316" s="66"/>
      <c r="F316" s="67"/>
      <c r="G316" s="65"/>
      <c r="H316" s="66"/>
      <c r="I316" s="20"/>
      <c r="J316" s="21"/>
    </row>
    <row r="317" spans="1:10" x14ac:dyDescent="0.25">
      <c r="A317" s="158" t="s">
        <v>495</v>
      </c>
      <c r="B317" s="65">
        <v>22</v>
      </c>
      <c r="C317" s="66">
        <v>11</v>
      </c>
      <c r="D317" s="65">
        <v>47</v>
      </c>
      <c r="E317" s="66">
        <v>63</v>
      </c>
      <c r="F317" s="67"/>
      <c r="G317" s="65">
        <f t="shared" ref="G317:G329" si="52">B317-C317</f>
        <v>11</v>
      </c>
      <c r="H317" s="66">
        <f t="shared" ref="H317:H329" si="53">D317-E317</f>
        <v>-16</v>
      </c>
      <c r="I317" s="20">
        <f t="shared" ref="I317:I329" si="54">IF(C317=0, "-", IF(G317/C317&lt;10, G317/C317, "&gt;999%"))</f>
        <v>1</v>
      </c>
      <c r="J317" s="21">
        <f t="shared" ref="J317:J329" si="55">IF(E317=0, "-", IF(H317/E317&lt;10, H317/E317, "&gt;999%"))</f>
        <v>-0.25396825396825395</v>
      </c>
    </row>
    <row r="318" spans="1:10" x14ac:dyDescent="0.25">
      <c r="A318" s="158" t="s">
        <v>504</v>
      </c>
      <c r="B318" s="65">
        <v>104</v>
      </c>
      <c r="C318" s="66">
        <v>47</v>
      </c>
      <c r="D318" s="65">
        <v>500</v>
      </c>
      <c r="E318" s="66">
        <v>389</v>
      </c>
      <c r="F318" s="67"/>
      <c r="G318" s="65">
        <f t="shared" si="52"/>
        <v>57</v>
      </c>
      <c r="H318" s="66">
        <f t="shared" si="53"/>
        <v>111</v>
      </c>
      <c r="I318" s="20">
        <f t="shared" si="54"/>
        <v>1.2127659574468086</v>
      </c>
      <c r="J318" s="21">
        <f t="shared" si="55"/>
        <v>0.28534704370179947</v>
      </c>
    </row>
    <row r="319" spans="1:10" x14ac:dyDescent="0.25">
      <c r="A319" s="158" t="s">
        <v>330</v>
      </c>
      <c r="B319" s="65">
        <v>104</v>
      </c>
      <c r="C319" s="66">
        <v>51</v>
      </c>
      <c r="D319" s="65">
        <v>675</v>
      </c>
      <c r="E319" s="66">
        <v>479</v>
      </c>
      <c r="F319" s="67"/>
      <c r="G319" s="65">
        <f t="shared" si="52"/>
        <v>53</v>
      </c>
      <c r="H319" s="66">
        <f t="shared" si="53"/>
        <v>196</v>
      </c>
      <c r="I319" s="20">
        <f t="shared" si="54"/>
        <v>1.0392156862745099</v>
      </c>
      <c r="J319" s="21">
        <f t="shared" si="55"/>
        <v>0.40918580375782881</v>
      </c>
    </row>
    <row r="320" spans="1:10" x14ac:dyDescent="0.25">
      <c r="A320" s="158" t="s">
        <v>344</v>
      </c>
      <c r="B320" s="65">
        <v>110</v>
      </c>
      <c r="C320" s="66">
        <v>53</v>
      </c>
      <c r="D320" s="65">
        <v>449</v>
      </c>
      <c r="E320" s="66">
        <v>574</v>
      </c>
      <c r="F320" s="67"/>
      <c r="G320" s="65">
        <f t="shared" si="52"/>
        <v>57</v>
      </c>
      <c r="H320" s="66">
        <f t="shared" si="53"/>
        <v>-125</v>
      </c>
      <c r="I320" s="20">
        <f t="shared" si="54"/>
        <v>1.0754716981132075</v>
      </c>
      <c r="J320" s="21">
        <f t="shared" si="55"/>
        <v>-0.21777003484320556</v>
      </c>
    </row>
    <row r="321" spans="1:10" x14ac:dyDescent="0.25">
      <c r="A321" s="158" t="s">
        <v>385</v>
      </c>
      <c r="B321" s="65">
        <v>173</v>
      </c>
      <c r="C321" s="66">
        <v>86</v>
      </c>
      <c r="D321" s="65">
        <v>965</v>
      </c>
      <c r="E321" s="66">
        <v>1142</v>
      </c>
      <c r="F321" s="67"/>
      <c r="G321" s="65">
        <f t="shared" si="52"/>
        <v>87</v>
      </c>
      <c r="H321" s="66">
        <f t="shared" si="53"/>
        <v>-177</v>
      </c>
      <c r="I321" s="20">
        <f t="shared" si="54"/>
        <v>1.0116279069767442</v>
      </c>
      <c r="J321" s="21">
        <f t="shared" si="55"/>
        <v>-0.15499124343257442</v>
      </c>
    </row>
    <row r="322" spans="1:10" x14ac:dyDescent="0.25">
      <c r="A322" s="158" t="s">
        <v>425</v>
      </c>
      <c r="B322" s="65">
        <v>56</v>
      </c>
      <c r="C322" s="66">
        <v>30</v>
      </c>
      <c r="D322" s="65">
        <v>232</v>
      </c>
      <c r="E322" s="66">
        <v>213</v>
      </c>
      <c r="F322" s="67"/>
      <c r="G322" s="65">
        <f t="shared" si="52"/>
        <v>26</v>
      </c>
      <c r="H322" s="66">
        <f t="shared" si="53"/>
        <v>19</v>
      </c>
      <c r="I322" s="20">
        <f t="shared" si="54"/>
        <v>0.8666666666666667</v>
      </c>
      <c r="J322" s="21">
        <f t="shared" si="55"/>
        <v>8.9201877934272297E-2</v>
      </c>
    </row>
    <row r="323" spans="1:10" x14ac:dyDescent="0.25">
      <c r="A323" s="158" t="s">
        <v>426</v>
      </c>
      <c r="B323" s="65">
        <v>47</v>
      </c>
      <c r="C323" s="66">
        <v>32</v>
      </c>
      <c r="D323" s="65">
        <v>279</v>
      </c>
      <c r="E323" s="66">
        <v>301</v>
      </c>
      <c r="F323" s="67"/>
      <c r="G323" s="65">
        <f t="shared" si="52"/>
        <v>15</v>
      </c>
      <c r="H323" s="66">
        <f t="shared" si="53"/>
        <v>-22</v>
      </c>
      <c r="I323" s="20">
        <f t="shared" si="54"/>
        <v>0.46875</v>
      </c>
      <c r="J323" s="21">
        <f t="shared" si="55"/>
        <v>-7.3089700996677748E-2</v>
      </c>
    </row>
    <row r="324" spans="1:10" x14ac:dyDescent="0.25">
      <c r="A324" s="158" t="s">
        <v>345</v>
      </c>
      <c r="B324" s="65">
        <v>0</v>
      </c>
      <c r="C324" s="66">
        <v>1</v>
      </c>
      <c r="D324" s="65">
        <v>21</v>
      </c>
      <c r="E324" s="66">
        <v>13</v>
      </c>
      <c r="F324" s="67"/>
      <c r="G324" s="65">
        <f t="shared" si="52"/>
        <v>-1</v>
      </c>
      <c r="H324" s="66">
        <f t="shared" si="53"/>
        <v>8</v>
      </c>
      <c r="I324" s="20">
        <f t="shared" si="54"/>
        <v>-1</v>
      </c>
      <c r="J324" s="21">
        <f t="shared" si="55"/>
        <v>0.61538461538461542</v>
      </c>
    </row>
    <row r="325" spans="1:10" x14ac:dyDescent="0.25">
      <c r="A325" s="158" t="s">
        <v>297</v>
      </c>
      <c r="B325" s="65">
        <v>0</v>
      </c>
      <c r="C325" s="66">
        <v>2</v>
      </c>
      <c r="D325" s="65">
        <v>13</v>
      </c>
      <c r="E325" s="66">
        <v>16</v>
      </c>
      <c r="F325" s="67"/>
      <c r="G325" s="65">
        <f t="shared" si="52"/>
        <v>-2</v>
      </c>
      <c r="H325" s="66">
        <f t="shared" si="53"/>
        <v>-3</v>
      </c>
      <c r="I325" s="20">
        <f t="shared" si="54"/>
        <v>-1</v>
      </c>
      <c r="J325" s="21">
        <f t="shared" si="55"/>
        <v>-0.1875</v>
      </c>
    </row>
    <row r="326" spans="1:10" x14ac:dyDescent="0.25">
      <c r="A326" s="158" t="s">
        <v>203</v>
      </c>
      <c r="B326" s="65">
        <v>32</v>
      </c>
      <c r="C326" s="66">
        <v>11</v>
      </c>
      <c r="D326" s="65">
        <v>196</v>
      </c>
      <c r="E326" s="66">
        <v>176</v>
      </c>
      <c r="F326" s="67"/>
      <c r="G326" s="65">
        <f t="shared" si="52"/>
        <v>21</v>
      </c>
      <c r="H326" s="66">
        <f t="shared" si="53"/>
        <v>20</v>
      </c>
      <c r="I326" s="20">
        <f t="shared" si="54"/>
        <v>1.9090909090909092</v>
      </c>
      <c r="J326" s="21">
        <f t="shared" si="55"/>
        <v>0.11363636363636363</v>
      </c>
    </row>
    <row r="327" spans="1:10" x14ac:dyDescent="0.25">
      <c r="A327" s="158" t="s">
        <v>216</v>
      </c>
      <c r="B327" s="65">
        <v>92</v>
      </c>
      <c r="C327" s="66">
        <v>44</v>
      </c>
      <c r="D327" s="65">
        <v>432</v>
      </c>
      <c r="E327" s="66">
        <v>384</v>
      </c>
      <c r="F327" s="67"/>
      <c r="G327" s="65">
        <f t="shared" si="52"/>
        <v>48</v>
      </c>
      <c r="H327" s="66">
        <f t="shared" si="53"/>
        <v>48</v>
      </c>
      <c r="I327" s="20">
        <f t="shared" si="54"/>
        <v>1.0909090909090908</v>
      </c>
      <c r="J327" s="21">
        <f t="shared" si="55"/>
        <v>0.125</v>
      </c>
    </row>
    <row r="328" spans="1:10" x14ac:dyDescent="0.25">
      <c r="A328" s="158" t="s">
        <v>238</v>
      </c>
      <c r="B328" s="65">
        <v>6</v>
      </c>
      <c r="C328" s="66">
        <v>2</v>
      </c>
      <c r="D328" s="65">
        <v>76</v>
      </c>
      <c r="E328" s="66">
        <v>34</v>
      </c>
      <c r="F328" s="67"/>
      <c r="G328" s="65">
        <f t="shared" si="52"/>
        <v>4</v>
      </c>
      <c r="H328" s="66">
        <f t="shared" si="53"/>
        <v>42</v>
      </c>
      <c r="I328" s="20">
        <f t="shared" si="54"/>
        <v>2</v>
      </c>
      <c r="J328" s="21">
        <f t="shared" si="55"/>
        <v>1.2352941176470589</v>
      </c>
    </row>
    <row r="329" spans="1:10" s="160" customFormat="1" ht="13" x14ac:dyDescent="0.3">
      <c r="A329" s="178" t="s">
        <v>653</v>
      </c>
      <c r="B329" s="71">
        <v>746</v>
      </c>
      <c r="C329" s="72">
        <v>370</v>
      </c>
      <c r="D329" s="71">
        <v>3885</v>
      </c>
      <c r="E329" s="72">
        <v>3784</v>
      </c>
      <c r="F329" s="73"/>
      <c r="G329" s="71">
        <f t="shared" si="52"/>
        <v>376</v>
      </c>
      <c r="H329" s="72">
        <f t="shared" si="53"/>
        <v>101</v>
      </c>
      <c r="I329" s="37">
        <f t="shared" si="54"/>
        <v>1.0162162162162163</v>
      </c>
      <c r="J329" s="38">
        <f t="shared" si="55"/>
        <v>2.6691331923890064E-2</v>
      </c>
    </row>
    <row r="330" spans="1:10" x14ac:dyDescent="0.25">
      <c r="A330" s="177"/>
      <c r="B330" s="143"/>
      <c r="C330" s="144"/>
      <c r="D330" s="143"/>
      <c r="E330" s="144"/>
      <c r="F330" s="145"/>
      <c r="G330" s="143"/>
      <c r="H330" s="144"/>
      <c r="I330" s="151"/>
      <c r="J330" s="152"/>
    </row>
    <row r="331" spans="1:10" s="139" customFormat="1" ht="13" x14ac:dyDescent="0.3">
      <c r="A331" s="159" t="s">
        <v>73</v>
      </c>
      <c r="B331" s="65"/>
      <c r="C331" s="66"/>
      <c r="D331" s="65"/>
      <c r="E331" s="66"/>
      <c r="F331" s="67"/>
      <c r="G331" s="65"/>
      <c r="H331" s="66"/>
      <c r="I331" s="20"/>
      <c r="J331" s="21"/>
    </row>
    <row r="332" spans="1:10" x14ac:dyDescent="0.25">
      <c r="A332" s="158" t="s">
        <v>324</v>
      </c>
      <c r="B332" s="65">
        <v>1</v>
      </c>
      <c r="C332" s="66">
        <v>2</v>
      </c>
      <c r="D332" s="65">
        <v>4</v>
      </c>
      <c r="E332" s="66">
        <v>5</v>
      </c>
      <c r="F332" s="67"/>
      <c r="G332" s="65">
        <f>B332-C332</f>
        <v>-1</v>
      </c>
      <c r="H332" s="66">
        <f>D332-E332</f>
        <v>-1</v>
      </c>
      <c r="I332" s="20">
        <f>IF(C332=0, "-", IF(G332/C332&lt;10, G332/C332, "&gt;999%"))</f>
        <v>-0.5</v>
      </c>
      <c r="J332" s="21">
        <f>IF(E332=0, "-", IF(H332/E332&lt;10, H332/E332, "&gt;999%"))</f>
        <v>-0.2</v>
      </c>
    </row>
    <row r="333" spans="1:10" s="160" customFormat="1" ht="13" x14ac:dyDescent="0.3">
      <c r="A333" s="178" t="s">
        <v>654</v>
      </c>
      <c r="B333" s="71">
        <v>1</v>
      </c>
      <c r="C333" s="72">
        <v>2</v>
      </c>
      <c r="D333" s="71">
        <v>4</v>
      </c>
      <c r="E333" s="72">
        <v>5</v>
      </c>
      <c r="F333" s="73"/>
      <c r="G333" s="71">
        <f>B333-C333</f>
        <v>-1</v>
      </c>
      <c r="H333" s="72">
        <f>D333-E333</f>
        <v>-1</v>
      </c>
      <c r="I333" s="37">
        <f>IF(C333=0, "-", IF(G333/C333&lt;10, G333/C333, "&gt;999%"))</f>
        <v>-0.5</v>
      </c>
      <c r="J333" s="38">
        <f>IF(E333=0, "-", IF(H333/E333&lt;10, H333/E333, "&gt;999%"))</f>
        <v>-0.2</v>
      </c>
    </row>
    <row r="334" spans="1:10" x14ac:dyDescent="0.25">
      <c r="A334" s="177"/>
      <c r="B334" s="143"/>
      <c r="C334" s="144"/>
      <c r="D334" s="143"/>
      <c r="E334" s="144"/>
      <c r="F334" s="145"/>
      <c r="G334" s="143"/>
      <c r="H334" s="144"/>
      <c r="I334" s="151"/>
      <c r="J334" s="152"/>
    </row>
    <row r="335" spans="1:10" s="139" customFormat="1" ht="13" x14ac:dyDescent="0.3">
      <c r="A335" s="159" t="s">
        <v>74</v>
      </c>
      <c r="B335" s="65"/>
      <c r="C335" s="66"/>
      <c r="D335" s="65"/>
      <c r="E335" s="66"/>
      <c r="F335" s="67"/>
      <c r="G335" s="65"/>
      <c r="H335" s="66"/>
      <c r="I335" s="20"/>
      <c r="J335" s="21"/>
    </row>
    <row r="336" spans="1:10" x14ac:dyDescent="0.25">
      <c r="A336" s="158" t="s">
        <v>228</v>
      </c>
      <c r="B336" s="65">
        <v>8</v>
      </c>
      <c r="C336" s="66">
        <v>16</v>
      </c>
      <c r="D336" s="65">
        <v>62</v>
      </c>
      <c r="E336" s="66">
        <v>59</v>
      </c>
      <c r="F336" s="67"/>
      <c r="G336" s="65">
        <f t="shared" ref="G336:G358" si="56">B336-C336</f>
        <v>-8</v>
      </c>
      <c r="H336" s="66">
        <f t="shared" ref="H336:H358" si="57">D336-E336</f>
        <v>3</v>
      </c>
      <c r="I336" s="20">
        <f t="shared" ref="I336:I358" si="58">IF(C336=0, "-", IF(G336/C336&lt;10, G336/C336, "&gt;999%"))</f>
        <v>-0.5</v>
      </c>
      <c r="J336" s="21">
        <f t="shared" ref="J336:J358" si="59">IF(E336=0, "-", IF(H336/E336&lt;10, H336/E336, "&gt;999%"))</f>
        <v>5.0847457627118647E-2</v>
      </c>
    </row>
    <row r="337" spans="1:10" x14ac:dyDescent="0.25">
      <c r="A337" s="158" t="s">
        <v>229</v>
      </c>
      <c r="B337" s="65">
        <v>0</v>
      </c>
      <c r="C337" s="66">
        <v>2</v>
      </c>
      <c r="D337" s="65">
        <v>2</v>
      </c>
      <c r="E337" s="66">
        <v>4</v>
      </c>
      <c r="F337" s="67"/>
      <c r="G337" s="65">
        <f t="shared" si="56"/>
        <v>-2</v>
      </c>
      <c r="H337" s="66">
        <f t="shared" si="57"/>
        <v>-2</v>
      </c>
      <c r="I337" s="20">
        <f t="shared" si="58"/>
        <v>-1</v>
      </c>
      <c r="J337" s="21">
        <f t="shared" si="59"/>
        <v>-0.5</v>
      </c>
    </row>
    <row r="338" spans="1:10" x14ac:dyDescent="0.25">
      <c r="A338" s="158" t="s">
        <v>251</v>
      </c>
      <c r="B338" s="65">
        <v>18</v>
      </c>
      <c r="C338" s="66">
        <v>22</v>
      </c>
      <c r="D338" s="65">
        <v>84</v>
      </c>
      <c r="E338" s="66">
        <v>100</v>
      </c>
      <c r="F338" s="67"/>
      <c r="G338" s="65">
        <f t="shared" si="56"/>
        <v>-4</v>
      </c>
      <c r="H338" s="66">
        <f t="shared" si="57"/>
        <v>-16</v>
      </c>
      <c r="I338" s="20">
        <f t="shared" si="58"/>
        <v>-0.18181818181818182</v>
      </c>
      <c r="J338" s="21">
        <f t="shared" si="59"/>
        <v>-0.16</v>
      </c>
    </row>
    <row r="339" spans="1:10" x14ac:dyDescent="0.25">
      <c r="A339" s="158" t="s">
        <v>313</v>
      </c>
      <c r="B339" s="65">
        <v>3</v>
      </c>
      <c r="C339" s="66">
        <v>13</v>
      </c>
      <c r="D339" s="65">
        <v>22</v>
      </c>
      <c r="E339" s="66">
        <v>29</v>
      </c>
      <c r="F339" s="67"/>
      <c r="G339" s="65">
        <f t="shared" si="56"/>
        <v>-10</v>
      </c>
      <c r="H339" s="66">
        <f t="shared" si="57"/>
        <v>-7</v>
      </c>
      <c r="I339" s="20">
        <f t="shared" si="58"/>
        <v>-0.76923076923076927</v>
      </c>
      <c r="J339" s="21">
        <f t="shared" si="59"/>
        <v>-0.2413793103448276</v>
      </c>
    </row>
    <row r="340" spans="1:10" x14ac:dyDescent="0.25">
      <c r="A340" s="158" t="s">
        <v>252</v>
      </c>
      <c r="B340" s="65">
        <v>13</v>
      </c>
      <c r="C340" s="66">
        <v>4</v>
      </c>
      <c r="D340" s="65">
        <v>38</v>
      </c>
      <c r="E340" s="66">
        <v>34</v>
      </c>
      <c r="F340" s="67"/>
      <c r="G340" s="65">
        <f t="shared" si="56"/>
        <v>9</v>
      </c>
      <c r="H340" s="66">
        <f t="shared" si="57"/>
        <v>4</v>
      </c>
      <c r="I340" s="20">
        <f t="shared" si="58"/>
        <v>2.25</v>
      </c>
      <c r="J340" s="21">
        <f t="shared" si="59"/>
        <v>0.11764705882352941</v>
      </c>
    </row>
    <row r="341" spans="1:10" x14ac:dyDescent="0.25">
      <c r="A341" s="158" t="s">
        <v>269</v>
      </c>
      <c r="B341" s="65">
        <v>0</v>
      </c>
      <c r="C341" s="66">
        <v>0</v>
      </c>
      <c r="D341" s="65">
        <v>0</v>
      </c>
      <c r="E341" s="66">
        <v>1</v>
      </c>
      <c r="F341" s="67"/>
      <c r="G341" s="65">
        <f t="shared" si="56"/>
        <v>0</v>
      </c>
      <c r="H341" s="66">
        <f t="shared" si="57"/>
        <v>-1</v>
      </c>
      <c r="I341" s="20" t="str">
        <f t="shared" si="58"/>
        <v>-</v>
      </c>
      <c r="J341" s="21">
        <f t="shared" si="59"/>
        <v>-1</v>
      </c>
    </row>
    <row r="342" spans="1:10" x14ac:dyDescent="0.25">
      <c r="A342" s="158" t="s">
        <v>270</v>
      </c>
      <c r="B342" s="65">
        <v>4</v>
      </c>
      <c r="C342" s="66">
        <v>3</v>
      </c>
      <c r="D342" s="65">
        <v>12</v>
      </c>
      <c r="E342" s="66">
        <v>13</v>
      </c>
      <c r="F342" s="67"/>
      <c r="G342" s="65">
        <f t="shared" si="56"/>
        <v>1</v>
      </c>
      <c r="H342" s="66">
        <f t="shared" si="57"/>
        <v>-1</v>
      </c>
      <c r="I342" s="20">
        <f t="shared" si="58"/>
        <v>0.33333333333333331</v>
      </c>
      <c r="J342" s="21">
        <f t="shared" si="59"/>
        <v>-7.6923076923076927E-2</v>
      </c>
    </row>
    <row r="343" spans="1:10" x14ac:dyDescent="0.25">
      <c r="A343" s="158" t="s">
        <v>314</v>
      </c>
      <c r="B343" s="65">
        <v>0</v>
      </c>
      <c r="C343" s="66">
        <v>1</v>
      </c>
      <c r="D343" s="65">
        <v>2</v>
      </c>
      <c r="E343" s="66">
        <v>2</v>
      </c>
      <c r="F343" s="67"/>
      <c r="G343" s="65">
        <f t="shared" si="56"/>
        <v>-1</v>
      </c>
      <c r="H343" s="66">
        <f t="shared" si="57"/>
        <v>0</v>
      </c>
      <c r="I343" s="20">
        <f t="shared" si="58"/>
        <v>-1</v>
      </c>
      <c r="J343" s="21">
        <f t="shared" si="59"/>
        <v>0</v>
      </c>
    </row>
    <row r="344" spans="1:10" x14ac:dyDescent="0.25">
      <c r="A344" s="158" t="s">
        <v>369</v>
      </c>
      <c r="B344" s="65">
        <v>8</v>
      </c>
      <c r="C344" s="66">
        <v>1</v>
      </c>
      <c r="D344" s="65">
        <v>21</v>
      </c>
      <c r="E344" s="66">
        <v>27</v>
      </c>
      <c r="F344" s="67"/>
      <c r="G344" s="65">
        <f t="shared" si="56"/>
        <v>7</v>
      </c>
      <c r="H344" s="66">
        <f t="shared" si="57"/>
        <v>-6</v>
      </c>
      <c r="I344" s="20">
        <f t="shared" si="58"/>
        <v>7</v>
      </c>
      <c r="J344" s="21">
        <f t="shared" si="59"/>
        <v>-0.22222222222222221</v>
      </c>
    </row>
    <row r="345" spans="1:10" x14ac:dyDescent="0.25">
      <c r="A345" s="158" t="s">
        <v>409</v>
      </c>
      <c r="B345" s="65">
        <v>1</v>
      </c>
      <c r="C345" s="66">
        <v>0</v>
      </c>
      <c r="D345" s="65">
        <v>11</v>
      </c>
      <c r="E345" s="66">
        <v>0</v>
      </c>
      <c r="F345" s="67"/>
      <c r="G345" s="65">
        <f t="shared" si="56"/>
        <v>1</v>
      </c>
      <c r="H345" s="66">
        <f t="shared" si="57"/>
        <v>11</v>
      </c>
      <c r="I345" s="20" t="str">
        <f t="shared" si="58"/>
        <v>-</v>
      </c>
      <c r="J345" s="21" t="str">
        <f t="shared" si="59"/>
        <v>-</v>
      </c>
    </row>
    <row r="346" spans="1:10" x14ac:dyDescent="0.25">
      <c r="A346" s="158" t="s">
        <v>410</v>
      </c>
      <c r="B346" s="65">
        <v>6</v>
      </c>
      <c r="C346" s="66">
        <v>3</v>
      </c>
      <c r="D346" s="65">
        <v>11</v>
      </c>
      <c r="E346" s="66">
        <v>18</v>
      </c>
      <c r="F346" s="67"/>
      <c r="G346" s="65">
        <f t="shared" si="56"/>
        <v>3</v>
      </c>
      <c r="H346" s="66">
        <f t="shared" si="57"/>
        <v>-7</v>
      </c>
      <c r="I346" s="20">
        <f t="shared" si="58"/>
        <v>1</v>
      </c>
      <c r="J346" s="21">
        <f t="shared" si="59"/>
        <v>-0.3888888888888889</v>
      </c>
    </row>
    <row r="347" spans="1:10" x14ac:dyDescent="0.25">
      <c r="A347" s="158" t="s">
        <v>271</v>
      </c>
      <c r="B347" s="65">
        <v>5</v>
      </c>
      <c r="C347" s="66">
        <v>0</v>
      </c>
      <c r="D347" s="65">
        <v>18</v>
      </c>
      <c r="E347" s="66">
        <v>0</v>
      </c>
      <c r="F347" s="67"/>
      <c r="G347" s="65">
        <f t="shared" si="56"/>
        <v>5</v>
      </c>
      <c r="H347" s="66">
        <f t="shared" si="57"/>
        <v>18</v>
      </c>
      <c r="I347" s="20" t="str">
        <f t="shared" si="58"/>
        <v>-</v>
      </c>
      <c r="J347" s="21" t="str">
        <f t="shared" si="59"/>
        <v>-</v>
      </c>
    </row>
    <row r="348" spans="1:10" x14ac:dyDescent="0.25">
      <c r="A348" s="158" t="s">
        <v>469</v>
      </c>
      <c r="B348" s="65">
        <v>2</v>
      </c>
      <c r="C348" s="66">
        <v>23</v>
      </c>
      <c r="D348" s="65">
        <v>17</v>
      </c>
      <c r="E348" s="66">
        <v>53</v>
      </c>
      <c r="F348" s="67"/>
      <c r="G348" s="65">
        <f t="shared" si="56"/>
        <v>-21</v>
      </c>
      <c r="H348" s="66">
        <f t="shared" si="57"/>
        <v>-36</v>
      </c>
      <c r="I348" s="20">
        <f t="shared" si="58"/>
        <v>-0.91304347826086951</v>
      </c>
      <c r="J348" s="21">
        <f t="shared" si="59"/>
        <v>-0.67924528301886788</v>
      </c>
    </row>
    <row r="349" spans="1:10" x14ac:dyDescent="0.25">
      <c r="A349" s="158" t="s">
        <v>370</v>
      </c>
      <c r="B349" s="65">
        <v>5</v>
      </c>
      <c r="C349" s="66">
        <v>31</v>
      </c>
      <c r="D349" s="65">
        <v>31</v>
      </c>
      <c r="E349" s="66">
        <v>87</v>
      </c>
      <c r="F349" s="67"/>
      <c r="G349" s="65">
        <f t="shared" si="56"/>
        <v>-26</v>
      </c>
      <c r="H349" s="66">
        <f t="shared" si="57"/>
        <v>-56</v>
      </c>
      <c r="I349" s="20">
        <f t="shared" si="58"/>
        <v>-0.83870967741935487</v>
      </c>
      <c r="J349" s="21">
        <f t="shared" si="59"/>
        <v>-0.64367816091954022</v>
      </c>
    </row>
    <row r="350" spans="1:10" x14ac:dyDescent="0.25">
      <c r="A350" s="158" t="s">
        <v>411</v>
      </c>
      <c r="B350" s="65">
        <v>5</v>
      </c>
      <c r="C350" s="66">
        <v>13</v>
      </c>
      <c r="D350" s="65">
        <v>37</v>
      </c>
      <c r="E350" s="66">
        <v>41</v>
      </c>
      <c r="F350" s="67"/>
      <c r="G350" s="65">
        <f t="shared" si="56"/>
        <v>-8</v>
      </c>
      <c r="H350" s="66">
        <f t="shared" si="57"/>
        <v>-4</v>
      </c>
      <c r="I350" s="20">
        <f t="shared" si="58"/>
        <v>-0.61538461538461542</v>
      </c>
      <c r="J350" s="21">
        <f t="shared" si="59"/>
        <v>-9.7560975609756101E-2</v>
      </c>
    </row>
    <row r="351" spans="1:10" x14ac:dyDescent="0.25">
      <c r="A351" s="158" t="s">
        <v>412</v>
      </c>
      <c r="B351" s="65">
        <v>11</v>
      </c>
      <c r="C351" s="66">
        <v>11</v>
      </c>
      <c r="D351" s="65">
        <v>40</v>
      </c>
      <c r="E351" s="66">
        <v>42</v>
      </c>
      <c r="F351" s="67"/>
      <c r="G351" s="65">
        <f t="shared" si="56"/>
        <v>0</v>
      </c>
      <c r="H351" s="66">
        <f t="shared" si="57"/>
        <v>-2</v>
      </c>
      <c r="I351" s="20">
        <f t="shared" si="58"/>
        <v>0</v>
      </c>
      <c r="J351" s="21">
        <f t="shared" si="59"/>
        <v>-4.7619047619047616E-2</v>
      </c>
    </row>
    <row r="352" spans="1:10" x14ac:dyDescent="0.25">
      <c r="A352" s="158" t="s">
        <v>413</v>
      </c>
      <c r="B352" s="65">
        <v>24</v>
      </c>
      <c r="C352" s="66">
        <v>39</v>
      </c>
      <c r="D352" s="65">
        <v>55</v>
      </c>
      <c r="E352" s="66">
        <v>111</v>
      </c>
      <c r="F352" s="67"/>
      <c r="G352" s="65">
        <f t="shared" si="56"/>
        <v>-15</v>
      </c>
      <c r="H352" s="66">
        <f t="shared" si="57"/>
        <v>-56</v>
      </c>
      <c r="I352" s="20">
        <f t="shared" si="58"/>
        <v>-0.38461538461538464</v>
      </c>
      <c r="J352" s="21">
        <f t="shared" si="59"/>
        <v>-0.50450450450450446</v>
      </c>
    </row>
    <row r="353" spans="1:10" x14ac:dyDescent="0.25">
      <c r="A353" s="158" t="s">
        <v>454</v>
      </c>
      <c r="B353" s="65">
        <v>3</v>
      </c>
      <c r="C353" s="66">
        <v>12</v>
      </c>
      <c r="D353" s="65">
        <v>13</v>
      </c>
      <c r="E353" s="66">
        <v>21</v>
      </c>
      <c r="F353" s="67"/>
      <c r="G353" s="65">
        <f t="shared" si="56"/>
        <v>-9</v>
      </c>
      <c r="H353" s="66">
        <f t="shared" si="57"/>
        <v>-8</v>
      </c>
      <c r="I353" s="20">
        <f t="shared" si="58"/>
        <v>-0.75</v>
      </c>
      <c r="J353" s="21">
        <f t="shared" si="59"/>
        <v>-0.38095238095238093</v>
      </c>
    </row>
    <row r="354" spans="1:10" x14ac:dyDescent="0.25">
      <c r="A354" s="158" t="s">
        <v>455</v>
      </c>
      <c r="B354" s="65">
        <v>10</v>
      </c>
      <c r="C354" s="66">
        <v>23</v>
      </c>
      <c r="D354" s="65">
        <v>56</v>
      </c>
      <c r="E354" s="66">
        <v>57</v>
      </c>
      <c r="F354" s="67"/>
      <c r="G354" s="65">
        <f t="shared" si="56"/>
        <v>-13</v>
      </c>
      <c r="H354" s="66">
        <f t="shared" si="57"/>
        <v>-1</v>
      </c>
      <c r="I354" s="20">
        <f t="shared" si="58"/>
        <v>-0.56521739130434778</v>
      </c>
      <c r="J354" s="21">
        <f t="shared" si="59"/>
        <v>-1.7543859649122806E-2</v>
      </c>
    </row>
    <row r="355" spans="1:10" x14ac:dyDescent="0.25">
      <c r="A355" s="158" t="s">
        <v>470</v>
      </c>
      <c r="B355" s="65">
        <v>4</v>
      </c>
      <c r="C355" s="66">
        <v>5</v>
      </c>
      <c r="D355" s="65">
        <v>24</v>
      </c>
      <c r="E355" s="66">
        <v>18</v>
      </c>
      <c r="F355" s="67"/>
      <c r="G355" s="65">
        <f t="shared" si="56"/>
        <v>-1</v>
      </c>
      <c r="H355" s="66">
        <f t="shared" si="57"/>
        <v>6</v>
      </c>
      <c r="I355" s="20">
        <f t="shared" si="58"/>
        <v>-0.2</v>
      </c>
      <c r="J355" s="21">
        <f t="shared" si="59"/>
        <v>0.33333333333333331</v>
      </c>
    </row>
    <row r="356" spans="1:10" x14ac:dyDescent="0.25">
      <c r="A356" s="158" t="s">
        <v>279</v>
      </c>
      <c r="B356" s="65">
        <v>1</v>
      </c>
      <c r="C356" s="66">
        <v>0</v>
      </c>
      <c r="D356" s="65">
        <v>2</v>
      </c>
      <c r="E356" s="66">
        <v>8</v>
      </c>
      <c r="F356" s="67"/>
      <c r="G356" s="65">
        <f t="shared" si="56"/>
        <v>1</v>
      </c>
      <c r="H356" s="66">
        <f t="shared" si="57"/>
        <v>-6</v>
      </c>
      <c r="I356" s="20" t="str">
        <f t="shared" si="58"/>
        <v>-</v>
      </c>
      <c r="J356" s="21">
        <f t="shared" si="59"/>
        <v>-0.75</v>
      </c>
    </row>
    <row r="357" spans="1:10" x14ac:dyDescent="0.25">
      <c r="A357" s="158" t="s">
        <v>325</v>
      </c>
      <c r="B357" s="65">
        <v>2</v>
      </c>
      <c r="C357" s="66">
        <v>0</v>
      </c>
      <c r="D357" s="65">
        <v>2</v>
      </c>
      <c r="E357" s="66">
        <v>0</v>
      </c>
      <c r="F357" s="67"/>
      <c r="G357" s="65">
        <f t="shared" si="56"/>
        <v>2</v>
      </c>
      <c r="H357" s="66">
        <f t="shared" si="57"/>
        <v>2</v>
      </c>
      <c r="I357" s="20" t="str">
        <f t="shared" si="58"/>
        <v>-</v>
      </c>
      <c r="J357" s="21" t="str">
        <f t="shared" si="59"/>
        <v>-</v>
      </c>
    </row>
    <row r="358" spans="1:10" s="160" customFormat="1" ht="13" x14ac:dyDescent="0.3">
      <c r="A358" s="178" t="s">
        <v>655</v>
      </c>
      <c r="B358" s="71">
        <v>133</v>
      </c>
      <c r="C358" s="72">
        <v>222</v>
      </c>
      <c r="D358" s="71">
        <v>560</v>
      </c>
      <c r="E358" s="72">
        <v>725</v>
      </c>
      <c r="F358" s="73"/>
      <c r="G358" s="71">
        <f t="shared" si="56"/>
        <v>-89</v>
      </c>
      <c r="H358" s="72">
        <f t="shared" si="57"/>
        <v>-165</v>
      </c>
      <c r="I358" s="37">
        <f t="shared" si="58"/>
        <v>-0.40090090090090091</v>
      </c>
      <c r="J358" s="38">
        <f t="shared" si="59"/>
        <v>-0.22758620689655173</v>
      </c>
    </row>
    <row r="359" spans="1:10" x14ac:dyDescent="0.25">
      <c r="A359" s="177"/>
      <c r="B359" s="143"/>
      <c r="C359" s="144"/>
      <c r="D359" s="143"/>
      <c r="E359" s="144"/>
      <c r="F359" s="145"/>
      <c r="G359" s="143"/>
      <c r="H359" s="144"/>
      <c r="I359" s="151"/>
      <c r="J359" s="152"/>
    </row>
    <row r="360" spans="1:10" s="139" customFormat="1" ht="13" x14ac:dyDescent="0.3">
      <c r="A360" s="159" t="s">
        <v>75</v>
      </c>
      <c r="B360" s="65"/>
      <c r="C360" s="66"/>
      <c r="D360" s="65"/>
      <c r="E360" s="66"/>
      <c r="F360" s="67"/>
      <c r="G360" s="65"/>
      <c r="H360" s="66"/>
      <c r="I360" s="20"/>
      <c r="J360" s="21"/>
    </row>
    <row r="361" spans="1:10" x14ac:dyDescent="0.25">
      <c r="A361" s="158" t="s">
        <v>549</v>
      </c>
      <c r="B361" s="65">
        <v>3</v>
      </c>
      <c r="C361" s="66">
        <v>6</v>
      </c>
      <c r="D361" s="65">
        <v>27</v>
      </c>
      <c r="E361" s="66">
        <v>20</v>
      </c>
      <c r="F361" s="67"/>
      <c r="G361" s="65">
        <f>B361-C361</f>
        <v>-3</v>
      </c>
      <c r="H361" s="66">
        <f>D361-E361</f>
        <v>7</v>
      </c>
      <c r="I361" s="20">
        <f>IF(C361=0, "-", IF(G361/C361&lt;10, G361/C361, "&gt;999%"))</f>
        <v>-0.5</v>
      </c>
      <c r="J361" s="21">
        <f>IF(E361=0, "-", IF(H361/E361&lt;10, H361/E361, "&gt;999%"))</f>
        <v>0.35</v>
      </c>
    </row>
    <row r="362" spans="1:10" s="160" customFormat="1" ht="13" x14ac:dyDescent="0.3">
      <c r="A362" s="178" t="s">
        <v>656</v>
      </c>
      <c r="B362" s="71">
        <v>3</v>
      </c>
      <c r="C362" s="72">
        <v>6</v>
      </c>
      <c r="D362" s="71">
        <v>27</v>
      </c>
      <c r="E362" s="72">
        <v>20</v>
      </c>
      <c r="F362" s="73"/>
      <c r="G362" s="71">
        <f>B362-C362</f>
        <v>-3</v>
      </c>
      <c r="H362" s="72">
        <f>D362-E362</f>
        <v>7</v>
      </c>
      <c r="I362" s="37">
        <f>IF(C362=0, "-", IF(G362/C362&lt;10, G362/C362, "&gt;999%"))</f>
        <v>-0.5</v>
      </c>
      <c r="J362" s="38">
        <f>IF(E362=0, "-", IF(H362/E362&lt;10, H362/E362, "&gt;999%"))</f>
        <v>0.35</v>
      </c>
    </row>
    <row r="363" spans="1:10" x14ac:dyDescent="0.25">
      <c r="A363" s="177"/>
      <c r="B363" s="143"/>
      <c r="C363" s="144"/>
      <c r="D363" s="143"/>
      <c r="E363" s="144"/>
      <c r="F363" s="145"/>
      <c r="G363" s="143"/>
      <c r="H363" s="144"/>
      <c r="I363" s="151"/>
      <c r="J363" s="152"/>
    </row>
    <row r="364" spans="1:10" s="139" customFormat="1" ht="13" x14ac:dyDescent="0.3">
      <c r="A364" s="159" t="s">
        <v>76</v>
      </c>
      <c r="B364" s="65"/>
      <c r="C364" s="66"/>
      <c r="D364" s="65"/>
      <c r="E364" s="66"/>
      <c r="F364" s="67"/>
      <c r="G364" s="65"/>
      <c r="H364" s="66"/>
      <c r="I364" s="20"/>
      <c r="J364" s="21"/>
    </row>
    <row r="365" spans="1:10" x14ac:dyDescent="0.25">
      <c r="A365" s="158" t="s">
        <v>289</v>
      </c>
      <c r="B365" s="65">
        <v>0</v>
      </c>
      <c r="C365" s="66">
        <v>1</v>
      </c>
      <c r="D365" s="65">
        <v>0</v>
      </c>
      <c r="E365" s="66">
        <v>2</v>
      </c>
      <c r="F365" s="67"/>
      <c r="G365" s="65">
        <f t="shared" ref="G365:G372" si="60">B365-C365</f>
        <v>-1</v>
      </c>
      <c r="H365" s="66">
        <f t="shared" ref="H365:H372" si="61">D365-E365</f>
        <v>-2</v>
      </c>
      <c r="I365" s="20">
        <f t="shared" ref="I365:I372" si="62">IF(C365=0, "-", IF(G365/C365&lt;10, G365/C365, "&gt;999%"))</f>
        <v>-1</v>
      </c>
      <c r="J365" s="21">
        <f t="shared" ref="J365:J372" si="63">IF(E365=0, "-", IF(H365/E365&lt;10, H365/E365, "&gt;999%"))</f>
        <v>-1</v>
      </c>
    </row>
    <row r="366" spans="1:10" x14ac:dyDescent="0.25">
      <c r="A366" s="158" t="s">
        <v>526</v>
      </c>
      <c r="B366" s="65">
        <v>17</v>
      </c>
      <c r="C366" s="66">
        <v>12</v>
      </c>
      <c r="D366" s="65">
        <v>77</v>
      </c>
      <c r="E366" s="66">
        <v>49</v>
      </c>
      <c r="F366" s="67"/>
      <c r="G366" s="65">
        <f t="shared" si="60"/>
        <v>5</v>
      </c>
      <c r="H366" s="66">
        <f t="shared" si="61"/>
        <v>28</v>
      </c>
      <c r="I366" s="20">
        <f t="shared" si="62"/>
        <v>0.41666666666666669</v>
      </c>
      <c r="J366" s="21">
        <f t="shared" si="63"/>
        <v>0.5714285714285714</v>
      </c>
    </row>
    <row r="367" spans="1:10" x14ac:dyDescent="0.25">
      <c r="A367" s="158" t="s">
        <v>473</v>
      </c>
      <c r="B367" s="65">
        <v>0</v>
      </c>
      <c r="C367" s="66">
        <v>0</v>
      </c>
      <c r="D367" s="65">
        <v>1</v>
      </c>
      <c r="E367" s="66">
        <v>0</v>
      </c>
      <c r="F367" s="67"/>
      <c r="G367" s="65">
        <f t="shared" si="60"/>
        <v>0</v>
      </c>
      <c r="H367" s="66">
        <f t="shared" si="61"/>
        <v>1</v>
      </c>
      <c r="I367" s="20" t="str">
        <f t="shared" si="62"/>
        <v>-</v>
      </c>
      <c r="J367" s="21" t="str">
        <f t="shared" si="63"/>
        <v>-</v>
      </c>
    </row>
    <row r="368" spans="1:10" x14ac:dyDescent="0.25">
      <c r="A368" s="158" t="s">
        <v>290</v>
      </c>
      <c r="B368" s="65">
        <v>0</v>
      </c>
      <c r="C368" s="66">
        <v>1</v>
      </c>
      <c r="D368" s="65">
        <v>0</v>
      </c>
      <c r="E368" s="66">
        <v>3</v>
      </c>
      <c r="F368" s="67"/>
      <c r="G368" s="65">
        <f t="shared" si="60"/>
        <v>-1</v>
      </c>
      <c r="H368" s="66">
        <f t="shared" si="61"/>
        <v>-3</v>
      </c>
      <c r="I368" s="20">
        <f t="shared" si="62"/>
        <v>-1</v>
      </c>
      <c r="J368" s="21">
        <f t="shared" si="63"/>
        <v>-1</v>
      </c>
    </row>
    <row r="369" spans="1:10" x14ac:dyDescent="0.25">
      <c r="A369" s="158" t="s">
        <v>291</v>
      </c>
      <c r="B369" s="65">
        <v>2</v>
      </c>
      <c r="C369" s="66">
        <v>0</v>
      </c>
      <c r="D369" s="65">
        <v>16</v>
      </c>
      <c r="E369" s="66">
        <v>4</v>
      </c>
      <c r="F369" s="67"/>
      <c r="G369" s="65">
        <f t="shared" si="60"/>
        <v>2</v>
      </c>
      <c r="H369" s="66">
        <f t="shared" si="61"/>
        <v>12</v>
      </c>
      <c r="I369" s="20" t="str">
        <f t="shared" si="62"/>
        <v>-</v>
      </c>
      <c r="J369" s="21">
        <f t="shared" si="63"/>
        <v>3</v>
      </c>
    </row>
    <row r="370" spans="1:10" x14ac:dyDescent="0.25">
      <c r="A370" s="158" t="s">
        <v>292</v>
      </c>
      <c r="B370" s="65">
        <v>2</v>
      </c>
      <c r="C370" s="66">
        <v>0</v>
      </c>
      <c r="D370" s="65">
        <v>6</v>
      </c>
      <c r="E370" s="66">
        <v>0</v>
      </c>
      <c r="F370" s="67"/>
      <c r="G370" s="65">
        <f t="shared" si="60"/>
        <v>2</v>
      </c>
      <c r="H370" s="66">
        <f t="shared" si="61"/>
        <v>6</v>
      </c>
      <c r="I370" s="20" t="str">
        <f t="shared" si="62"/>
        <v>-</v>
      </c>
      <c r="J370" s="21" t="str">
        <f t="shared" si="63"/>
        <v>-</v>
      </c>
    </row>
    <row r="371" spans="1:10" x14ac:dyDescent="0.25">
      <c r="A371" s="158" t="s">
        <v>484</v>
      </c>
      <c r="B371" s="65">
        <v>5</v>
      </c>
      <c r="C371" s="66">
        <v>5</v>
      </c>
      <c r="D371" s="65">
        <v>25</v>
      </c>
      <c r="E371" s="66">
        <v>25</v>
      </c>
      <c r="F371" s="67"/>
      <c r="G371" s="65">
        <f t="shared" si="60"/>
        <v>0</v>
      </c>
      <c r="H371" s="66">
        <f t="shared" si="61"/>
        <v>0</v>
      </c>
      <c r="I371" s="20">
        <f t="shared" si="62"/>
        <v>0</v>
      </c>
      <c r="J371" s="21">
        <f t="shared" si="63"/>
        <v>0</v>
      </c>
    </row>
    <row r="372" spans="1:10" s="160" customFormat="1" ht="13" x14ac:dyDescent="0.3">
      <c r="A372" s="178" t="s">
        <v>657</v>
      </c>
      <c r="B372" s="71">
        <v>26</v>
      </c>
      <c r="C372" s="72">
        <v>19</v>
      </c>
      <c r="D372" s="71">
        <v>125</v>
      </c>
      <c r="E372" s="72">
        <v>83</v>
      </c>
      <c r="F372" s="73"/>
      <c r="G372" s="71">
        <f t="shared" si="60"/>
        <v>7</v>
      </c>
      <c r="H372" s="72">
        <f t="shared" si="61"/>
        <v>42</v>
      </c>
      <c r="I372" s="37">
        <f t="shared" si="62"/>
        <v>0.36842105263157893</v>
      </c>
      <c r="J372" s="38">
        <f t="shared" si="63"/>
        <v>0.50602409638554213</v>
      </c>
    </row>
    <row r="373" spans="1:10" x14ac:dyDescent="0.25">
      <c r="A373" s="177"/>
      <c r="B373" s="143"/>
      <c r="C373" s="144"/>
      <c r="D373" s="143"/>
      <c r="E373" s="144"/>
      <c r="F373" s="145"/>
      <c r="G373" s="143"/>
      <c r="H373" s="144"/>
      <c r="I373" s="151"/>
      <c r="J373" s="152"/>
    </row>
    <row r="374" spans="1:10" s="139" customFormat="1" ht="13" x14ac:dyDescent="0.3">
      <c r="A374" s="159" t="s">
        <v>77</v>
      </c>
      <c r="B374" s="65"/>
      <c r="C374" s="66"/>
      <c r="D374" s="65"/>
      <c r="E374" s="66"/>
      <c r="F374" s="67"/>
      <c r="G374" s="65"/>
      <c r="H374" s="66"/>
      <c r="I374" s="20"/>
      <c r="J374" s="21"/>
    </row>
    <row r="375" spans="1:10" x14ac:dyDescent="0.25">
      <c r="A375" s="158" t="s">
        <v>386</v>
      </c>
      <c r="B375" s="65">
        <v>35</v>
      </c>
      <c r="C375" s="66">
        <v>32</v>
      </c>
      <c r="D375" s="65">
        <v>191</v>
      </c>
      <c r="E375" s="66">
        <v>193</v>
      </c>
      <c r="F375" s="67"/>
      <c r="G375" s="65">
        <f>B375-C375</f>
        <v>3</v>
      </c>
      <c r="H375" s="66">
        <f>D375-E375</f>
        <v>-2</v>
      </c>
      <c r="I375" s="20">
        <f>IF(C375=0, "-", IF(G375/C375&lt;10, G375/C375, "&gt;999%"))</f>
        <v>9.375E-2</v>
      </c>
      <c r="J375" s="21">
        <f>IF(E375=0, "-", IF(H375/E375&lt;10, H375/E375, "&gt;999%"))</f>
        <v>-1.0362694300518135E-2</v>
      </c>
    </row>
    <row r="376" spans="1:10" x14ac:dyDescent="0.25">
      <c r="A376" s="158" t="s">
        <v>204</v>
      </c>
      <c r="B376" s="65">
        <v>58</v>
      </c>
      <c r="C376" s="66">
        <v>70</v>
      </c>
      <c r="D376" s="65">
        <v>403</v>
      </c>
      <c r="E376" s="66">
        <v>526</v>
      </c>
      <c r="F376" s="67"/>
      <c r="G376" s="65">
        <f>B376-C376</f>
        <v>-12</v>
      </c>
      <c r="H376" s="66">
        <f>D376-E376</f>
        <v>-123</v>
      </c>
      <c r="I376" s="20">
        <f>IF(C376=0, "-", IF(G376/C376&lt;10, G376/C376, "&gt;999%"))</f>
        <v>-0.17142857142857143</v>
      </c>
      <c r="J376" s="21">
        <f>IF(E376=0, "-", IF(H376/E376&lt;10, H376/E376, "&gt;999%"))</f>
        <v>-0.23384030418250951</v>
      </c>
    </row>
    <row r="377" spans="1:10" x14ac:dyDescent="0.25">
      <c r="A377" s="158" t="s">
        <v>346</v>
      </c>
      <c r="B377" s="65">
        <v>236</v>
      </c>
      <c r="C377" s="66">
        <v>131</v>
      </c>
      <c r="D377" s="65">
        <v>929</v>
      </c>
      <c r="E377" s="66">
        <v>867</v>
      </c>
      <c r="F377" s="67"/>
      <c r="G377" s="65">
        <f>B377-C377</f>
        <v>105</v>
      </c>
      <c r="H377" s="66">
        <f>D377-E377</f>
        <v>62</v>
      </c>
      <c r="I377" s="20">
        <f>IF(C377=0, "-", IF(G377/C377&lt;10, G377/C377, "&gt;999%"))</f>
        <v>0.80152671755725191</v>
      </c>
      <c r="J377" s="21">
        <f>IF(E377=0, "-", IF(H377/E377&lt;10, H377/E377, "&gt;999%"))</f>
        <v>7.1510957324106117E-2</v>
      </c>
    </row>
    <row r="378" spans="1:10" s="160" customFormat="1" ht="13" x14ac:dyDescent="0.3">
      <c r="A378" s="178" t="s">
        <v>658</v>
      </c>
      <c r="B378" s="71">
        <v>329</v>
      </c>
      <c r="C378" s="72">
        <v>233</v>
      </c>
      <c r="D378" s="71">
        <v>1523</v>
      </c>
      <c r="E378" s="72">
        <v>1586</v>
      </c>
      <c r="F378" s="73"/>
      <c r="G378" s="71">
        <f>B378-C378</f>
        <v>96</v>
      </c>
      <c r="H378" s="72">
        <f>D378-E378</f>
        <v>-63</v>
      </c>
      <c r="I378" s="37">
        <f>IF(C378=0, "-", IF(G378/C378&lt;10, G378/C378, "&gt;999%"))</f>
        <v>0.41201716738197425</v>
      </c>
      <c r="J378" s="38">
        <f>IF(E378=0, "-", IF(H378/E378&lt;10, H378/E378, "&gt;999%"))</f>
        <v>-3.9722572509457758E-2</v>
      </c>
    </row>
    <row r="379" spans="1:10" x14ac:dyDescent="0.25">
      <c r="A379" s="177"/>
      <c r="B379" s="143"/>
      <c r="C379" s="144"/>
      <c r="D379" s="143"/>
      <c r="E379" s="144"/>
      <c r="F379" s="145"/>
      <c r="G379" s="143"/>
      <c r="H379" s="144"/>
      <c r="I379" s="151"/>
      <c r="J379" s="152"/>
    </row>
    <row r="380" spans="1:10" s="139" customFormat="1" ht="13" x14ac:dyDescent="0.3">
      <c r="A380" s="159" t="s">
        <v>78</v>
      </c>
      <c r="B380" s="65"/>
      <c r="C380" s="66"/>
      <c r="D380" s="65"/>
      <c r="E380" s="66"/>
      <c r="F380" s="67"/>
      <c r="G380" s="65"/>
      <c r="H380" s="66"/>
      <c r="I380" s="20"/>
      <c r="J380" s="21"/>
    </row>
    <row r="381" spans="1:10" x14ac:dyDescent="0.25">
      <c r="A381" s="158" t="s">
        <v>298</v>
      </c>
      <c r="B381" s="65">
        <v>3</v>
      </c>
      <c r="C381" s="66">
        <v>0</v>
      </c>
      <c r="D381" s="65">
        <v>7</v>
      </c>
      <c r="E381" s="66">
        <v>10</v>
      </c>
      <c r="F381" s="67"/>
      <c r="G381" s="65">
        <f>B381-C381</f>
        <v>3</v>
      </c>
      <c r="H381" s="66">
        <f>D381-E381</f>
        <v>-3</v>
      </c>
      <c r="I381" s="20" t="str">
        <f>IF(C381=0, "-", IF(G381/C381&lt;10, G381/C381, "&gt;999%"))</f>
        <v>-</v>
      </c>
      <c r="J381" s="21">
        <f>IF(E381=0, "-", IF(H381/E381&lt;10, H381/E381, "&gt;999%"))</f>
        <v>-0.3</v>
      </c>
    </row>
    <row r="382" spans="1:10" x14ac:dyDescent="0.25">
      <c r="A382" s="158" t="s">
        <v>230</v>
      </c>
      <c r="B382" s="65">
        <v>6</v>
      </c>
      <c r="C382" s="66">
        <v>3</v>
      </c>
      <c r="D382" s="65">
        <v>7</v>
      </c>
      <c r="E382" s="66">
        <v>10</v>
      </c>
      <c r="F382" s="67"/>
      <c r="G382" s="65">
        <f>B382-C382</f>
        <v>3</v>
      </c>
      <c r="H382" s="66">
        <f>D382-E382</f>
        <v>-3</v>
      </c>
      <c r="I382" s="20">
        <f>IF(C382=0, "-", IF(G382/C382&lt;10, G382/C382, "&gt;999%"))</f>
        <v>1</v>
      </c>
      <c r="J382" s="21">
        <f>IF(E382=0, "-", IF(H382/E382&lt;10, H382/E382, "&gt;999%"))</f>
        <v>-0.3</v>
      </c>
    </row>
    <row r="383" spans="1:10" x14ac:dyDescent="0.25">
      <c r="A383" s="158" t="s">
        <v>371</v>
      </c>
      <c r="B383" s="65">
        <v>11</v>
      </c>
      <c r="C383" s="66">
        <v>3</v>
      </c>
      <c r="D383" s="65">
        <v>41</v>
      </c>
      <c r="E383" s="66">
        <v>25</v>
      </c>
      <c r="F383" s="67"/>
      <c r="G383" s="65">
        <f>B383-C383</f>
        <v>8</v>
      </c>
      <c r="H383" s="66">
        <f>D383-E383</f>
        <v>16</v>
      </c>
      <c r="I383" s="20">
        <f>IF(C383=0, "-", IF(G383/C383&lt;10, G383/C383, "&gt;999%"))</f>
        <v>2.6666666666666665</v>
      </c>
      <c r="J383" s="21">
        <f>IF(E383=0, "-", IF(H383/E383&lt;10, H383/E383, "&gt;999%"))</f>
        <v>0.64</v>
      </c>
    </row>
    <row r="384" spans="1:10" x14ac:dyDescent="0.25">
      <c r="A384" s="158" t="s">
        <v>211</v>
      </c>
      <c r="B384" s="65">
        <v>13</v>
      </c>
      <c r="C384" s="66">
        <v>4</v>
      </c>
      <c r="D384" s="65">
        <v>59</v>
      </c>
      <c r="E384" s="66">
        <v>49</v>
      </c>
      <c r="F384" s="67"/>
      <c r="G384" s="65">
        <f>B384-C384</f>
        <v>9</v>
      </c>
      <c r="H384" s="66">
        <f>D384-E384</f>
        <v>10</v>
      </c>
      <c r="I384" s="20">
        <f>IF(C384=0, "-", IF(G384/C384&lt;10, G384/C384, "&gt;999%"))</f>
        <v>2.25</v>
      </c>
      <c r="J384" s="21">
        <f>IF(E384=0, "-", IF(H384/E384&lt;10, H384/E384, "&gt;999%"))</f>
        <v>0.20408163265306123</v>
      </c>
    </row>
    <row r="385" spans="1:10" s="160" customFormat="1" ht="13" x14ac:dyDescent="0.3">
      <c r="A385" s="178" t="s">
        <v>659</v>
      </c>
      <c r="B385" s="71">
        <v>33</v>
      </c>
      <c r="C385" s="72">
        <v>10</v>
      </c>
      <c r="D385" s="71">
        <v>114</v>
      </c>
      <c r="E385" s="72">
        <v>94</v>
      </c>
      <c r="F385" s="73"/>
      <c r="G385" s="71">
        <f>B385-C385</f>
        <v>23</v>
      </c>
      <c r="H385" s="72">
        <f>D385-E385</f>
        <v>20</v>
      </c>
      <c r="I385" s="37">
        <f>IF(C385=0, "-", IF(G385/C385&lt;10, G385/C385, "&gt;999%"))</f>
        <v>2.2999999999999998</v>
      </c>
      <c r="J385" s="38">
        <f>IF(E385=0, "-", IF(H385/E385&lt;10, H385/E385, "&gt;999%"))</f>
        <v>0.21276595744680851</v>
      </c>
    </row>
    <row r="386" spans="1:10" x14ac:dyDescent="0.25">
      <c r="A386" s="177"/>
      <c r="B386" s="143"/>
      <c r="C386" s="144"/>
      <c r="D386" s="143"/>
      <c r="E386" s="144"/>
      <c r="F386" s="145"/>
      <c r="G386" s="143"/>
      <c r="H386" s="144"/>
      <c r="I386" s="151"/>
      <c r="J386" s="152"/>
    </row>
    <row r="387" spans="1:10" s="139" customFormat="1" ht="13" x14ac:dyDescent="0.3">
      <c r="A387" s="159" t="s">
        <v>79</v>
      </c>
      <c r="B387" s="65"/>
      <c r="C387" s="66"/>
      <c r="D387" s="65"/>
      <c r="E387" s="66"/>
      <c r="F387" s="67"/>
      <c r="G387" s="65"/>
      <c r="H387" s="66"/>
      <c r="I387" s="20"/>
      <c r="J387" s="21"/>
    </row>
    <row r="388" spans="1:10" x14ac:dyDescent="0.25">
      <c r="A388" s="158" t="s">
        <v>347</v>
      </c>
      <c r="B388" s="65">
        <v>26</v>
      </c>
      <c r="C388" s="66">
        <v>47</v>
      </c>
      <c r="D388" s="65">
        <v>309</v>
      </c>
      <c r="E388" s="66">
        <v>484</v>
      </c>
      <c r="F388" s="67"/>
      <c r="G388" s="65">
        <f t="shared" ref="G388:G397" si="64">B388-C388</f>
        <v>-21</v>
      </c>
      <c r="H388" s="66">
        <f t="shared" ref="H388:H397" si="65">D388-E388</f>
        <v>-175</v>
      </c>
      <c r="I388" s="20">
        <f t="shared" ref="I388:I397" si="66">IF(C388=0, "-", IF(G388/C388&lt;10, G388/C388, "&gt;999%"))</f>
        <v>-0.44680851063829785</v>
      </c>
      <c r="J388" s="21">
        <f t="shared" ref="J388:J397" si="67">IF(E388=0, "-", IF(H388/E388&lt;10, H388/E388, "&gt;999%"))</f>
        <v>-0.36157024793388431</v>
      </c>
    </row>
    <row r="389" spans="1:10" x14ac:dyDescent="0.25">
      <c r="A389" s="158" t="s">
        <v>348</v>
      </c>
      <c r="B389" s="65">
        <v>59</v>
      </c>
      <c r="C389" s="66">
        <v>21</v>
      </c>
      <c r="D389" s="65">
        <v>373</v>
      </c>
      <c r="E389" s="66">
        <v>275</v>
      </c>
      <c r="F389" s="67"/>
      <c r="G389" s="65">
        <f t="shared" si="64"/>
        <v>38</v>
      </c>
      <c r="H389" s="66">
        <f t="shared" si="65"/>
        <v>98</v>
      </c>
      <c r="I389" s="20">
        <f t="shared" si="66"/>
        <v>1.8095238095238095</v>
      </c>
      <c r="J389" s="21">
        <f t="shared" si="67"/>
        <v>0.35636363636363638</v>
      </c>
    </row>
    <row r="390" spans="1:10" x14ac:dyDescent="0.25">
      <c r="A390" s="158" t="s">
        <v>485</v>
      </c>
      <c r="B390" s="65">
        <v>0</v>
      </c>
      <c r="C390" s="66">
        <v>7</v>
      </c>
      <c r="D390" s="65">
        <v>2</v>
      </c>
      <c r="E390" s="66">
        <v>29</v>
      </c>
      <c r="F390" s="67"/>
      <c r="G390" s="65">
        <f t="shared" si="64"/>
        <v>-7</v>
      </c>
      <c r="H390" s="66">
        <f t="shared" si="65"/>
        <v>-27</v>
      </c>
      <c r="I390" s="20">
        <f t="shared" si="66"/>
        <v>-1</v>
      </c>
      <c r="J390" s="21">
        <f t="shared" si="67"/>
        <v>-0.93103448275862066</v>
      </c>
    </row>
    <row r="391" spans="1:10" x14ac:dyDescent="0.25">
      <c r="A391" s="158" t="s">
        <v>199</v>
      </c>
      <c r="B391" s="65">
        <v>0</v>
      </c>
      <c r="C391" s="66">
        <v>3</v>
      </c>
      <c r="D391" s="65">
        <v>0</v>
      </c>
      <c r="E391" s="66">
        <v>55</v>
      </c>
      <c r="F391" s="67"/>
      <c r="G391" s="65">
        <f t="shared" si="64"/>
        <v>-3</v>
      </c>
      <c r="H391" s="66">
        <f t="shared" si="65"/>
        <v>-55</v>
      </c>
      <c r="I391" s="20">
        <f t="shared" si="66"/>
        <v>-1</v>
      </c>
      <c r="J391" s="21">
        <f t="shared" si="67"/>
        <v>-1</v>
      </c>
    </row>
    <row r="392" spans="1:10" x14ac:dyDescent="0.25">
      <c r="A392" s="158" t="s">
        <v>387</v>
      </c>
      <c r="B392" s="65">
        <v>147</v>
      </c>
      <c r="C392" s="66">
        <v>141</v>
      </c>
      <c r="D392" s="65">
        <v>1081</v>
      </c>
      <c r="E392" s="66">
        <v>820</v>
      </c>
      <c r="F392" s="67"/>
      <c r="G392" s="65">
        <f t="shared" si="64"/>
        <v>6</v>
      </c>
      <c r="H392" s="66">
        <f t="shared" si="65"/>
        <v>261</v>
      </c>
      <c r="I392" s="20">
        <f t="shared" si="66"/>
        <v>4.2553191489361701E-2</v>
      </c>
      <c r="J392" s="21">
        <f t="shared" si="67"/>
        <v>0.31829268292682927</v>
      </c>
    </row>
    <row r="393" spans="1:10" x14ac:dyDescent="0.25">
      <c r="A393" s="158" t="s">
        <v>427</v>
      </c>
      <c r="B393" s="65">
        <v>0</v>
      </c>
      <c r="C393" s="66">
        <v>1</v>
      </c>
      <c r="D393" s="65">
        <v>0</v>
      </c>
      <c r="E393" s="66">
        <v>2</v>
      </c>
      <c r="F393" s="67"/>
      <c r="G393" s="65">
        <f t="shared" si="64"/>
        <v>-1</v>
      </c>
      <c r="H393" s="66">
        <f t="shared" si="65"/>
        <v>-2</v>
      </c>
      <c r="I393" s="20">
        <f t="shared" si="66"/>
        <v>-1</v>
      </c>
      <c r="J393" s="21">
        <f t="shared" si="67"/>
        <v>-1</v>
      </c>
    </row>
    <row r="394" spans="1:10" x14ac:dyDescent="0.25">
      <c r="A394" s="158" t="s">
        <v>428</v>
      </c>
      <c r="B394" s="65">
        <v>6</v>
      </c>
      <c r="C394" s="66">
        <v>54</v>
      </c>
      <c r="D394" s="65">
        <v>187</v>
      </c>
      <c r="E394" s="66">
        <v>445</v>
      </c>
      <c r="F394" s="67"/>
      <c r="G394" s="65">
        <f t="shared" si="64"/>
        <v>-48</v>
      </c>
      <c r="H394" s="66">
        <f t="shared" si="65"/>
        <v>-258</v>
      </c>
      <c r="I394" s="20">
        <f t="shared" si="66"/>
        <v>-0.88888888888888884</v>
      </c>
      <c r="J394" s="21">
        <f t="shared" si="67"/>
        <v>-0.57977528089887642</v>
      </c>
    </row>
    <row r="395" spans="1:10" x14ac:dyDescent="0.25">
      <c r="A395" s="158" t="s">
        <v>496</v>
      </c>
      <c r="B395" s="65">
        <v>25</v>
      </c>
      <c r="C395" s="66">
        <v>27</v>
      </c>
      <c r="D395" s="65">
        <v>118</v>
      </c>
      <c r="E395" s="66">
        <v>161</v>
      </c>
      <c r="F395" s="67"/>
      <c r="G395" s="65">
        <f t="shared" si="64"/>
        <v>-2</v>
      </c>
      <c r="H395" s="66">
        <f t="shared" si="65"/>
        <v>-43</v>
      </c>
      <c r="I395" s="20">
        <f t="shared" si="66"/>
        <v>-7.407407407407407E-2</v>
      </c>
      <c r="J395" s="21">
        <f t="shared" si="67"/>
        <v>-0.26708074534161491</v>
      </c>
    </row>
    <row r="396" spans="1:10" x14ac:dyDescent="0.25">
      <c r="A396" s="158" t="s">
        <v>505</v>
      </c>
      <c r="B396" s="65">
        <v>64</v>
      </c>
      <c r="C396" s="66">
        <v>187</v>
      </c>
      <c r="D396" s="65">
        <v>408</v>
      </c>
      <c r="E396" s="66">
        <v>1240</v>
      </c>
      <c r="F396" s="67"/>
      <c r="G396" s="65">
        <f t="shared" si="64"/>
        <v>-123</v>
      </c>
      <c r="H396" s="66">
        <f t="shared" si="65"/>
        <v>-832</v>
      </c>
      <c r="I396" s="20">
        <f t="shared" si="66"/>
        <v>-0.65775401069518713</v>
      </c>
      <c r="J396" s="21">
        <f t="shared" si="67"/>
        <v>-0.67096774193548392</v>
      </c>
    </row>
    <row r="397" spans="1:10" s="160" customFormat="1" ht="13" x14ac:dyDescent="0.3">
      <c r="A397" s="178" t="s">
        <v>660</v>
      </c>
      <c r="B397" s="71">
        <v>327</v>
      </c>
      <c r="C397" s="72">
        <v>488</v>
      </c>
      <c r="D397" s="71">
        <v>2478</v>
      </c>
      <c r="E397" s="72">
        <v>3511</v>
      </c>
      <c r="F397" s="73"/>
      <c r="G397" s="71">
        <f t="shared" si="64"/>
        <v>-161</v>
      </c>
      <c r="H397" s="72">
        <f t="shared" si="65"/>
        <v>-1033</v>
      </c>
      <c r="I397" s="37">
        <f t="shared" si="66"/>
        <v>-0.32991803278688525</v>
      </c>
      <c r="J397" s="38">
        <f t="shared" si="67"/>
        <v>-0.29421817146112217</v>
      </c>
    </row>
    <row r="398" spans="1:10" x14ac:dyDescent="0.25">
      <c r="A398" s="177"/>
      <c r="B398" s="143"/>
      <c r="C398" s="144"/>
      <c r="D398" s="143"/>
      <c r="E398" s="144"/>
      <c r="F398" s="145"/>
      <c r="G398" s="143"/>
      <c r="H398" s="144"/>
      <c r="I398" s="151"/>
      <c r="J398" s="152"/>
    </row>
    <row r="399" spans="1:10" s="139" customFormat="1" ht="13" x14ac:dyDescent="0.3">
      <c r="A399" s="159" t="s">
        <v>80</v>
      </c>
      <c r="B399" s="65"/>
      <c r="C399" s="66"/>
      <c r="D399" s="65"/>
      <c r="E399" s="66"/>
      <c r="F399" s="67"/>
      <c r="G399" s="65"/>
      <c r="H399" s="66"/>
      <c r="I399" s="20"/>
      <c r="J399" s="21"/>
    </row>
    <row r="400" spans="1:10" x14ac:dyDescent="0.25">
      <c r="A400" s="158" t="s">
        <v>299</v>
      </c>
      <c r="B400" s="65">
        <v>0</v>
      </c>
      <c r="C400" s="66">
        <v>0</v>
      </c>
      <c r="D400" s="65">
        <v>0</v>
      </c>
      <c r="E400" s="66">
        <v>1</v>
      </c>
      <c r="F400" s="67"/>
      <c r="G400" s="65">
        <f t="shared" ref="G400:G410" si="68">B400-C400</f>
        <v>0</v>
      </c>
      <c r="H400" s="66">
        <f t="shared" ref="H400:H410" si="69">D400-E400</f>
        <v>-1</v>
      </c>
      <c r="I400" s="20" t="str">
        <f t="shared" ref="I400:I410" si="70">IF(C400=0, "-", IF(G400/C400&lt;10, G400/C400, "&gt;999%"))</f>
        <v>-</v>
      </c>
      <c r="J400" s="21">
        <f t="shared" ref="J400:J410" si="71">IF(E400=0, "-", IF(H400/E400&lt;10, H400/E400, "&gt;999%"))</f>
        <v>-1</v>
      </c>
    </row>
    <row r="401" spans="1:10" x14ac:dyDescent="0.25">
      <c r="A401" s="158" t="s">
        <v>331</v>
      </c>
      <c r="B401" s="65">
        <v>6</v>
      </c>
      <c r="C401" s="66">
        <v>12</v>
      </c>
      <c r="D401" s="65">
        <v>36</v>
      </c>
      <c r="E401" s="66">
        <v>59</v>
      </c>
      <c r="F401" s="67"/>
      <c r="G401" s="65">
        <f t="shared" si="68"/>
        <v>-6</v>
      </c>
      <c r="H401" s="66">
        <f t="shared" si="69"/>
        <v>-23</v>
      </c>
      <c r="I401" s="20">
        <f t="shared" si="70"/>
        <v>-0.5</v>
      </c>
      <c r="J401" s="21">
        <f t="shared" si="71"/>
        <v>-0.38983050847457629</v>
      </c>
    </row>
    <row r="402" spans="1:10" x14ac:dyDescent="0.25">
      <c r="A402" s="158" t="s">
        <v>231</v>
      </c>
      <c r="B402" s="65">
        <v>1</v>
      </c>
      <c r="C402" s="66">
        <v>3</v>
      </c>
      <c r="D402" s="65">
        <v>23</v>
      </c>
      <c r="E402" s="66">
        <v>17</v>
      </c>
      <c r="F402" s="67"/>
      <c r="G402" s="65">
        <f t="shared" si="68"/>
        <v>-2</v>
      </c>
      <c r="H402" s="66">
        <f t="shared" si="69"/>
        <v>6</v>
      </c>
      <c r="I402" s="20">
        <f t="shared" si="70"/>
        <v>-0.66666666666666663</v>
      </c>
      <c r="J402" s="21">
        <f t="shared" si="71"/>
        <v>0.35294117647058826</v>
      </c>
    </row>
    <row r="403" spans="1:10" x14ac:dyDescent="0.25">
      <c r="A403" s="158" t="s">
        <v>497</v>
      </c>
      <c r="B403" s="65">
        <v>3</v>
      </c>
      <c r="C403" s="66">
        <v>9</v>
      </c>
      <c r="D403" s="65">
        <v>9</v>
      </c>
      <c r="E403" s="66">
        <v>47</v>
      </c>
      <c r="F403" s="67"/>
      <c r="G403" s="65">
        <f t="shared" si="68"/>
        <v>-6</v>
      </c>
      <c r="H403" s="66">
        <f t="shared" si="69"/>
        <v>-38</v>
      </c>
      <c r="I403" s="20">
        <f t="shared" si="70"/>
        <v>-0.66666666666666663</v>
      </c>
      <c r="J403" s="21">
        <f t="shared" si="71"/>
        <v>-0.80851063829787229</v>
      </c>
    </row>
    <row r="404" spans="1:10" x14ac:dyDescent="0.25">
      <c r="A404" s="158" t="s">
        <v>506</v>
      </c>
      <c r="B404" s="65">
        <v>45</v>
      </c>
      <c r="C404" s="66">
        <v>55</v>
      </c>
      <c r="D404" s="65">
        <v>227</v>
      </c>
      <c r="E404" s="66">
        <v>378</v>
      </c>
      <c r="F404" s="67"/>
      <c r="G404" s="65">
        <f t="shared" si="68"/>
        <v>-10</v>
      </c>
      <c r="H404" s="66">
        <f t="shared" si="69"/>
        <v>-151</v>
      </c>
      <c r="I404" s="20">
        <f t="shared" si="70"/>
        <v>-0.18181818181818182</v>
      </c>
      <c r="J404" s="21">
        <f t="shared" si="71"/>
        <v>-0.39947089947089948</v>
      </c>
    </row>
    <row r="405" spans="1:10" x14ac:dyDescent="0.25">
      <c r="A405" s="158" t="s">
        <v>429</v>
      </c>
      <c r="B405" s="65">
        <v>7</v>
      </c>
      <c r="C405" s="66">
        <v>0</v>
      </c>
      <c r="D405" s="65">
        <v>52</v>
      </c>
      <c r="E405" s="66">
        <v>0</v>
      </c>
      <c r="F405" s="67"/>
      <c r="G405" s="65">
        <f t="shared" si="68"/>
        <v>7</v>
      </c>
      <c r="H405" s="66">
        <f t="shared" si="69"/>
        <v>52</v>
      </c>
      <c r="I405" s="20" t="str">
        <f t="shared" si="70"/>
        <v>-</v>
      </c>
      <c r="J405" s="21" t="str">
        <f t="shared" si="71"/>
        <v>-</v>
      </c>
    </row>
    <row r="406" spans="1:10" x14ac:dyDescent="0.25">
      <c r="A406" s="158" t="s">
        <v>461</v>
      </c>
      <c r="B406" s="65">
        <v>50</v>
      </c>
      <c r="C406" s="66">
        <v>16</v>
      </c>
      <c r="D406" s="65">
        <v>194</v>
      </c>
      <c r="E406" s="66">
        <v>127</v>
      </c>
      <c r="F406" s="67"/>
      <c r="G406" s="65">
        <f t="shared" si="68"/>
        <v>34</v>
      </c>
      <c r="H406" s="66">
        <f t="shared" si="69"/>
        <v>67</v>
      </c>
      <c r="I406" s="20">
        <f t="shared" si="70"/>
        <v>2.125</v>
      </c>
      <c r="J406" s="21">
        <f t="shared" si="71"/>
        <v>0.52755905511811019</v>
      </c>
    </row>
    <row r="407" spans="1:10" x14ac:dyDescent="0.25">
      <c r="A407" s="158" t="s">
        <v>349</v>
      </c>
      <c r="B407" s="65">
        <v>23</v>
      </c>
      <c r="C407" s="66">
        <v>1</v>
      </c>
      <c r="D407" s="65">
        <v>234</v>
      </c>
      <c r="E407" s="66">
        <v>2</v>
      </c>
      <c r="F407" s="67"/>
      <c r="G407" s="65">
        <f t="shared" si="68"/>
        <v>22</v>
      </c>
      <c r="H407" s="66">
        <f t="shared" si="69"/>
        <v>232</v>
      </c>
      <c r="I407" s="20" t="str">
        <f t="shared" si="70"/>
        <v>&gt;999%</v>
      </c>
      <c r="J407" s="21" t="str">
        <f t="shared" si="71"/>
        <v>&gt;999%</v>
      </c>
    </row>
    <row r="408" spans="1:10" x14ac:dyDescent="0.25">
      <c r="A408" s="158" t="s">
        <v>388</v>
      </c>
      <c r="B408" s="65">
        <v>86</v>
      </c>
      <c r="C408" s="66">
        <v>14</v>
      </c>
      <c r="D408" s="65">
        <v>416</v>
      </c>
      <c r="E408" s="66">
        <v>198</v>
      </c>
      <c r="F408" s="67"/>
      <c r="G408" s="65">
        <f t="shared" si="68"/>
        <v>72</v>
      </c>
      <c r="H408" s="66">
        <f t="shared" si="69"/>
        <v>218</v>
      </c>
      <c r="I408" s="20">
        <f t="shared" si="70"/>
        <v>5.1428571428571432</v>
      </c>
      <c r="J408" s="21">
        <f t="shared" si="71"/>
        <v>1.101010101010101</v>
      </c>
    </row>
    <row r="409" spans="1:10" x14ac:dyDescent="0.25">
      <c r="A409" s="158" t="s">
        <v>300</v>
      </c>
      <c r="B409" s="65">
        <v>2</v>
      </c>
      <c r="C409" s="66">
        <v>0</v>
      </c>
      <c r="D409" s="65">
        <v>15</v>
      </c>
      <c r="E409" s="66">
        <v>0</v>
      </c>
      <c r="F409" s="67"/>
      <c r="G409" s="65">
        <f t="shared" si="68"/>
        <v>2</v>
      </c>
      <c r="H409" s="66">
        <f t="shared" si="69"/>
        <v>15</v>
      </c>
      <c r="I409" s="20" t="str">
        <f t="shared" si="70"/>
        <v>-</v>
      </c>
      <c r="J409" s="21" t="str">
        <f t="shared" si="71"/>
        <v>-</v>
      </c>
    </row>
    <row r="410" spans="1:10" s="160" customFormat="1" ht="13" x14ac:dyDescent="0.3">
      <c r="A410" s="178" t="s">
        <v>661</v>
      </c>
      <c r="B410" s="71">
        <v>223</v>
      </c>
      <c r="C410" s="72">
        <v>110</v>
      </c>
      <c r="D410" s="71">
        <v>1206</v>
      </c>
      <c r="E410" s="72">
        <v>829</v>
      </c>
      <c r="F410" s="73"/>
      <c r="G410" s="71">
        <f t="shared" si="68"/>
        <v>113</v>
      </c>
      <c r="H410" s="72">
        <f t="shared" si="69"/>
        <v>377</v>
      </c>
      <c r="I410" s="37">
        <f t="shared" si="70"/>
        <v>1.0272727272727273</v>
      </c>
      <c r="J410" s="38">
        <f t="shared" si="71"/>
        <v>0.45476477683956573</v>
      </c>
    </row>
    <row r="411" spans="1:10" x14ac:dyDescent="0.25">
      <c r="A411" s="177"/>
      <c r="B411" s="143"/>
      <c r="C411" s="144"/>
      <c r="D411" s="143"/>
      <c r="E411" s="144"/>
      <c r="F411" s="145"/>
      <c r="G411" s="143"/>
      <c r="H411" s="144"/>
      <c r="I411" s="151"/>
      <c r="J411" s="152"/>
    </row>
    <row r="412" spans="1:10" s="139" customFormat="1" ht="13" x14ac:dyDescent="0.3">
      <c r="A412" s="159" t="s">
        <v>81</v>
      </c>
      <c r="B412" s="65"/>
      <c r="C412" s="66"/>
      <c r="D412" s="65"/>
      <c r="E412" s="66"/>
      <c r="F412" s="67"/>
      <c r="G412" s="65"/>
      <c r="H412" s="66"/>
      <c r="I412" s="20"/>
      <c r="J412" s="21"/>
    </row>
    <row r="413" spans="1:10" x14ac:dyDescent="0.25">
      <c r="A413" s="158" t="s">
        <v>350</v>
      </c>
      <c r="B413" s="65">
        <v>2</v>
      </c>
      <c r="C413" s="66">
        <v>0</v>
      </c>
      <c r="D413" s="65">
        <v>4</v>
      </c>
      <c r="E413" s="66">
        <v>2</v>
      </c>
      <c r="F413" s="67"/>
      <c r="G413" s="65">
        <f t="shared" ref="G413:G421" si="72">B413-C413</f>
        <v>2</v>
      </c>
      <c r="H413" s="66">
        <f t="shared" ref="H413:H421" si="73">D413-E413</f>
        <v>2</v>
      </c>
      <c r="I413" s="20" t="str">
        <f t="shared" ref="I413:I421" si="74">IF(C413=0, "-", IF(G413/C413&lt;10, G413/C413, "&gt;999%"))</f>
        <v>-</v>
      </c>
      <c r="J413" s="21">
        <f t="shared" ref="J413:J421" si="75">IF(E413=0, "-", IF(H413/E413&lt;10, H413/E413, "&gt;999%"))</f>
        <v>1</v>
      </c>
    </row>
    <row r="414" spans="1:10" x14ac:dyDescent="0.25">
      <c r="A414" s="158" t="s">
        <v>389</v>
      </c>
      <c r="B414" s="65">
        <v>0</v>
      </c>
      <c r="C414" s="66">
        <v>0</v>
      </c>
      <c r="D414" s="65">
        <v>12</v>
      </c>
      <c r="E414" s="66">
        <v>14</v>
      </c>
      <c r="F414" s="67"/>
      <c r="G414" s="65">
        <f t="shared" si="72"/>
        <v>0</v>
      </c>
      <c r="H414" s="66">
        <f t="shared" si="73"/>
        <v>-2</v>
      </c>
      <c r="I414" s="20" t="str">
        <f t="shared" si="74"/>
        <v>-</v>
      </c>
      <c r="J414" s="21">
        <f t="shared" si="75"/>
        <v>-0.14285714285714285</v>
      </c>
    </row>
    <row r="415" spans="1:10" x14ac:dyDescent="0.25">
      <c r="A415" s="158" t="s">
        <v>232</v>
      </c>
      <c r="B415" s="65">
        <v>2</v>
      </c>
      <c r="C415" s="66">
        <v>0</v>
      </c>
      <c r="D415" s="65">
        <v>7</v>
      </c>
      <c r="E415" s="66">
        <v>0</v>
      </c>
      <c r="F415" s="67"/>
      <c r="G415" s="65">
        <f t="shared" si="72"/>
        <v>2</v>
      </c>
      <c r="H415" s="66">
        <f t="shared" si="73"/>
        <v>7</v>
      </c>
      <c r="I415" s="20" t="str">
        <f t="shared" si="74"/>
        <v>-</v>
      </c>
      <c r="J415" s="21" t="str">
        <f t="shared" si="75"/>
        <v>-</v>
      </c>
    </row>
    <row r="416" spans="1:10" x14ac:dyDescent="0.25">
      <c r="A416" s="158" t="s">
        <v>390</v>
      </c>
      <c r="B416" s="65">
        <v>0</v>
      </c>
      <c r="C416" s="66">
        <v>0</v>
      </c>
      <c r="D416" s="65">
        <v>2</v>
      </c>
      <c r="E416" s="66">
        <v>5</v>
      </c>
      <c r="F416" s="67"/>
      <c r="G416" s="65">
        <f t="shared" si="72"/>
        <v>0</v>
      </c>
      <c r="H416" s="66">
        <f t="shared" si="73"/>
        <v>-3</v>
      </c>
      <c r="I416" s="20" t="str">
        <f t="shared" si="74"/>
        <v>-</v>
      </c>
      <c r="J416" s="21">
        <f t="shared" si="75"/>
        <v>-0.6</v>
      </c>
    </row>
    <row r="417" spans="1:10" x14ac:dyDescent="0.25">
      <c r="A417" s="158" t="s">
        <v>253</v>
      </c>
      <c r="B417" s="65">
        <v>0</v>
      </c>
      <c r="C417" s="66">
        <v>0</v>
      </c>
      <c r="D417" s="65">
        <v>4</v>
      </c>
      <c r="E417" s="66">
        <v>3</v>
      </c>
      <c r="F417" s="67"/>
      <c r="G417" s="65">
        <f t="shared" si="72"/>
        <v>0</v>
      </c>
      <c r="H417" s="66">
        <f t="shared" si="73"/>
        <v>1</v>
      </c>
      <c r="I417" s="20" t="str">
        <f t="shared" si="74"/>
        <v>-</v>
      </c>
      <c r="J417" s="21">
        <f t="shared" si="75"/>
        <v>0.33333333333333331</v>
      </c>
    </row>
    <row r="418" spans="1:10" x14ac:dyDescent="0.25">
      <c r="A418" s="158" t="s">
        <v>527</v>
      </c>
      <c r="B418" s="65">
        <v>0</v>
      </c>
      <c r="C418" s="66">
        <v>0</v>
      </c>
      <c r="D418" s="65">
        <v>1</v>
      </c>
      <c r="E418" s="66">
        <v>0</v>
      </c>
      <c r="F418" s="67"/>
      <c r="G418" s="65">
        <f t="shared" si="72"/>
        <v>0</v>
      </c>
      <c r="H418" s="66">
        <f t="shared" si="73"/>
        <v>1</v>
      </c>
      <c r="I418" s="20" t="str">
        <f t="shared" si="74"/>
        <v>-</v>
      </c>
      <c r="J418" s="21" t="str">
        <f t="shared" si="75"/>
        <v>-</v>
      </c>
    </row>
    <row r="419" spans="1:10" x14ac:dyDescent="0.25">
      <c r="A419" s="158" t="s">
        <v>486</v>
      </c>
      <c r="B419" s="65">
        <v>3</v>
      </c>
      <c r="C419" s="66">
        <v>0</v>
      </c>
      <c r="D419" s="65">
        <v>8</v>
      </c>
      <c r="E419" s="66">
        <v>3</v>
      </c>
      <c r="F419" s="67"/>
      <c r="G419" s="65">
        <f t="shared" si="72"/>
        <v>3</v>
      </c>
      <c r="H419" s="66">
        <f t="shared" si="73"/>
        <v>5</v>
      </c>
      <c r="I419" s="20" t="str">
        <f t="shared" si="74"/>
        <v>-</v>
      </c>
      <c r="J419" s="21">
        <f t="shared" si="75"/>
        <v>1.6666666666666667</v>
      </c>
    </row>
    <row r="420" spans="1:10" x14ac:dyDescent="0.25">
      <c r="A420" s="158" t="s">
        <v>477</v>
      </c>
      <c r="B420" s="65">
        <v>3</v>
      </c>
      <c r="C420" s="66">
        <v>1</v>
      </c>
      <c r="D420" s="65">
        <v>8</v>
      </c>
      <c r="E420" s="66">
        <v>3</v>
      </c>
      <c r="F420" s="67"/>
      <c r="G420" s="65">
        <f t="shared" si="72"/>
        <v>2</v>
      </c>
      <c r="H420" s="66">
        <f t="shared" si="73"/>
        <v>5</v>
      </c>
      <c r="I420" s="20">
        <f t="shared" si="74"/>
        <v>2</v>
      </c>
      <c r="J420" s="21">
        <f t="shared" si="75"/>
        <v>1.6666666666666667</v>
      </c>
    </row>
    <row r="421" spans="1:10" s="160" customFormat="1" ht="13" x14ac:dyDescent="0.3">
      <c r="A421" s="178" t="s">
        <v>662</v>
      </c>
      <c r="B421" s="71">
        <v>10</v>
      </c>
      <c r="C421" s="72">
        <v>1</v>
      </c>
      <c r="D421" s="71">
        <v>46</v>
      </c>
      <c r="E421" s="72">
        <v>30</v>
      </c>
      <c r="F421" s="73"/>
      <c r="G421" s="71">
        <f t="shared" si="72"/>
        <v>9</v>
      </c>
      <c r="H421" s="72">
        <f t="shared" si="73"/>
        <v>16</v>
      </c>
      <c r="I421" s="37">
        <f t="shared" si="74"/>
        <v>9</v>
      </c>
      <c r="J421" s="38">
        <f t="shared" si="75"/>
        <v>0.53333333333333333</v>
      </c>
    </row>
    <row r="422" spans="1:10" x14ac:dyDescent="0.25">
      <c r="A422" s="177"/>
      <c r="B422" s="143"/>
      <c r="C422" s="144"/>
      <c r="D422" s="143"/>
      <c r="E422" s="144"/>
      <c r="F422" s="145"/>
      <c r="G422" s="143"/>
      <c r="H422" s="144"/>
      <c r="I422" s="151"/>
      <c r="J422" s="152"/>
    </row>
    <row r="423" spans="1:10" s="139" customFormat="1" ht="13" x14ac:dyDescent="0.3">
      <c r="A423" s="159" t="s">
        <v>82</v>
      </c>
      <c r="B423" s="65"/>
      <c r="C423" s="66"/>
      <c r="D423" s="65"/>
      <c r="E423" s="66"/>
      <c r="F423" s="67"/>
      <c r="G423" s="65"/>
      <c r="H423" s="66"/>
      <c r="I423" s="20"/>
      <c r="J423" s="21"/>
    </row>
    <row r="424" spans="1:10" x14ac:dyDescent="0.25">
      <c r="A424" s="158" t="s">
        <v>254</v>
      </c>
      <c r="B424" s="65">
        <v>6</v>
      </c>
      <c r="C424" s="66">
        <v>1</v>
      </c>
      <c r="D424" s="65">
        <v>20</v>
      </c>
      <c r="E424" s="66">
        <v>19</v>
      </c>
      <c r="F424" s="67"/>
      <c r="G424" s="65">
        <f>B424-C424</f>
        <v>5</v>
      </c>
      <c r="H424" s="66">
        <f>D424-E424</f>
        <v>1</v>
      </c>
      <c r="I424" s="20">
        <f>IF(C424=0, "-", IF(G424/C424&lt;10, G424/C424, "&gt;999%"))</f>
        <v>5</v>
      </c>
      <c r="J424" s="21">
        <f>IF(E424=0, "-", IF(H424/E424&lt;10, H424/E424, "&gt;999%"))</f>
        <v>5.2631578947368418E-2</v>
      </c>
    </row>
    <row r="425" spans="1:10" s="160" customFormat="1" ht="13" x14ac:dyDescent="0.3">
      <c r="A425" s="178" t="s">
        <v>663</v>
      </c>
      <c r="B425" s="71">
        <v>6</v>
      </c>
      <c r="C425" s="72">
        <v>1</v>
      </c>
      <c r="D425" s="71">
        <v>20</v>
      </c>
      <c r="E425" s="72">
        <v>19</v>
      </c>
      <c r="F425" s="73"/>
      <c r="G425" s="71">
        <f>B425-C425</f>
        <v>5</v>
      </c>
      <c r="H425" s="72">
        <f>D425-E425</f>
        <v>1</v>
      </c>
      <c r="I425" s="37">
        <f>IF(C425=0, "-", IF(G425/C425&lt;10, G425/C425, "&gt;999%"))</f>
        <v>5</v>
      </c>
      <c r="J425" s="38">
        <f>IF(E425=0, "-", IF(H425/E425&lt;10, H425/E425, "&gt;999%"))</f>
        <v>5.2631578947368418E-2</v>
      </c>
    </row>
    <row r="426" spans="1:10" x14ac:dyDescent="0.25">
      <c r="A426" s="177"/>
      <c r="B426" s="143"/>
      <c r="C426" s="144"/>
      <c r="D426" s="143"/>
      <c r="E426" s="144"/>
      <c r="F426" s="145"/>
      <c r="G426" s="143"/>
      <c r="H426" s="144"/>
      <c r="I426" s="151"/>
      <c r="J426" s="152"/>
    </row>
    <row r="427" spans="1:10" s="139" customFormat="1" ht="13" x14ac:dyDescent="0.3">
      <c r="A427" s="159" t="s">
        <v>83</v>
      </c>
      <c r="B427" s="65"/>
      <c r="C427" s="66"/>
      <c r="D427" s="65"/>
      <c r="E427" s="66"/>
      <c r="F427" s="67"/>
      <c r="G427" s="65"/>
      <c r="H427" s="66"/>
      <c r="I427" s="20"/>
      <c r="J427" s="21"/>
    </row>
    <row r="428" spans="1:10" x14ac:dyDescent="0.25">
      <c r="A428" s="158" t="s">
        <v>326</v>
      </c>
      <c r="B428" s="65">
        <v>1</v>
      </c>
      <c r="C428" s="66">
        <v>9</v>
      </c>
      <c r="D428" s="65">
        <v>15</v>
      </c>
      <c r="E428" s="66">
        <v>20</v>
      </c>
      <c r="F428" s="67"/>
      <c r="G428" s="65">
        <f t="shared" ref="G428:G436" si="76">B428-C428</f>
        <v>-8</v>
      </c>
      <c r="H428" s="66">
        <f t="shared" ref="H428:H436" si="77">D428-E428</f>
        <v>-5</v>
      </c>
      <c r="I428" s="20">
        <f t="shared" ref="I428:I436" si="78">IF(C428=0, "-", IF(G428/C428&lt;10, G428/C428, "&gt;999%"))</f>
        <v>-0.88888888888888884</v>
      </c>
      <c r="J428" s="21">
        <f t="shared" ref="J428:J436" si="79">IF(E428=0, "-", IF(H428/E428&lt;10, H428/E428, "&gt;999%"))</f>
        <v>-0.25</v>
      </c>
    </row>
    <row r="429" spans="1:10" x14ac:dyDescent="0.25">
      <c r="A429" s="158" t="s">
        <v>315</v>
      </c>
      <c r="B429" s="65">
        <v>0</v>
      </c>
      <c r="C429" s="66">
        <v>2</v>
      </c>
      <c r="D429" s="65">
        <v>5</v>
      </c>
      <c r="E429" s="66">
        <v>5</v>
      </c>
      <c r="F429" s="67"/>
      <c r="G429" s="65">
        <f t="shared" si="76"/>
        <v>-2</v>
      </c>
      <c r="H429" s="66">
        <f t="shared" si="77"/>
        <v>0</v>
      </c>
      <c r="I429" s="20">
        <f t="shared" si="78"/>
        <v>-1</v>
      </c>
      <c r="J429" s="21">
        <f t="shared" si="79"/>
        <v>0</v>
      </c>
    </row>
    <row r="430" spans="1:10" x14ac:dyDescent="0.25">
      <c r="A430" s="158" t="s">
        <v>456</v>
      </c>
      <c r="B430" s="65">
        <v>5</v>
      </c>
      <c r="C430" s="66">
        <v>5</v>
      </c>
      <c r="D430" s="65">
        <v>27</v>
      </c>
      <c r="E430" s="66">
        <v>19</v>
      </c>
      <c r="F430" s="67"/>
      <c r="G430" s="65">
        <f t="shared" si="76"/>
        <v>0</v>
      </c>
      <c r="H430" s="66">
        <f t="shared" si="77"/>
        <v>8</v>
      </c>
      <c r="I430" s="20">
        <f t="shared" si="78"/>
        <v>0</v>
      </c>
      <c r="J430" s="21">
        <f t="shared" si="79"/>
        <v>0.42105263157894735</v>
      </c>
    </row>
    <row r="431" spans="1:10" x14ac:dyDescent="0.25">
      <c r="A431" s="158" t="s">
        <v>457</v>
      </c>
      <c r="B431" s="65">
        <v>2</v>
      </c>
      <c r="C431" s="66">
        <v>4</v>
      </c>
      <c r="D431" s="65">
        <v>18</v>
      </c>
      <c r="E431" s="66">
        <v>20</v>
      </c>
      <c r="F431" s="67"/>
      <c r="G431" s="65">
        <f t="shared" si="76"/>
        <v>-2</v>
      </c>
      <c r="H431" s="66">
        <f t="shared" si="77"/>
        <v>-2</v>
      </c>
      <c r="I431" s="20">
        <f t="shared" si="78"/>
        <v>-0.5</v>
      </c>
      <c r="J431" s="21">
        <f t="shared" si="79"/>
        <v>-0.1</v>
      </c>
    </row>
    <row r="432" spans="1:10" x14ac:dyDescent="0.25">
      <c r="A432" s="158" t="s">
        <v>316</v>
      </c>
      <c r="B432" s="65">
        <v>1</v>
      </c>
      <c r="C432" s="66">
        <v>1</v>
      </c>
      <c r="D432" s="65">
        <v>9</v>
      </c>
      <c r="E432" s="66">
        <v>3</v>
      </c>
      <c r="F432" s="67"/>
      <c r="G432" s="65">
        <f t="shared" si="76"/>
        <v>0</v>
      </c>
      <c r="H432" s="66">
        <f t="shared" si="77"/>
        <v>6</v>
      </c>
      <c r="I432" s="20">
        <f t="shared" si="78"/>
        <v>0</v>
      </c>
      <c r="J432" s="21">
        <f t="shared" si="79"/>
        <v>2</v>
      </c>
    </row>
    <row r="433" spans="1:10" x14ac:dyDescent="0.25">
      <c r="A433" s="158" t="s">
        <v>414</v>
      </c>
      <c r="B433" s="65">
        <v>14</v>
      </c>
      <c r="C433" s="66">
        <v>8</v>
      </c>
      <c r="D433" s="65">
        <v>92</v>
      </c>
      <c r="E433" s="66">
        <v>105</v>
      </c>
      <c r="F433" s="67"/>
      <c r="G433" s="65">
        <f t="shared" si="76"/>
        <v>6</v>
      </c>
      <c r="H433" s="66">
        <f t="shared" si="77"/>
        <v>-13</v>
      </c>
      <c r="I433" s="20">
        <f t="shared" si="78"/>
        <v>0.75</v>
      </c>
      <c r="J433" s="21">
        <f t="shared" si="79"/>
        <v>-0.12380952380952381</v>
      </c>
    </row>
    <row r="434" spans="1:10" x14ac:dyDescent="0.25">
      <c r="A434" s="158" t="s">
        <v>280</v>
      </c>
      <c r="B434" s="65">
        <v>0</v>
      </c>
      <c r="C434" s="66">
        <v>0</v>
      </c>
      <c r="D434" s="65">
        <v>1</v>
      </c>
      <c r="E434" s="66">
        <v>1</v>
      </c>
      <c r="F434" s="67"/>
      <c r="G434" s="65">
        <f t="shared" si="76"/>
        <v>0</v>
      </c>
      <c r="H434" s="66">
        <f t="shared" si="77"/>
        <v>0</v>
      </c>
      <c r="I434" s="20" t="str">
        <f t="shared" si="78"/>
        <v>-</v>
      </c>
      <c r="J434" s="21">
        <f t="shared" si="79"/>
        <v>0</v>
      </c>
    </row>
    <row r="435" spans="1:10" x14ac:dyDescent="0.25">
      <c r="A435" s="158" t="s">
        <v>272</v>
      </c>
      <c r="B435" s="65">
        <v>5</v>
      </c>
      <c r="C435" s="66">
        <v>5</v>
      </c>
      <c r="D435" s="65">
        <v>11</v>
      </c>
      <c r="E435" s="66">
        <v>19</v>
      </c>
      <c r="F435" s="67"/>
      <c r="G435" s="65">
        <f t="shared" si="76"/>
        <v>0</v>
      </c>
      <c r="H435" s="66">
        <f t="shared" si="77"/>
        <v>-8</v>
      </c>
      <c r="I435" s="20">
        <f t="shared" si="78"/>
        <v>0</v>
      </c>
      <c r="J435" s="21">
        <f t="shared" si="79"/>
        <v>-0.42105263157894735</v>
      </c>
    </row>
    <row r="436" spans="1:10" s="160" customFormat="1" ht="13" x14ac:dyDescent="0.3">
      <c r="A436" s="178" t="s">
        <v>664</v>
      </c>
      <c r="B436" s="71">
        <v>28</v>
      </c>
      <c r="C436" s="72">
        <v>34</v>
      </c>
      <c r="D436" s="71">
        <v>178</v>
      </c>
      <c r="E436" s="72">
        <v>192</v>
      </c>
      <c r="F436" s="73"/>
      <c r="G436" s="71">
        <f t="shared" si="76"/>
        <v>-6</v>
      </c>
      <c r="H436" s="72">
        <f t="shared" si="77"/>
        <v>-14</v>
      </c>
      <c r="I436" s="37">
        <f t="shared" si="78"/>
        <v>-0.17647058823529413</v>
      </c>
      <c r="J436" s="38">
        <f t="shared" si="79"/>
        <v>-7.2916666666666671E-2</v>
      </c>
    </row>
    <row r="437" spans="1:10" x14ac:dyDescent="0.25">
      <c r="A437" s="177"/>
      <c r="B437" s="143"/>
      <c r="C437" s="144"/>
      <c r="D437" s="143"/>
      <c r="E437" s="144"/>
      <c r="F437" s="145"/>
      <c r="G437" s="143"/>
      <c r="H437" s="144"/>
      <c r="I437" s="151"/>
      <c r="J437" s="152"/>
    </row>
    <row r="438" spans="1:10" s="139" customFormat="1" ht="13" x14ac:dyDescent="0.3">
      <c r="A438" s="159" t="s">
        <v>84</v>
      </c>
      <c r="B438" s="65"/>
      <c r="C438" s="66"/>
      <c r="D438" s="65"/>
      <c r="E438" s="66"/>
      <c r="F438" s="67"/>
      <c r="G438" s="65"/>
      <c r="H438" s="66"/>
      <c r="I438" s="20"/>
      <c r="J438" s="21"/>
    </row>
    <row r="439" spans="1:10" x14ac:dyDescent="0.25">
      <c r="A439" s="158" t="s">
        <v>513</v>
      </c>
      <c r="B439" s="65">
        <v>52</v>
      </c>
      <c r="C439" s="66">
        <v>29</v>
      </c>
      <c r="D439" s="65">
        <v>195</v>
      </c>
      <c r="E439" s="66">
        <v>107</v>
      </c>
      <c r="F439" s="67"/>
      <c r="G439" s="65">
        <f>B439-C439</f>
        <v>23</v>
      </c>
      <c r="H439" s="66">
        <f>D439-E439</f>
        <v>88</v>
      </c>
      <c r="I439" s="20">
        <f>IF(C439=0, "-", IF(G439/C439&lt;10, G439/C439, "&gt;999%"))</f>
        <v>0.7931034482758621</v>
      </c>
      <c r="J439" s="21">
        <f>IF(E439=0, "-", IF(H439/E439&lt;10, H439/E439, "&gt;999%"))</f>
        <v>0.82242990654205606</v>
      </c>
    </row>
    <row r="440" spans="1:10" x14ac:dyDescent="0.25">
      <c r="A440" s="158" t="s">
        <v>514</v>
      </c>
      <c r="B440" s="65">
        <v>7</v>
      </c>
      <c r="C440" s="66">
        <v>7</v>
      </c>
      <c r="D440" s="65">
        <v>29</v>
      </c>
      <c r="E440" s="66">
        <v>14</v>
      </c>
      <c r="F440" s="67"/>
      <c r="G440" s="65">
        <f>B440-C440</f>
        <v>0</v>
      </c>
      <c r="H440" s="66">
        <f>D440-E440</f>
        <v>15</v>
      </c>
      <c r="I440" s="20">
        <f>IF(C440=0, "-", IF(G440/C440&lt;10, G440/C440, "&gt;999%"))</f>
        <v>0</v>
      </c>
      <c r="J440" s="21">
        <f>IF(E440=0, "-", IF(H440/E440&lt;10, H440/E440, "&gt;999%"))</f>
        <v>1.0714285714285714</v>
      </c>
    </row>
    <row r="441" spans="1:10" x14ac:dyDescent="0.25">
      <c r="A441" s="158" t="s">
        <v>515</v>
      </c>
      <c r="B441" s="65">
        <v>1</v>
      </c>
      <c r="C441" s="66">
        <v>0</v>
      </c>
      <c r="D441" s="65">
        <v>1</v>
      </c>
      <c r="E441" s="66">
        <v>0</v>
      </c>
      <c r="F441" s="67"/>
      <c r="G441" s="65">
        <f>B441-C441</f>
        <v>1</v>
      </c>
      <c r="H441" s="66">
        <f>D441-E441</f>
        <v>1</v>
      </c>
      <c r="I441" s="20" t="str">
        <f>IF(C441=0, "-", IF(G441/C441&lt;10, G441/C441, "&gt;999%"))</f>
        <v>-</v>
      </c>
      <c r="J441" s="21" t="str">
        <f>IF(E441=0, "-", IF(H441/E441&lt;10, H441/E441, "&gt;999%"))</f>
        <v>-</v>
      </c>
    </row>
    <row r="442" spans="1:10" s="160" customFormat="1" ht="13" x14ac:dyDescent="0.3">
      <c r="A442" s="178" t="s">
        <v>665</v>
      </c>
      <c r="B442" s="71">
        <v>60</v>
      </c>
      <c r="C442" s="72">
        <v>36</v>
      </c>
      <c r="D442" s="71">
        <v>225</v>
      </c>
      <c r="E442" s="72">
        <v>121</v>
      </c>
      <c r="F442" s="73"/>
      <c r="G442" s="71">
        <f>B442-C442</f>
        <v>24</v>
      </c>
      <c r="H442" s="72">
        <f>D442-E442</f>
        <v>104</v>
      </c>
      <c r="I442" s="37">
        <f>IF(C442=0, "-", IF(G442/C442&lt;10, G442/C442, "&gt;999%"))</f>
        <v>0.66666666666666663</v>
      </c>
      <c r="J442" s="38">
        <f>IF(E442=0, "-", IF(H442/E442&lt;10, H442/E442, "&gt;999%"))</f>
        <v>0.85950413223140498</v>
      </c>
    </row>
    <row r="443" spans="1:10" x14ac:dyDescent="0.25">
      <c r="A443" s="177"/>
      <c r="B443" s="143"/>
      <c r="C443" s="144"/>
      <c r="D443" s="143"/>
      <c r="E443" s="144"/>
      <c r="F443" s="145"/>
      <c r="G443" s="143"/>
      <c r="H443" s="144"/>
      <c r="I443" s="151"/>
      <c r="J443" s="152"/>
    </row>
    <row r="444" spans="1:10" s="139" customFormat="1" ht="13" x14ac:dyDescent="0.3">
      <c r="A444" s="159" t="s">
        <v>85</v>
      </c>
      <c r="B444" s="65"/>
      <c r="C444" s="66"/>
      <c r="D444" s="65"/>
      <c r="E444" s="66"/>
      <c r="F444" s="67"/>
      <c r="G444" s="65"/>
      <c r="H444" s="66"/>
      <c r="I444" s="20"/>
      <c r="J444" s="21"/>
    </row>
    <row r="445" spans="1:10" x14ac:dyDescent="0.25">
      <c r="A445" s="158" t="s">
        <v>351</v>
      </c>
      <c r="B445" s="65">
        <v>4</v>
      </c>
      <c r="C445" s="66">
        <v>7</v>
      </c>
      <c r="D445" s="65">
        <v>36</v>
      </c>
      <c r="E445" s="66">
        <v>40</v>
      </c>
      <c r="F445" s="67"/>
      <c r="G445" s="65">
        <f t="shared" ref="G445:G453" si="80">B445-C445</f>
        <v>-3</v>
      </c>
      <c r="H445" s="66">
        <f t="shared" ref="H445:H453" si="81">D445-E445</f>
        <v>-4</v>
      </c>
      <c r="I445" s="20">
        <f t="shared" ref="I445:I453" si="82">IF(C445=0, "-", IF(G445/C445&lt;10, G445/C445, "&gt;999%"))</f>
        <v>-0.42857142857142855</v>
      </c>
      <c r="J445" s="21">
        <f t="shared" ref="J445:J453" si="83">IF(E445=0, "-", IF(H445/E445&lt;10, H445/E445, "&gt;999%"))</f>
        <v>-0.1</v>
      </c>
    </row>
    <row r="446" spans="1:10" x14ac:dyDescent="0.25">
      <c r="A446" s="158" t="s">
        <v>332</v>
      </c>
      <c r="B446" s="65">
        <v>7</v>
      </c>
      <c r="C446" s="66">
        <v>6</v>
      </c>
      <c r="D446" s="65">
        <v>30</v>
      </c>
      <c r="E446" s="66">
        <v>56</v>
      </c>
      <c r="F446" s="67"/>
      <c r="G446" s="65">
        <f t="shared" si="80"/>
        <v>1</v>
      </c>
      <c r="H446" s="66">
        <f t="shared" si="81"/>
        <v>-26</v>
      </c>
      <c r="I446" s="20">
        <f t="shared" si="82"/>
        <v>0.16666666666666666</v>
      </c>
      <c r="J446" s="21">
        <f t="shared" si="83"/>
        <v>-0.4642857142857143</v>
      </c>
    </row>
    <row r="447" spans="1:10" x14ac:dyDescent="0.25">
      <c r="A447" s="158" t="s">
        <v>478</v>
      </c>
      <c r="B447" s="65">
        <v>0</v>
      </c>
      <c r="C447" s="66">
        <v>1</v>
      </c>
      <c r="D447" s="65">
        <v>1</v>
      </c>
      <c r="E447" s="66">
        <v>29</v>
      </c>
      <c r="F447" s="67"/>
      <c r="G447" s="65">
        <f t="shared" si="80"/>
        <v>-1</v>
      </c>
      <c r="H447" s="66">
        <f t="shared" si="81"/>
        <v>-28</v>
      </c>
      <c r="I447" s="20">
        <f t="shared" si="82"/>
        <v>-1</v>
      </c>
      <c r="J447" s="21">
        <f t="shared" si="83"/>
        <v>-0.96551724137931039</v>
      </c>
    </row>
    <row r="448" spans="1:10" x14ac:dyDescent="0.25">
      <c r="A448" s="158" t="s">
        <v>391</v>
      </c>
      <c r="B448" s="65">
        <v>11</v>
      </c>
      <c r="C448" s="66">
        <v>8</v>
      </c>
      <c r="D448" s="65">
        <v>102</v>
      </c>
      <c r="E448" s="66">
        <v>79</v>
      </c>
      <c r="F448" s="67"/>
      <c r="G448" s="65">
        <f t="shared" si="80"/>
        <v>3</v>
      </c>
      <c r="H448" s="66">
        <f t="shared" si="81"/>
        <v>23</v>
      </c>
      <c r="I448" s="20">
        <f t="shared" si="82"/>
        <v>0.375</v>
      </c>
      <c r="J448" s="21">
        <f t="shared" si="83"/>
        <v>0.29113924050632911</v>
      </c>
    </row>
    <row r="449" spans="1:10" x14ac:dyDescent="0.25">
      <c r="A449" s="158" t="s">
        <v>528</v>
      </c>
      <c r="B449" s="65">
        <v>9</v>
      </c>
      <c r="C449" s="66">
        <v>13</v>
      </c>
      <c r="D449" s="65">
        <v>16</v>
      </c>
      <c r="E449" s="66">
        <v>58</v>
      </c>
      <c r="F449" s="67"/>
      <c r="G449" s="65">
        <f t="shared" si="80"/>
        <v>-4</v>
      </c>
      <c r="H449" s="66">
        <f t="shared" si="81"/>
        <v>-42</v>
      </c>
      <c r="I449" s="20">
        <f t="shared" si="82"/>
        <v>-0.30769230769230771</v>
      </c>
      <c r="J449" s="21">
        <f t="shared" si="83"/>
        <v>-0.72413793103448276</v>
      </c>
    </row>
    <row r="450" spans="1:10" x14ac:dyDescent="0.25">
      <c r="A450" s="158" t="s">
        <v>474</v>
      </c>
      <c r="B450" s="65">
        <v>0</v>
      </c>
      <c r="C450" s="66">
        <v>0</v>
      </c>
      <c r="D450" s="65">
        <v>0</v>
      </c>
      <c r="E450" s="66">
        <v>1</v>
      </c>
      <c r="F450" s="67"/>
      <c r="G450" s="65">
        <f t="shared" si="80"/>
        <v>0</v>
      </c>
      <c r="H450" s="66">
        <f t="shared" si="81"/>
        <v>-1</v>
      </c>
      <c r="I450" s="20" t="str">
        <f t="shared" si="82"/>
        <v>-</v>
      </c>
      <c r="J450" s="21">
        <f t="shared" si="83"/>
        <v>-1</v>
      </c>
    </row>
    <row r="451" spans="1:10" x14ac:dyDescent="0.25">
      <c r="A451" s="158" t="s">
        <v>233</v>
      </c>
      <c r="B451" s="65">
        <v>1</v>
      </c>
      <c r="C451" s="66">
        <v>1</v>
      </c>
      <c r="D451" s="65">
        <v>2</v>
      </c>
      <c r="E451" s="66">
        <v>9</v>
      </c>
      <c r="F451" s="67"/>
      <c r="G451" s="65">
        <f t="shared" si="80"/>
        <v>0</v>
      </c>
      <c r="H451" s="66">
        <f t="shared" si="81"/>
        <v>-7</v>
      </c>
      <c r="I451" s="20">
        <f t="shared" si="82"/>
        <v>0</v>
      </c>
      <c r="J451" s="21">
        <f t="shared" si="83"/>
        <v>-0.77777777777777779</v>
      </c>
    </row>
    <row r="452" spans="1:10" x14ac:dyDescent="0.25">
      <c r="A452" s="158" t="s">
        <v>487</v>
      </c>
      <c r="B452" s="65">
        <v>16</v>
      </c>
      <c r="C452" s="66">
        <v>16</v>
      </c>
      <c r="D452" s="65">
        <v>49</v>
      </c>
      <c r="E452" s="66">
        <v>33</v>
      </c>
      <c r="F452" s="67"/>
      <c r="G452" s="65">
        <f t="shared" si="80"/>
        <v>0</v>
      </c>
      <c r="H452" s="66">
        <f t="shared" si="81"/>
        <v>16</v>
      </c>
      <c r="I452" s="20">
        <f t="shared" si="82"/>
        <v>0</v>
      </c>
      <c r="J452" s="21">
        <f t="shared" si="83"/>
        <v>0.48484848484848486</v>
      </c>
    </row>
    <row r="453" spans="1:10" s="160" customFormat="1" ht="13" x14ac:dyDescent="0.3">
      <c r="A453" s="178" t="s">
        <v>666</v>
      </c>
      <c r="B453" s="71">
        <v>48</v>
      </c>
      <c r="C453" s="72">
        <v>52</v>
      </c>
      <c r="D453" s="71">
        <v>236</v>
      </c>
      <c r="E453" s="72">
        <v>305</v>
      </c>
      <c r="F453" s="73"/>
      <c r="G453" s="71">
        <f t="shared" si="80"/>
        <v>-4</v>
      </c>
      <c r="H453" s="72">
        <f t="shared" si="81"/>
        <v>-69</v>
      </c>
      <c r="I453" s="37">
        <f t="shared" si="82"/>
        <v>-7.6923076923076927E-2</v>
      </c>
      <c r="J453" s="38">
        <f t="shared" si="83"/>
        <v>-0.2262295081967213</v>
      </c>
    </row>
    <row r="454" spans="1:10" x14ac:dyDescent="0.25">
      <c r="A454" s="177"/>
      <c r="B454" s="143"/>
      <c r="C454" s="144"/>
      <c r="D454" s="143"/>
      <c r="E454" s="144"/>
      <c r="F454" s="145"/>
      <c r="G454" s="143"/>
      <c r="H454" s="144"/>
      <c r="I454" s="151"/>
      <c r="J454" s="152"/>
    </row>
    <row r="455" spans="1:10" s="139" customFormat="1" ht="13" x14ac:dyDescent="0.3">
      <c r="A455" s="159" t="s">
        <v>86</v>
      </c>
      <c r="B455" s="65"/>
      <c r="C455" s="66"/>
      <c r="D455" s="65"/>
      <c r="E455" s="66"/>
      <c r="F455" s="67"/>
      <c r="G455" s="65"/>
      <c r="H455" s="66"/>
      <c r="I455" s="20"/>
      <c r="J455" s="21"/>
    </row>
    <row r="456" spans="1:10" x14ac:dyDescent="0.25">
      <c r="A456" s="158" t="s">
        <v>550</v>
      </c>
      <c r="B456" s="65">
        <v>27</v>
      </c>
      <c r="C456" s="66">
        <v>11</v>
      </c>
      <c r="D456" s="65">
        <v>69</v>
      </c>
      <c r="E456" s="66">
        <v>32</v>
      </c>
      <c r="F456" s="67"/>
      <c r="G456" s="65">
        <f>B456-C456</f>
        <v>16</v>
      </c>
      <c r="H456" s="66">
        <f>D456-E456</f>
        <v>37</v>
      </c>
      <c r="I456" s="20">
        <f>IF(C456=0, "-", IF(G456/C456&lt;10, G456/C456, "&gt;999%"))</f>
        <v>1.4545454545454546</v>
      </c>
      <c r="J456" s="21">
        <f>IF(E456=0, "-", IF(H456/E456&lt;10, H456/E456, "&gt;999%"))</f>
        <v>1.15625</v>
      </c>
    </row>
    <row r="457" spans="1:10" s="160" customFormat="1" ht="13" x14ac:dyDescent="0.3">
      <c r="A457" s="178" t="s">
        <v>667</v>
      </c>
      <c r="B457" s="71">
        <v>27</v>
      </c>
      <c r="C457" s="72">
        <v>11</v>
      </c>
      <c r="D457" s="71">
        <v>69</v>
      </c>
      <c r="E457" s="72">
        <v>32</v>
      </c>
      <c r="F457" s="73"/>
      <c r="G457" s="71">
        <f>B457-C457</f>
        <v>16</v>
      </c>
      <c r="H457" s="72">
        <f>D457-E457</f>
        <v>37</v>
      </c>
      <c r="I457" s="37">
        <f>IF(C457=0, "-", IF(G457/C457&lt;10, G457/C457, "&gt;999%"))</f>
        <v>1.4545454545454546</v>
      </c>
      <c r="J457" s="38">
        <f>IF(E457=0, "-", IF(H457/E457&lt;10, H457/E457, "&gt;999%"))</f>
        <v>1.15625</v>
      </c>
    </row>
    <row r="458" spans="1:10" x14ac:dyDescent="0.25">
      <c r="A458" s="177"/>
      <c r="B458" s="143"/>
      <c r="C458" s="144"/>
      <c r="D458" s="143"/>
      <c r="E458" s="144"/>
      <c r="F458" s="145"/>
      <c r="G458" s="143"/>
      <c r="H458" s="144"/>
      <c r="I458" s="151"/>
      <c r="J458" s="152"/>
    </row>
    <row r="459" spans="1:10" s="139" customFormat="1" ht="13" x14ac:dyDescent="0.3">
      <c r="A459" s="159" t="s">
        <v>87</v>
      </c>
      <c r="B459" s="65"/>
      <c r="C459" s="66"/>
      <c r="D459" s="65"/>
      <c r="E459" s="66"/>
      <c r="F459" s="67"/>
      <c r="G459" s="65"/>
      <c r="H459" s="66"/>
      <c r="I459" s="20"/>
      <c r="J459" s="21"/>
    </row>
    <row r="460" spans="1:10" x14ac:dyDescent="0.25">
      <c r="A460" s="158" t="s">
        <v>212</v>
      </c>
      <c r="B460" s="65">
        <v>4</v>
      </c>
      <c r="C460" s="66">
        <v>0</v>
      </c>
      <c r="D460" s="65">
        <v>11</v>
      </c>
      <c r="E460" s="66">
        <v>2</v>
      </c>
      <c r="F460" s="67"/>
      <c r="G460" s="65">
        <f t="shared" ref="G460:G467" si="84">B460-C460</f>
        <v>4</v>
      </c>
      <c r="H460" s="66">
        <f t="shared" ref="H460:H467" si="85">D460-E460</f>
        <v>9</v>
      </c>
      <c r="I460" s="20" t="str">
        <f t="shared" ref="I460:I467" si="86">IF(C460=0, "-", IF(G460/C460&lt;10, G460/C460, "&gt;999%"))</f>
        <v>-</v>
      </c>
      <c r="J460" s="21">
        <f t="shared" ref="J460:J467" si="87">IF(E460=0, "-", IF(H460/E460&lt;10, H460/E460, "&gt;999%"))</f>
        <v>4.5</v>
      </c>
    </row>
    <row r="461" spans="1:10" x14ac:dyDescent="0.25">
      <c r="A461" s="158" t="s">
        <v>352</v>
      </c>
      <c r="B461" s="65">
        <v>12</v>
      </c>
      <c r="C461" s="66">
        <v>14</v>
      </c>
      <c r="D461" s="65">
        <v>51</v>
      </c>
      <c r="E461" s="66">
        <v>41</v>
      </c>
      <c r="F461" s="67"/>
      <c r="G461" s="65">
        <f t="shared" si="84"/>
        <v>-2</v>
      </c>
      <c r="H461" s="66">
        <f t="shared" si="85"/>
        <v>10</v>
      </c>
      <c r="I461" s="20">
        <f t="shared" si="86"/>
        <v>-0.14285714285714285</v>
      </c>
      <c r="J461" s="21">
        <f t="shared" si="87"/>
        <v>0.24390243902439024</v>
      </c>
    </row>
    <row r="462" spans="1:10" x14ac:dyDescent="0.25">
      <c r="A462" s="158" t="s">
        <v>392</v>
      </c>
      <c r="B462" s="65">
        <v>5</v>
      </c>
      <c r="C462" s="66">
        <v>2</v>
      </c>
      <c r="D462" s="65">
        <v>39</v>
      </c>
      <c r="E462" s="66">
        <v>19</v>
      </c>
      <c r="F462" s="67"/>
      <c r="G462" s="65">
        <f t="shared" si="84"/>
        <v>3</v>
      </c>
      <c r="H462" s="66">
        <f t="shared" si="85"/>
        <v>20</v>
      </c>
      <c r="I462" s="20">
        <f t="shared" si="86"/>
        <v>1.5</v>
      </c>
      <c r="J462" s="21">
        <f t="shared" si="87"/>
        <v>1.0526315789473684</v>
      </c>
    </row>
    <row r="463" spans="1:10" x14ac:dyDescent="0.25">
      <c r="A463" s="158" t="s">
        <v>430</v>
      </c>
      <c r="B463" s="65">
        <v>8</v>
      </c>
      <c r="C463" s="66">
        <v>21</v>
      </c>
      <c r="D463" s="65">
        <v>33</v>
      </c>
      <c r="E463" s="66">
        <v>47</v>
      </c>
      <c r="F463" s="67"/>
      <c r="G463" s="65">
        <f t="shared" si="84"/>
        <v>-13</v>
      </c>
      <c r="H463" s="66">
        <f t="shared" si="85"/>
        <v>-14</v>
      </c>
      <c r="I463" s="20">
        <f t="shared" si="86"/>
        <v>-0.61904761904761907</v>
      </c>
      <c r="J463" s="21">
        <f t="shared" si="87"/>
        <v>-0.2978723404255319</v>
      </c>
    </row>
    <row r="464" spans="1:10" x14ac:dyDescent="0.25">
      <c r="A464" s="158" t="s">
        <v>239</v>
      </c>
      <c r="B464" s="65">
        <v>7</v>
      </c>
      <c r="C464" s="66">
        <v>1</v>
      </c>
      <c r="D464" s="65">
        <v>25</v>
      </c>
      <c r="E464" s="66">
        <v>37</v>
      </c>
      <c r="F464" s="67"/>
      <c r="G464" s="65">
        <f t="shared" si="84"/>
        <v>6</v>
      </c>
      <c r="H464" s="66">
        <f t="shared" si="85"/>
        <v>-12</v>
      </c>
      <c r="I464" s="20">
        <f t="shared" si="86"/>
        <v>6</v>
      </c>
      <c r="J464" s="21">
        <f t="shared" si="87"/>
        <v>-0.32432432432432434</v>
      </c>
    </row>
    <row r="465" spans="1:10" x14ac:dyDescent="0.25">
      <c r="A465" s="158" t="s">
        <v>217</v>
      </c>
      <c r="B465" s="65">
        <v>5</v>
      </c>
      <c r="C465" s="66">
        <v>3</v>
      </c>
      <c r="D465" s="65">
        <v>9</v>
      </c>
      <c r="E465" s="66">
        <v>11</v>
      </c>
      <c r="F465" s="67"/>
      <c r="G465" s="65">
        <f t="shared" si="84"/>
        <v>2</v>
      </c>
      <c r="H465" s="66">
        <f t="shared" si="85"/>
        <v>-2</v>
      </c>
      <c r="I465" s="20">
        <f t="shared" si="86"/>
        <v>0.66666666666666663</v>
      </c>
      <c r="J465" s="21">
        <f t="shared" si="87"/>
        <v>-0.18181818181818182</v>
      </c>
    </row>
    <row r="466" spans="1:10" x14ac:dyDescent="0.25">
      <c r="A466" s="158" t="s">
        <v>261</v>
      </c>
      <c r="B466" s="65">
        <v>1</v>
      </c>
      <c r="C466" s="66">
        <v>10</v>
      </c>
      <c r="D466" s="65">
        <v>8</v>
      </c>
      <c r="E466" s="66">
        <v>26</v>
      </c>
      <c r="F466" s="67"/>
      <c r="G466" s="65">
        <f t="shared" si="84"/>
        <v>-9</v>
      </c>
      <c r="H466" s="66">
        <f t="shared" si="85"/>
        <v>-18</v>
      </c>
      <c r="I466" s="20">
        <f t="shared" si="86"/>
        <v>-0.9</v>
      </c>
      <c r="J466" s="21">
        <f t="shared" si="87"/>
        <v>-0.69230769230769229</v>
      </c>
    </row>
    <row r="467" spans="1:10" s="160" customFormat="1" ht="13" x14ac:dyDescent="0.3">
      <c r="A467" s="178" t="s">
        <v>668</v>
      </c>
      <c r="B467" s="71">
        <v>42</v>
      </c>
      <c r="C467" s="72">
        <v>51</v>
      </c>
      <c r="D467" s="71">
        <v>176</v>
      </c>
      <c r="E467" s="72">
        <v>183</v>
      </c>
      <c r="F467" s="73"/>
      <c r="G467" s="71">
        <f t="shared" si="84"/>
        <v>-9</v>
      </c>
      <c r="H467" s="72">
        <f t="shared" si="85"/>
        <v>-7</v>
      </c>
      <c r="I467" s="37">
        <f t="shared" si="86"/>
        <v>-0.17647058823529413</v>
      </c>
      <c r="J467" s="38">
        <f t="shared" si="87"/>
        <v>-3.825136612021858E-2</v>
      </c>
    </row>
    <row r="468" spans="1:10" x14ac:dyDescent="0.25">
      <c r="A468" s="177"/>
      <c r="B468" s="143"/>
      <c r="C468" s="144"/>
      <c r="D468" s="143"/>
      <c r="E468" s="144"/>
      <c r="F468" s="145"/>
      <c r="G468" s="143"/>
      <c r="H468" s="144"/>
      <c r="I468" s="151"/>
      <c r="J468" s="152"/>
    </row>
    <row r="469" spans="1:10" s="139" customFormat="1" ht="13" x14ac:dyDescent="0.3">
      <c r="A469" s="159" t="s">
        <v>88</v>
      </c>
      <c r="B469" s="65"/>
      <c r="C469" s="66"/>
      <c r="D469" s="65"/>
      <c r="E469" s="66"/>
      <c r="F469" s="67"/>
      <c r="G469" s="65"/>
      <c r="H469" s="66"/>
      <c r="I469" s="20"/>
      <c r="J469" s="21"/>
    </row>
    <row r="470" spans="1:10" x14ac:dyDescent="0.25">
      <c r="A470" s="158" t="s">
        <v>393</v>
      </c>
      <c r="B470" s="65">
        <v>6</v>
      </c>
      <c r="C470" s="66">
        <v>2</v>
      </c>
      <c r="D470" s="65">
        <v>18</v>
      </c>
      <c r="E470" s="66">
        <v>5</v>
      </c>
      <c r="F470" s="67"/>
      <c r="G470" s="65">
        <f>B470-C470</f>
        <v>4</v>
      </c>
      <c r="H470" s="66">
        <f>D470-E470</f>
        <v>13</v>
      </c>
      <c r="I470" s="20">
        <f>IF(C470=0, "-", IF(G470/C470&lt;10, G470/C470, "&gt;999%"))</f>
        <v>2</v>
      </c>
      <c r="J470" s="21">
        <f>IF(E470=0, "-", IF(H470/E470&lt;10, H470/E470, "&gt;999%"))</f>
        <v>2.6</v>
      </c>
    </row>
    <row r="471" spans="1:10" x14ac:dyDescent="0.25">
      <c r="A471" s="158" t="s">
        <v>507</v>
      </c>
      <c r="B471" s="65">
        <v>28</v>
      </c>
      <c r="C471" s="66">
        <v>1</v>
      </c>
      <c r="D471" s="65">
        <v>114</v>
      </c>
      <c r="E471" s="66">
        <v>14</v>
      </c>
      <c r="F471" s="67"/>
      <c r="G471" s="65">
        <f>B471-C471</f>
        <v>27</v>
      </c>
      <c r="H471" s="66">
        <f>D471-E471</f>
        <v>100</v>
      </c>
      <c r="I471" s="20" t="str">
        <f>IF(C471=0, "-", IF(G471/C471&lt;10, G471/C471, "&gt;999%"))</f>
        <v>&gt;999%</v>
      </c>
      <c r="J471" s="21">
        <f>IF(E471=0, "-", IF(H471/E471&lt;10, H471/E471, "&gt;999%"))</f>
        <v>7.1428571428571432</v>
      </c>
    </row>
    <row r="472" spans="1:10" x14ac:dyDescent="0.25">
      <c r="A472" s="158" t="s">
        <v>431</v>
      </c>
      <c r="B472" s="65">
        <v>12</v>
      </c>
      <c r="C472" s="66">
        <v>2</v>
      </c>
      <c r="D472" s="65">
        <v>59</v>
      </c>
      <c r="E472" s="66">
        <v>13</v>
      </c>
      <c r="F472" s="67"/>
      <c r="G472" s="65">
        <f>B472-C472</f>
        <v>10</v>
      </c>
      <c r="H472" s="66">
        <f>D472-E472</f>
        <v>46</v>
      </c>
      <c r="I472" s="20">
        <f>IF(C472=0, "-", IF(G472/C472&lt;10, G472/C472, "&gt;999%"))</f>
        <v>5</v>
      </c>
      <c r="J472" s="21">
        <f>IF(E472=0, "-", IF(H472/E472&lt;10, H472/E472, "&gt;999%"))</f>
        <v>3.5384615384615383</v>
      </c>
    </row>
    <row r="473" spans="1:10" s="160" customFormat="1" ht="13" x14ac:dyDescent="0.3">
      <c r="A473" s="178" t="s">
        <v>669</v>
      </c>
      <c r="B473" s="71">
        <v>46</v>
      </c>
      <c r="C473" s="72">
        <v>5</v>
      </c>
      <c r="D473" s="71">
        <v>191</v>
      </c>
      <c r="E473" s="72">
        <v>32</v>
      </c>
      <c r="F473" s="73"/>
      <c r="G473" s="71">
        <f>B473-C473</f>
        <v>41</v>
      </c>
      <c r="H473" s="72">
        <f>D473-E473</f>
        <v>159</v>
      </c>
      <c r="I473" s="37">
        <f>IF(C473=0, "-", IF(G473/C473&lt;10, G473/C473, "&gt;999%"))</f>
        <v>8.1999999999999993</v>
      </c>
      <c r="J473" s="38">
        <f>IF(E473=0, "-", IF(H473/E473&lt;10, H473/E473, "&gt;999%"))</f>
        <v>4.96875</v>
      </c>
    </row>
    <row r="474" spans="1:10" x14ac:dyDescent="0.25">
      <c r="A474" s="177"/>
      <c r="B474" s="143"/>
      <c r="C474" s="144"/>
      <c r="D474" s="143"/>
      <c r="E474" s="144"/>
      <c r="F474" s="145"/>
      <c r="G474" s="143"/>
      <c r="H474" s="144"/>
      <c r="I474" s="151"/>
      <c r="J474" s="152"/>
    </row>
    <row r="475" spans="1:10" s="139" customFormat="1" ht="13" x14ac:dyDescent="0.3">
      <c r="A475" s="159" t="s">
        <v>89</v>
      </c>
      <c r="B475" s="65"/>
      <c r="C475" s="66"/>
      <c r="D475" s="65"/>
      <c r="E475" s="66"/>
      <c r="F475" s="67"/>
      <c r="G475" s="65"/>
      <c r="H475" s="66"/>
      <c r="I475" s="20"/>
      <c r="J475" s="21"/>
    </row>
    <row r="476" spans="1:10" x14ac:dyDescent="0.25">
      <c r="A476" s="158" t="s">
        <v>301</v>
      </c>
      <c r="B476" s="65">
        <v>6</v>
      </c>
      <c r="C476" s="66">
        <v>11</v>
      </c>
      <c r="D476" s="65">
        <v>66</v>
      </c>
      <c r="E476" s="66">
        <v>38</v>
      </c>
      <c r="F476" s="67"/>
      <c r="G476" s="65">
        <f t="shared" ref="G476:G483" si="88">B476-C476</f>
        <v>-5</v>
      </c>
      <c r="H476" s="66">
        <f t="shared" ref="H476:H483" si="89">D476-E476</f>
        <v>28</v>
      </c>
      <c r="I476" s="20">
        <f t="shared" ref="I476:I483" si="90">IF(C476=0, "-", IF(G476/C476&lt;10, G476/C476, "&gt;999%"))</f>
        <v>-0.45454545454545453</v>
      </c>
      <c r="J476" s="21">
        <f t="shared" ref="J476:J483" si="91">IF(E476=0, "-", IF(H476/E476&lt;10, H476/E476, "&gt;999%"))</f>
        <v>0.73684210526315785</v>
      </c>
    </row>
    <row r="477" spans="1:10" x14ac:dyDescent="0.25">
      <c r="A477" s="158" t="s">
        <v>353</v>
      </c>
      <c r="B477" s="65">
        <v>130</v>
      </c>
      <c r="C477" s="66">
        <v>0</v>
      </c>
      <c r="D477" s="65">
        <v>175</v>
      </c>
      <c r="E477" s="66">
        <v>0</v>
      </c>
      <c r="F477" s="67"/>
      <c r="G477" s="65">
        <f t="shared" si="88"/>
        <v>130</v>
      </c>
      <c r="H477" s="66">
        <f t="shared" si="89"/>
        <v>175</v>
      </c>
      <c r="I477" s="20" t="str">
        <f t="shared" si="90"/>
        <v>-</v>
      </c>
      <c r="J477" s="21" t="str">
        <f t="shared" si="91"/>
        <v>-</v>
      </c>
    </row>
    <row r="478" spans="1:10" x14ac:dyDescent="0.25">
      <c r="A478" s="158" t="s">
        <v>394</v>
      </c>
      <c r="B478" s="65">
        <v>106</v>
      </c>
      <c r="C478" s="66">
        <v>92</v>
      </c>
      <c r="D478" s="65">
        <v>687</v>
      </c>
      <c r="E478" s="66">
        <v>489</v>
      </c>
      <c r="F478" s="67"/>
      <c r="G478" s="65">
        <f t="shared" si="88"/>
        <v>14</v>
      </c>
      <c r="H478" s="66">
        <f t="shared" si="89"/>
        <v>198</v>
      </c>
      <c r="I478" s="20">
        <f t="shared" si="90"/>
        <v>0.15217391304347827</v>
      </c>
      <c r="J478" s="21">
        <f t="shared" si="91"/>
        <v>0.40490797546012269</v>
      </c>
    </row>
    <row r="479" spans="1:10" x14ac:dyDescent="0.25">
      <c r="A479" s="158" t="s">
        <v>218</v>
      </c>
      <c r="B479" s="65">
        <v>17</v>
      </c>
      <c r="C479" s="66">
        <v>31</v>
      </c>
      <c r="D479" s="65">
        <v>133</v>
      </c>
      <c r="E479" s="66">
        <v>96</v>
      </c>
      <c r="F479" s="67"/>
      <c r="G479" s="65">
        <f t="shared" si="88"/>
        <v>-14</v>
      </c>
      <c r="H479" s="66">
        <f t="shared" si="89"/>
        <v>37</v>
      </c>
      <c r="I479" s="20">
        <f t="shared" si="90"/>
        <v>-0.45161290322580644</v>
      </c>
      <c r="J479" s="21">
        <f t="shared" si="91"/>
        <v>0.38541666666666669</v>
      </c>
    </row>
    <row r="480" spans="1:10" x14ac:dyDescent="0.25">
      <c r="A480" s="158" t="s">
        <v>432</v>
      </c>
      <c r="B480" s="65">
        <v>89</v>
      </c>
      <c r="C480" s="66">
        <v>133</v>
      </c>
      <c r="D480" s="65">
        <v>400</v>
      </c>
      <c r="E480" s="66">
        <v>343</v>
      </c>
      <c r="F480" s="67"/>
      <c r="G480" s="65">
        <f t="shared" si="88"/>
        <v>-44</v>
      </c>
      <c r="H480" s="66">
        <f t="shared" si="89"/>
        <v>57</v>
      </c>
      <c r="I480" s="20">
        <f t="shared" si="90"/>
        <v>-0.33082706766917291</v>
      </c>
      <c r="J480" s="21">
        <f t="shared" si="91"/>
        <v>0.16618075801749271</v>
      </c>
    </row>
    <row r="481" spans="1:10" x14ac:dyDescent="0.25">
      <c r="A481" s="158" t="s">
        <v>234</v>
      </c>
      <c r="B481" s="65">
        <v>15</v>
      </c>
      <c r="C481" s="66">
        <v>15</v>
      </c>
      <c r="D481" s="65">
        <v>109</v>
      </c>
      <c r="E481" s="66">
        <v>29</v>
      </c>
      <c r="F481" s="67"/>
      <c r="G481" s="65">
        <f t="shared" si="88"/>
        <v>0</v>
      </c>
      <c r="H481" s="66">
        <f t="shared" si="89"/>
        <v>80</v>
      </c>
      <c r="I481" s="20">
        <f t="shared" si="90"/>
        <v>0</v>
      </c>
      <c r="J481" s="21">
        <f t="shared" si="91"/>
        <v>2.7586206896551726</v>
      </c>
    </row>
    <row r="482" spans="1:10" x14ac:dyDescent="0.25">
      <c r="A482" s="158" t="s">
        <v>354</v>
      </c>
      <c r="B482" s="65">
        <v>0</v>
      </c>
      <c r="C482" s="66">
        <v>101</v>
      </c>
      <c r="D482" s="65">
        <v>121</v>
      </c>
      <c r="E482" s="66">
        <v>300</v>
      </c>
      <c r="F482" s="67"/>
      <c r="G482" s="65">
        <f t="shared" si="88"/>
        <v>-101</v>
      </c>
      <c r="H482" s="66">
        <f t="shared" si="89"/>
        <v>-179</v>
      </c>
      <c r="I482" s="20">
        <f t="shared" si="90"/>
        <v>-1</v>
      </c>
      <c r="J482" s="21">
        <f t="shared" si="91"/>
        <v>-0.59666666666666668</v>
      </c>
    </row>
    <row r="483" spans="1:10" s="160" customFormat="1" ht="13" x14ac:dyDescent="0.3">
      <c r="A483" s="178" t="s">
        <v>670</v>
      </c>
      <c r="B483" s="71">
        <v>363</v>
      </c>
      <c r="C483" s="72">
        <v>383</v>
      </c>
      <c r="D483" s="71">
        <v>1691</v>
      </c>
      <c r="E483" s="72">
        <v>1295</v>
      </c>
      <c r="F483" s="73"/>
      <c r="G483" s="71">
        <f t="shared" si="88"/>
        <v>-20</v>
      </c>
      <c r="H483" s="72">
        <f t="shared" si="89"/>
        <v>396</v>
      </c>
      <c r="I483" s="37">
        <f t="shared" si="90"/>
        <v>-5.2219321148825062E-2</v>
      </c>
      <c r="J483" s="38">
        <f t="shared" si="91"/>
        <v>0.30579150579150577</v>
      </c>
    </row>
    <row r="484" spans="1:10" x14ac:dyDescent="0.25">
      <c r="A484" s="177"/>
      <c r="B484" s="143"/>
      <c r="C484" s="144"/>
      <c r="D484" s="143"/>
      <c r="E484" s="144"/>
      <c r="F484" s="145"/>
      <c r="G484" s="143"/>
      <c r="H484" s="144"/>
      <c r="I484" s="151"/>
      <c r="J484" s="152"/>
    </row>
    <row r="485" spans="1:10" s="139" customFormat="1" ht="13" x14ac:dyDescent="0.3">
      <c r="A485" s="159" t="s">
        <v>90</v>
      </c>
      <c r="B485" s="65"/>
      <c r="C485" s="66"/>
      <c r="D485" s="65"/>
      <c r="E485" s="66"/>
      <c r="F485" s="67"/>
      <c r="G485" s="65"/>
      <c r="H485" s="66"/>
      <c r="I485" s="20"/>
      <c r="J485" s="21"/>
    </row>
    <row r="486" spans="1:10" x14ac:dyDescent="0.25">
      <c r="A486" s="158" t="s">
        <v>205</v>
      </c>
      <c r="B486" s="65">
        <v>0</v>
      </c>
      <c r="C486" s="66">
        <v>86</v>
      </c>
      <c r="D486" s="65">
        <v>12</v>
      </c>
      <c r="E486" s="66">
        <v>332</v>
      </c>
      <c r="F486" s="67"/>
      <c r="G486" s="65">
        <f t="shared" ref="G486:G492" si="92">B486-C486</f>
        <v>-86</v>
      </c>
      <c r="H486" s="66">
        <f t="shared" ref="H486:H492" si="93">D486-E486</f>
        <v>-320</v>
      </c>
      <c r="I486" s="20">
        <f t="shared" ref="I486:I492" si="94">IF(C486=0, "-", IF(G486/C486&lt;10, G486/C486, "&gt;999%"))</f>
        <v>-1</v>
      </c>
      <c r="J486" s="21">
        <f t="shared" ref="J486:J492" si="95">IF(E486=0, "-", IF(H486/E486&lt;10, H486/E486, "&gt;999%"))</f>
        <v>-0.96385542168674698</v>
      </c>
    </row>
    <row r="487" spans="1:10" x14ac:dyDescent="0.25">
      <c r="A487" s="158" t="s">
        <v>333</v>
      </c>
      <c r="B487" s="65">
        <v>15</v>
      </c>
      <c r="C487" s="66">
        <v>11</v>
      </c>
      <c r="D487" s="65">
        <v>88</v>
      </c>
      <c r="E487" s="66">
        <v>88</v>
      </c>
      <c r="F487" s="67"/>
      <c r="G487" s="65">
        <f t="shared" si="92"/>
        <v>4</v>
      </c>
      <c r="H487" s="66">
        <f t="shared" si="93"/>
        <v>0</v>
      </c>
      <c r="I487" s="20">
        <f t="shared" si="94"/>
        <v>0.36363636363636365</v>
      </c>
      <c r="J487" s="21">
        <f t="shared" si="95"/>
        <v>0</v>
      </c>
    </row>
    <row r="488" spans="1:10" x14ac:dyDescent="0.25">
      <c r="A488" s="158" t="s">
        <v>334</v>
      </c>
      <c r="B488" s="65">
        <v>38</v>
      </c>
      <c r="C488" s="66">
        <v>67</v>
      </c>
      <c r="D488" s="65">
        <v>241</v>
      </c>
      <c r="E488" s="66">
        <v>295</v>
      </c>
      <c r="F488" s="67"/>
      <c r="G488" s="65">
        <f t="shared" si="92"/>
        <v>-29</v>
      </c>
      <c r="H488" s="66">
        <f t="shared" si="93"/>
        <v>-54</v>
      </c>
      <c r="I488" s="20">
        <f t="shared" si="94"/>
        <v>-0.43283582089552236</v>
      </c>
      <c r="J488" s="21">
        <f t="shared" si="95"/>
        <v>-0.18305084745762712</v>
      </c>
    </row>
    <row r="489" spans="1:10" x14ac:dyDescent="0.25">
      <c r="A489" s="158" t="s">
        <v>355</v>
      </c>
      <c r="B489" s="65">
        <v>2</v>
      </c>
      <c r="C489" s="66">
        <v>0</v>
      </c>
      <c r="D489" s="65">
        <v>21</v>
      </c>
      <c r="E489" s="66">
        <v>8</v>
      </c>
      <c r="F489" s="67"/>
      <c r="G489" s="65">
        <f t="shared" si="92"/>
        <v>2</v>
      </c>
      <c r="H489" s="66">
        <f t="shared" si="93"/>
        <v>13</v>
      </c>
      <c r="I489" s="20" t="str">
        <f t="shared" si="94"/>
        <v>-</v>
      </c>
      <c r="J489" s="21">
        <f t="shared" si="95"/>
        <v>1.625</v>
      </c>
    </row>
    <row r="490" spans="1:10" x14ac:dyDescent="0.25">
      <c r="A490" s="158" t="s">
        <v>206</v>
      </c>
      <c r="B490" s="65">
        <v>50</v>
      </c>
      <c r="C490" s="66">
        <v>49</v>
      </c>
      <c r="D490" s="65">
        <v>288</v>
      </c>
      <c r="E490" s="66">
        <v>171</v>
      </c>
      <c r="F490" s="67"/>
      <c r="G490" s="65">
        <f t="shared" si="92"/>
        <v>1</v>
      </c>
      <c r="H490" s="66">
        <f t="shared" si="93"/>
        <v>117</v>
      </c>
      <c r="I490" s="20">
        <f t="shared" si="94"/>
        <v>2.0408163265306121E-2</v>
      </c>
      <c r="J490" s="21">
        <f t="shared" si="95"/>
        <v>0.68421052631578949</v>
      </c>
    </row>
    <row r="491" spans="1:10" x14ac:dyDescent="0.25">
      <c r="A491" s="158" t="s">
        <v>356</v>
      </c>
      <c r="B491" s="65">
        <v>12</v>
      </c>
      <c r="C491" s="66">
        <v>29</v>
      </c>
      <c r="D491" s="65">
        <v>50</v>
      </c>
      <c r="E491" s="66">
        <v>57</v>
      </c>
      <c r="F491" s="67"/>
      <c r="G491" s="65">
        <f t="shared" si="92"/>
        <v>-17</v>
      </c>
      <c r="H491" s="66">
        <f t="shared" si="93"/>
        <v>-7</v>
      </c>
      <c r="I491" s="20">
        <f t="shared" si="94"/>
        <v>-0.58620689655172409</v>
      </c>
      <c r="J491" s="21">
        <f t="shared" si="95"/>
        <v>-0.12280701754385964</v>
      </c>
    </row>
    <row r="492" spans="1:10" s="160" customFormat="1" ht="13" x14ac:dyDescent="0.3">
      <c r="A492" s="178" t="s">
        <v>671</v>
      </c>
      <c r="B492" s="71">
        <v>117</v>
      </c>
      <c r="C492" s="72">
        <v>242</v>
      </c>
      <c r="D492" s="71">
        <v>700</v>
      </c>
      <c r="E492" s="72">
        <v>951</v>
      </c>
      <c r="F492" s="73"/>
      <c r="G492" s="71">
        <f t="shared" si="92"/>
        <v>-125</v>
      </c>
      <c r="H492" s="72">
        <f t="shared" si="93"/>
        <v>-251</v>
      </c>
      <c r="I492" s="37">
        <f t="shared" si="94"/>
        <v>-0.51652892561983466</v>
      </c>
      <c r="J492" s="38">
        <f t="shared" si="95"/>
        <v>-0.26393270241850686</v>
      </c>
    </row>
    <row r="493" spans="1:10" x14ac:dyDescent="0.25">
      <c r="A493" s="177"/>
      <c r="B493" s="143"/>
      <c r="C493" s="144"/>
      <c r="D493" s="143"/>
      <c r="E493" s="144"/>
      <c r="F493" s="145"/>
      <c r="G493" s="143"/>
      <c r="H493" s="144"/>
      <c r="I493" s="151"/>
      <c r="J493" s="152"/>
    </row>
    <row r="494" spans="1:10" s="139" customFormat="1" ht="13" x14ac:dyDescent="0.3">
      <c r="A494" s="159" t="s">
        <v>91</v>
      </c>
      <c r="B494" s="65"/>
      <c r="C494" s="66"/>
      <c r="D494" s="65"/>
      <c r="E494" s="66"/>
      <c r="F494" s="67"/>
      <c r="G494" s="65"/>
      <c r="H494" s="66"/>
      <c r="I494" s="20"/>
      <c r="J494" s="21"/>
    </row>
    <row r="495" spans="1:10" x14ac:dyDescent="0.25">
      <c r="A495" s="158" t="s">
        <v>255</v>
      </c>
      <c r="B495" s="65">
        <v>79</v>
      </c>
      <c r="C495" s="66">
        <v>5</v>
      </c>
      <c r="D495" s="65">
        <v>584</v>
      </c>
      <c r="E495" s="66">
        <v>150</v>
      </c>
      <c r="F495" s="67"/>
      <c r="G495" s="65">
        <f>B495-C495</f>
        <v>74</v>
      </c>
      <c r="H495" s="66">
        <f>D495-E495</f>
        <v>434</v>
      </c>
      <c r="I495" s="20" t="str">
        <f>IF(C495=0, "-", IF(G495/C495&lt;10, G495/C495, "&gt;999%"))</f>
        <v>&gt;999%</v>
      </c>
      <c r="J495" s="21">
        <f>IF(E495=0, "-", IF(H495/E495&lt;10, H495/E495, "&gt;999%"))</f>
        <v>2.8933333333333335</v>
      </c>
    </row>
    <row r="496" spans="1:10" x14ac:dyDescent="0.25">
      <c r="A496" s="158" t="s">
        <v>415</v>
      </c>
      <c r="B496" s="65">
        <v>265</v>
      </c>
      <c r="C496" s="66">
        <v>0</v>
      </c>
      <c r="D496" s="65">
        <v>496</v>
      </c>
      <c r="E496" s="66">
        <v>0</v>
      </c>
      <c r="F496" s="67"/>
      <c r="G496" s="65">
        <f>B496-C496</f>
        <v>265</v>
      </c>
      <c r="H496" s="66">
        <f>D496-E496</f>
        <v>496</v>
      </c>
      <c r="I496" s="20" t="str">
        <f>IF(C496=0, "-", IF(G496/C496&lt;10, G496/C496, "&gt;999%"))</f>
        <v>-</v>
      </c>
      <c r="J496" s="21" t="str">
        <f>IF(E496=0, "-", IF(H496/E496&lt;10, H496/E496, "&gt;999%"))</f>
        <v>-</v>
      </c>
    </row>
    <row r="497" spans="1:10" s="160" customFormat="1" ht="13" x14ac:dyDescent="0.3">
      <c r="A497" s="178" t="s">
        <v>672</v>
      </c>
      <c r="B497" s="71">
        <v>344</v>
      </c>
      <c r="C497" s="72">
        <v>5</v>
      </c>
      <c r="D497" s="71">
        <v>1080</v>
      </c>
      <c r="E497" s="72">
        <v>150</v>
      </c>
      <c r="F497" s="73"/>
      <c r="G497" s="71">
        <f>B497-C497</f>
        <v>339</v>
      </c>
      <c r="H497" s="72">
        <f>D497-E497</f>
        <v>930</v>
      </c>
      <c r="I497" s="37" t="str">
        <f>IF(C497=0, "-", IF(G497/C497&lt;10, G497/C497, "&gt;999%"))</f>
        <v>&gt;999%</v>
      </c>
      <c r="J497" s="38">
        <f>IF(E497=0, "-", IF(H497/E497&lt;10, H497/E497, "&gt;999%"))</f>
        <v>6.2</v>
      </c>
    </row>
    <row r="498" spans="1:10" x14ac:dyDescent="0.25">
      <c r="A498" s="177"/>
      <c r="B498" s="143"/>
      <c r="C498" s="144"/>
      <c r="D498" s="143"/>
      <c r="E498" s="144"/>
      <c r="F498" s="145"/>
      <c r="G498" s="143"/>
      <c r="H498" s="144"/>
      <c r="I498" s="151"/>
      <c r="J498" s="152"/>
    </row>
    <row r="499" spans="1:10" s="139" customFormat="1" ht="13" x14ac:dyDescent="0.3">
      <c r="A499" s="159" t="s">
        <v>92</v>
      </c>
      <c r="B499" s="65"/>
      <c r="C499" s="66"/>
      <c r="D499" s="65"/>
      <c r="E499" s="66"/>
      <c r="F499" s="67"/>
      <c r="G499" s="65"/>
      <c r="H499" s="66"/>
      <c r="I499" s="20"/>
      <c r="J499" s="21"/>
    </row>
    <row r="500" spans="1:10" x14ac:dyDescent="0.25">
      <c r="A500" s="158" t="s">
        <v>240</v>
      </c>
      <c r="B500" s="65">
        <v>94</v>
      </c>
      <c r="C500" s="66">
        <v>54</v>
      </c>
      <c r="D500" s="65">
        <v>371</v>
      </c>
      <c r="E500" s="66">
        <v>591</v>
      </c>
      <c r="F500" s="67"/>
      <c r="G500" s="65">
        <f t="shared" ref="G500:G521" si="96">B500-C500</f>
        <v>40</v>
      </c>
      <c r="H500" s="66">
        <f t="shared" ref="H500:H521" si="97">D500-E500</f>
        <v>-220</v>
      </c>
      <c r="I500" s="20">
        <f t="shared" ref="I500:I521" si="98">IF(C500=0, "-", IF(G500/C500&lt;10, G500/C500, "&gt;999%"))</f>
        <v>0.7407407407407407</v>
      </c>
      <c r="J500" s="21">
        <f t="shared" ref="J500:J521" si="99">IF(E500=0, "-", IF(H500/E500&lt;10, H500/E500, "&gt;999%"))</f>
        <v>-0.37225042301184436</v>
      </c>
    </row>
    <row r="501" spans="1:10" x14ac:dyDescent="0.25">
      <c r="A501" s="158" t="s">
        <v>357</v>
      </c>
      <c r="B501" s="65">
        <v>44</v>
      </c>
      <c r="C501" s="66">
        <v>22</v>
      </c>
      <c r="D501" s="65">
        <v>147</v>
      </c>
      <c r="E501" s="66">
        <v>261</v>
      </c>
      <c r="F501" s="67"/>
      <c r="G501" s="65">
        <f t="shared" si="96"/>
        <v>22</v>
      </c>
      <c r="H501" s="66">
        <f t="shared" si="97"/>
        <v>-114</v>
      </c>
      <c r="I501" s="20">
        <f t="shared" si="98"/>
        <v>1</v>
      </c>
      <c r="J501" s="21">
        <f t="shared" si="99"/>
        <v>-0.43678160919540232</v>
      </c>
    </row>
    <row r="502" spans="1:10" x14ac:dyDescent="0.25">
      <c r="A502" s="158" t="s">
        <v>476</v>
      </c>
      <c r="B502" s="65">
        <v>6</v>
      </c>
      <c r="C502" s="66">
        <v>2</v>
      </c>
      <c r="D502" s="65">
        <v>9</v>
      </c>
      <c r="E502" s="66">
        <v>12</v>
      </c>
      <c r="F502" s="67"/>
      <c r="G502" s="65">
        <f t="shared" si="96"/>
        <v>4</v>
      </c>
      <c r="H502" s="66">
        <f t="shared" si="97"/>
        <v>-3</v>
      </c>
      <c r="I502" s="20">
        <f t="shared" si="98"/>
        <v>2</v>
      </c>
      <c r="J502" s="21">
        <f t="shared" si="99"/>
        <v>-0.25</v>
      </c>
    </row>
    <row r="503" spans="1:10" x14ac:dyDescent="0.25">
      <c r="A503" s="158" t="s">
        <v>219</v>
      </c>
      <c r="B503" s="65">
        <v>143</v>
      </c>
      <c r="C503" s="66">
        <v>160</v>
      </c>
      <c r="D503" s="65">
        <v>511</v>
      </c>
      <c r="E503" s="66">
        <v>935</v>
      </c>
      <c r="F503" s="67"/>
      <c r="G503" s="65">
        <f t="shared" si="96"/>
        <v>-17</v>
      </c>
      <c r="H503" s="66">
        <f t="shared" si="97"/>
        <v>-424</v>
      </c>
      <c r="I503" s="20">
        <f t="shared" si="98"/>
        <v>-0.10625</v>
      </c>
      <c r="J503" s="21">
        <f t="shared" si="99"/>
        <v>-0.45347593582887702</v>
      </c>
    </row>
    <row r="504" spans="1:10" x14ac:dyDescent="0.25">
      <c r="A504" s="158" t="s">
        <v>358</v>
      </c>
      <c r="B504" s="65">
        <v>49</v>
      </c>
      <c r="C504" s="66">
        <v>0</v>
      </c>
      <c r="D504" s="65">
        <v>242</v>
      </c>
      <c r="E504" s="66">
        <v>0</v>
      </c>
      <c r="F504" s="67"/>
      <c r="G504" s="65">
        <f t="shared" si="96"/>
        <v>49</v>
      </c>
      <c r="H504" s="66">
        <f t="shared" si="97"/>
        <v>242</v>
      </c>
      <c r="I504" s="20" t="str">
        <f t="shared" si="98"/>
        <v>-</v>
      </c>
      <c r="J504" s="21" t="str">
        <f t="shared" si="99"/>
        <v>-</v>
      </c>
    </row>
    <row r="505" spans="1:10" x14ac:dyDescent="0.25">
      <c r="A505" s="158" t="s">
        <v>433</v>
      </c>
      <c r="B505" s="65">
        <v>9</v>
      </c>
      <c r="C505" s="66">
        <v>25</v>
      </c>
      <c r="D505" s="65">
        <v>118</v>
      </c>
      <c r="E505" s="66">
        <v>184</v>
      </c>
      <c r="F505" s="67"/>
      <c r="G505" s="65">
        <f t="shared" si="96"/>
        <v>-16</v>
      </c>
      <c r="H505" s="66">
        <f t="shared" si="97"/>
        <v>-66</v>
      </c>
      <c r="I505" s="20">
        <f t="shared" si="98"/>
        <v>-0.64</v>
      </c>
      <c r="J505" s="21">
        <f t="shared" si="99"/>
        <v>-0.35869565217391303</v>
      </c>
    </row>
    <row r="506" spans="1:10" x14ac:dyDescent="0.25">
      <c r="A506" s="158" t="s">
        <v>302</v>
      </c>
      <c r="B506" s="65">
        <v>18</v>
      </c>
      <c r="C506" s="66">
        <v>0</v>
      </c>
      <c r="D506" s="65">
        <v>37</v>
      </c>
      <c r="E506" s="66">
        <v>0</v>
      </c>
      <c r="F506" s="67"/>
      <c r="G506" s="65">
        <f t="shared" si="96"/>
        <v>18</v>
      </c>
      <c r="H506" s="66">
        <f t="shared" si="97"/>
        <v>37</v>
      </c>
      <c r="I506" s="20" t="str">
        <f t="shared" si="98"/>
        <v>-</v>
      </c>
      <c r="J506" s="21" t="str">
        <f t="shared" si="99"/>
        <v>-</v>
      </c>
    </row>
    <row r="507" spans="1:10" x14ac:dyDescent="0.25">
      <c r="A507" s="158" t="s">
        <v>293</v>
      </c>
      <c r="B507" s="65">
        <v>4</v>
      </c>
      <c r="C507" s="66">
        <v>0</v>
      </c>
      <c r="D507" s="65">
        <v>7</v>
      </c>
      <c r="E507" s="66">
        <v>7</v>
      </c>
      <c r="F507" s="67"/>
      <c r="G507" s="65">
        <f t="shared" si="96"/>
        <v>4</v>
      </c>
      <c r="H507" s="66">
        <f t="shared" si="97"/>
        <v>0</v>
      </c>
      <c r="I507" s="20" t="str">
        <f t="shared" si="98"/>
        <v>-</v>
      </c>
      <c r="J507" s="21">
        <f t="shared" si="99"/>
        <v>0</v>
      </c>
    </row>
    <row r="508" spans="1:10" x14ac:dyDescent="0.25">
      <c r="A508" s="158" t="s">
        <v>475</v>
      </c>
      <c r="B508" s="65">
        <v>24</v>
      </c>
      <c r="C508" s="66">
        <v>25</v>
      </c>
      <c r="D508" s="65">
        <v>96</v>
      </c>
      <c r="E508" s="66">
        <v>137</v>
      </c>
      <c r="F508" s="67"/>
      <c r="G508" s="65">
        <f t="shared" si="96"/>
        <v>-1</v>
      </c>
      <c r="H508" s="66">
        <f t="shared" si="97"/>
        <v>-41</v>
      </c>
      <c r="I508" s="20">
        <f t="shared" si="98"/>
        <v>-0.04</v>
      </c>
      <c r="J508" s="21">
        <f t="shared" si="99"/>
        <v>-0.29927007299270075</v>
      </c>
    </row>
    <row r="509" spans="1:10" x14ac:dyDescent="0.25">
      <c r="A509" s="158" t="s">
        <v>488</v>
      </c>
      <c r="B509" s="65">
        <v>102</v>
      </c>
      <c r="C509" s="66">
        <v>33</v>
      </c>
      <c r="D509" s="65">
        <v>336</v>
      </c>
      <c r="E509" s="66">
        <v>445</v>
      </c>
      <c r="F509" s="67"/>
      <c r="G509" s="65">
        <f t="shared" si="96"/>
        <v>69</v>
      </c>
      <c r="H509" s="66">
        <f t="shared" si="97"/>
        <v>-109</v>
      </c>
      <c r="I509" s="20">
        <f t="shared" si="98"/>
        <v>2.0909090909090908</v>
      </c>
      <c r="J509" s="21">
        <f t="shared" si="99"/>
        <v>-0.24494382022471911</v>
      </c>
    </row>
    <row r="510" spans="1:10" x14ac:dyDescent="0.25">
      <c r="A510" s="158" t="s">
        <v>498</v>
      </c>
      <c r="B510" s="65">
        <v>85</v>
      </c>
      <c r="C510" s="66">
        <v>118</v>
      </c>
      <c r="D510" s="65">
        <v>382</v>
      </c>
      <c r="E510" s="66">
        <v>443</v>
      </c>
      <c r="F510" s="67"/>
      <c r="G510" s="65">
        <f t="shared" si="96"/>
        <v>-33</v>
      </c>
      <c r="H510" s="66">
        <f t="shared" si="97"/>
        <v>-61</v>
      </c>
      <c r="I510" s="20">
        <f t="shared" si="98"/>
        <v>-0.27966101694915252</v>
      </c>
      <c r="J510" s="21">
        <f t="shared" si="99"/>
        <v>-0.13769751693002258</v>
      </c>
    </row>
    <row r="511" spans="1:10" x14ac:dyDescent="0.25">
      <c r="A511" s="158" t="s">
        <v>508</v>
      </c>
      <c r="B511" s="65">
        <v>353</v>
      </c>
      <c r="C511" s="66">
        <v>391</v>
      </c>
      <c r="D511" s="65">
        <v>1814</v>
      </c>
      <c r="E511" s="66">
        <v>1630</v>
      </c>
      <c r="F511" s="67"/>
      <c r="G511" s="65">
        <f t="shared" si="96"/>
        <v>-38</v>
      </c>
      <c r="H511" s="66">
        <f t="shared" si="97"/>
        <v>184</v>
      </c>
      <c r="I511" s="20">
        <f t="shared" si="98"/>
        <v>-9.718670076726342E-2</v>
      </c>
      <c r="J511" s="21">
        <f t="shared" si="99"/>
        <v>0.11288343558282209</v>
      </c>
    </row>
    <row r="512" spans="1:10" x14ac:dyDescent="0.25">
      <c r="A512" s="158" t="s">
        <v>434</v>
      </c>
      <c r="B512" s="65">
        <v>123</v>
      </c>
      <c r="C512" s="66">
        <v>120</v>
      </c>
      <c r="D512" s="65">
        <v>374</v>
      </c>
      <c r="E512" s="66">
        <v>486</v>
      </c>
      <c r="F512" s="67"/>
      <c r="G512" s="65">
        <f t="shared" si="96"/>
        <v>3</v>
      </c>
      <c r="H512" s="66">
        <f t="shared" si="97"/>
        <v>-112</v>
      </c>
      <c r="I512" s="20">
        <f t="shared" si="98"/>
        <v>2.5000000000000001E-2</v>
      </c>
      <c r="J512" s="21">
        <f t="shared" si="99"/>
        <v>-0.23045267489711935</v>
      </c>
    </row>
    <row r="513" spans="1:10" x14ac:dyDescent="0.25">
      <c r="A513" s="158" t="s">
        <v>509</v>
      </c>
      <c r="B513" s="65">
        <v>78</v>
      </c>
      <c r="C513" s="66">
        <v>70</v>
      </c>
      <c r="D513" s="65">
        <v>363</v>
      </c>
      <c r="E513" s="66">
        <v>337</v>
      </c>
      <c r="F513" s="67"/>
      <c r="G513" s="65">
        <f t="shared" si="96"/>
        <v>8</v>
      </c>
      <c r="H513" s="66">
        <f t="shared" si="97"/>
        <v>26</v>
      </c>
      <c r="I513" s="20">
        <f t="shared" si="98"/>
        <v>0.11428571428571428</v>
      </c>
      <c r="J513" s="21">
        <f t="shared" si="99"/>
        <v>7.71513353115727E-2</v>
      </c>
    </row>
    <row r="514" spans="1:10" x14ac:dyDescent="0.25">
      <c r="A514" s="158" t="s">
        <v>462</v>
      </c>
      <c r="B514" s="65">
        <v>124</v>
      </c>
      <c r="C514" s="66">
        <v>109</v>
      </c>
      <c r="D514" s="65">
        <v>472</v>
      </c>
      <c r="E514" s="66">
        <v>454</v>
      </c>
      <c r="F514" s="67"/>
      <c r="G514" s="65">
        <f t="shared" si="96"/>
        <v>15</v>
      </c>
      <c r="H514" s="66">
        <f t="shared" si="97"/>
        <v>18</v>
      </c>
      <c r="I514" s="20">
        <f t="shared" si="98"/>
        <v>0.13761467889908258</v>
      </c>
      <c r="J514" s="21">
        <f t="shared" si="99"/>
        <v>3.9647577092511016E-2</v>
      </c>
    </row>
    <row r="515" spans="1:10" x14ac:dyDescent="0.25">
      <c r="A515" s="158" t="s">
        <v>435</v>
      </c>
      <c r="B515" s="65">
        <v>114</v>
      </c>
      <c r="C515" s="66">
        <v>74</v>
      </c>
      <c r="D515" s="65">
        <v>416</v>
      </c>
      <c r="E515" s="66">
        <v>871</v>
      </c>
      <c r="F515" s="67"/>
      <c r="G515" s="65">
        <f t="shared" si="96"/>
        <v>40</v>
      </c>
      <c r="H515" s="66">
        <f t="shared" si="97"/>
        <v>-455</v>
      </c>
      <c r="I515" s="20">
        <f t="shared" si="98"/>
        <v>0.54054054054054057</v>
      </c>
      <c r="J515" s="21">
        <f t="shared" si="99"/>
        <v>-0.52238805970149249</v>
      </c>
    </row>
    <row r="516" spans="1:10" x14ac:dyDescent="0.25">
      <c r="A516" s="158" t="s">
        <v>220</v>
      </c>
      <c r="B516" s="65">
        <v>0</v>
      </c>
      <c r="C516" s="66">
        <v>0</v>
      </c>
      <c r="D516" s="65">
        <v>0</v>
      </c>
      <c r="E516" s="66">
        <v>2</v>
      </c>
      <c r="F516" s="67"/>
      <c r="G516" s="65">
        <f t="shared" si="96"/>
        <v>0</v>
      </c>
      <c r="H516" s="66">
        <f t="shared" si="97"/>
        <v>-2</v>
      </c>
      <c r="I516" s="20" t="str">
        <f t="shared" si="98"/>
        <v>-</v>
      </c>
      <c r="J516" s="21">
        <f t="shared" si="99"/>
        <v>-1</v>
      </c>
    </row>
    <row r="517" spans="1:10" x14ac:dyDescent="0.25">
      <c r="A517" s="158" t="s">
        <v>395</v>
      </c>
      <c r="B517" s="65">
        <v>234</v>
      </c>
      <c r="C517" s="66">
        <v>147</v>
      </c>
      <c r="D517" s="65">
        <v>1051</v>
      </c>
      <c r="E517" s="66">
        <v>1552</v>
      </c>
      <c r="F517" s="67"/>
      <c r="G517" s="65">
        <f t="shared" si="96"/>
        <v>87</v>
      </c>
      <c r="H517" s="66">
        <f t="shared" si="97"/>
        <v>-501</v>
      </c>
      <c r="I517" s="20">
        <f t="shared" si="98"/>
        <v>0.59183673469387754</v>
      </c>
      <c r="J517" s="21">
        <f t="shared" si="99"/>
        <v>-0.32280927835051548</v>
      </c>
    </row>
    <row r="518" spans="1:10" x14ac:dyDescent="0.25">
      <c r="A518" s="158" t="s">
        <v>317</v>
      </c>
      <c r="B518" s="65">
        <v>2</v>
      </c>
      <c r="C518" s="66">
        <v>0</v>
      </c>
      <c r="D518" s="65">
        <v>7</v>
      </c>
      <c r="E518" s="66">
        <v>1</v>
      </c>
      <c r="F518" s="67"/>
      <c r="G518" s="65">
        <f t="shared" si="96"/>
        <v>2</v>
      </c>
      <c r="H518" s="66">
        <f t="shared" si="97"/>
        <v>6</v>
      </c>
      <c r="I518" s="20" t="str">
        <f t="shared" si="98"/>
        <v>-</v>
      </c>
      <c r="J518" s="21">
        <f t="shared" si="99"/>
        <v>6</v>
      </c>
    </row>
    <row r="519" spans="1:10" x14ac:dyDescent="0.25">
      <c r="A519" s="158" t="s">
        <v>207</v>
      </c>
      <c r="B519" s="65">
        <v>17</v>
      </c>
      <c r="C519" s="66">
        <v>17</v>
      </c>
      <c r="D519" s="65">
        <v>74</v>
      </c>
      <c r="E519" s="66">
        <v>101</v>
      </c>
      <c r="F519" s="67"/>
      <c r="G519" s="65">
        <f t="shared" si="96"/>
        <v>0</v>
      </c>
      <c r="H519" s="66">
        <f t="shared" si="97"/>
        <v>-27</v>
      </c>
      <c r="I519" s="20">
        <f t="shared" si="98"/>
        <v>0</v>
      </c>
      <c r="J519" s="21">
        <f t="shared" si="99"/>
        <v>-0.26732673267326734</v>
      </c>
    </row>
    <row r="520" spans="1:10" x14ac:dyDescent="0.25">
      <c r="A520" s="158" t="s">
        <v>335</v>
      </c>
      <c r="B520" s="65">
        <v>33</v>
      </c>
      <c r="C520" s="66">
        <v>25</v>
      </c>
      <c r="D520" s="65">
        <v>175</v>
      </c>
      <c r="E520" s="66">
        <v>320</v>
      </c>
      <c r="F520" s="67"/>
      <c r="G520" s="65">
        <f t="shared" si="96"/>
        <v>8</v>
      </c>
      <c r="H520" s="66">
        <f t="shared" si="97"/>
        <v>-145</v>
      </c>
      <c r="I520" s="20">
        <f t="shared" si="98"/>
        <v>0.32</v>
      </c>
      <c r="J520" s="21">
        <f t="shared" si="99"/>
        <v>-0.453125</v>
      </c>
    </row>
    <row r="521" spans="1:10" s="160" customFormat="1" ht="13" x14ac:dyDescent="0.3">
      <c r="A521" s="178" t="s">
        <v>673</v>
      </c>
      <c r="B521" s="71">
        <v>1656</v>
      </c>
      <c r="C521" s="72">
        <v>1392</v>
      </c>
      <c r="D521" s="71">
        <v>7002</v>
      </c>
      <c r="E521" s="72">
        <v>8769</v>
      </c>
      <c r="F521" s="73"/>
      <c r="G521" s="71">
        <f t="shared" si="96"/>
        <v>264</v>
      </c>
      <c r="H521" s="72">
        <f t="shared" si="97"/>
        <v>-1767</v>
      </c>
      <c r="I521" s="37">
        <f t="shared" si="98"/>
        <v>0.18965517241379309</v>
      </c>
      <c r="J521" s="38">
        <f t="shared" si="99"/>
        <v>-0.20150530277112555</v>
      </c>
    </row>
    <row r="522" spans="1:10" x14ac:dyDescent="0.25">
      <c r="A522" s="177"/>
      <c r="B522" s="143"/>
      <c r="C522" s="144"/>
      <c r="D522" s="143"/>
      <c r="E522" s="144"/>
      <c r="F522" s="145"/>
      <c r="G522" s="143"/>
      <c r="H522" s="144"/>
      <c r="I522" s="151"/>
      <c r="J522" s="152"/>
    </row>
    <row r="523" spans="1:10" s="139" customFormat="1" ht="13" x14ac:dyDescent="0.3">
      <c r="A523" s="159" t="s">
        <v>93</v>
      </c>
      <c r="B523" s="65"/>
      <c r="C523" s="66"/>
      <c r="D523" s="65"/>
      <c r="E523" s="66"/>
      <c r="F523" s="67"/>
      <c r="G523" s="65"/>
      <c r="H523" s="66"/>
      <c r="I523" s="20"/>
      <c r="J523" s="21"/>
    </row>
    <row r="524" spans="1:10" x14ac:dyDescent="0.25">
      <c r="A524" s="158" t="s">
        <v>551</v>
      </c>
      <c r="B524" s="65">
        <v>6</v>
      </c>
      <c r="C524" s="66">
        <v>7</v>
      </c>
      <c r="D524" s="65">
        <v>30</v>
      </c>
      <c r="E524" s="66">
        <v>27</v>
      </c>
      <c r="F524" s="67"/>
      <c r="G524" s="65">
        <f>B524-C524</f>
        <v>-1</v>
      </c>
      <c r="H524" s="66">
        <f>D524-E524</f>
        <v>3</v>
      </c>
      <c r="I524" s="20">
        <f>IF(C524=0, "-", IF(G524/C524&lt;10, G524/C524, "&gt;999%"))</f>
        <v>-0.14285714285714285</v>
      </c>
      <c r="J524" s="21">
        <f>IF(E524=0, "-", IF(H524/E524&lt;10, H524/E524, "&gt;999%"))</f>
        <v>0.1111111111111111</v>
      </c>
    </row>
    <row r="525" spans="1:10" x14ac:dyDescent="0.25">
      <c r="A525" s="158" t="s">
        <v>538</v>
      </c>
      <c r="B525" s="65">
        <v>0</v>
      </c>
      <c r="C525" s="66">
        <v>0</v>
      </c>
      <c r="D525" s="65">
        <v>6</v>
      </c>
      <c r="E525" s="66">
        <v>3</v>
      </c>
      <c r="F525" s="67"/>
      <c r="G525" s="65">
        <f>B525-C525</f>
        <v>0</v>
      </c>
      <c r="H525" s="66">
        <f>D525-E525</f>
        <v>3</v>
      </c>
      <c r="I525" s="20" t="str">
        <f>IF(C525=0, "-", IF(G525/C525&lt;10, G525/C525, "&gt;999%"))</f>
        <v>-</v>
      </c>
      <c r="J525" s="21">
        <f>IF(E525=0, "-", IF(H525/E525&lt;10, H525/E525, "&gt;999%"))</f>
        <v>1</v>
      </c>
    </row>
    <row r="526" spans="1:10" s="160" customFormat="1" ht="13" x14ac:dyDescent="0.3">
      <c r="A526" s="178" t="s">
        <v>674</v>
      </c>
      <c r="B526" s="71">
        <v>6</v>
      </c>
      <c r="C526" s="72">
        <v>7</v>
      </c>
      <c r="D526" s="71">
        <v>36</v>
      </c>
      <c r="E526" s="72">
        <v>30</v>
      </c>
      <c r="F526" s="73"/>
      <c r="G526" s="71">
        <f>B526-C526</f>
        <v>-1</v>
      </c>
      <c r="H526" s="72">
        <f>D526-E526</f>
        <v>6</v>
      </c>
      <c r="I526" s="37">
        <f>IF(C526=0, "-", IF(G526/C526&lt;10, G526/C526, "&gt;999%"))</f>
        <v>-0.14285714285714285</v>
      </c>
      <c r="J526" s="38">
        <f>IF(E526=0, "-", IF(H526/E526&lt;10, H526/E526, "&gt;999%"))</f>
        <v>0.2</v>
      </c>
    </row>
    <row r="527" spans="1:10" x14ac:dyDescent="0.25">
      <c r="A527" s="177"/>
      <c r="B527" s="143"/>
      <c r="C527" s="144"/>
      <c r="D527" s="143"/>
      <c r="E527" s="144"/>
      <c r="F527" s="145"/>
      <c r="G527" s="143"/>
      <c r="H527" s="144"/>
      <c r="I527" s="151"/>
      <c r="J527" s="152"/>
    </row>
    <row r="528" spans="1:10" s="139" customFormat="1" ht="13" x14ac:dyDescent="0.3">
      <c r="A528" s="159" t="s">
        <v>94</v>
      </c>
      <c r="B528" s="65"/>
      <c r="C528" s="66"/>
      <c r="D528" s="65"/>
      <c r="E528" s="66"/>
      <c r="F528" s="67"/>
      <c r="G528" s="65"/>
      <c r="H528" s="66"/>
      <c r="I528" s="20"/>
      <c r="J528" s="21"/>
    </row>
    <row r="529" spans="1:10" x14ac:dyDescent="0.25">
      <c r="A529" s="158" t="s">
        <v>510</v>
      </c>
      <c r="B529" s="65">
        <v>44</v>
      </c>
      <c r="C529" s="66">
        <v>18</v>
      </c>
      <c r="D529" s="65">
        <v>184</v>
      </c>
      <c r="E529" s="66">
        <v>143</v>
      </c>
      <c r="F529" s="67"/>
      <c r="G529" s="65">
        <f t="shared" ref="G529:G547" si="100">B529-C529</f>
        <v>26</v>
      </c>
      <c r="H529" s="66">
        <f t="shared" ref="H529:H547" si="101">D529-E529</f>
        <v>41</v>
      </c>
      <c r="I529" s="20">
        <f t="shared" ref="I529:I547" si="102">IF(C529=0, "-", IF(G529/C529&lt;10, G529/C529, "&gt;999%"))</f>
        <v>1.4444444444444444</v>
      </c>
      <c r="J529" s="21">
        <f t="shared" ref="J529:J547" si="103">IF(E529=0, "-", IF(H529/E529&lt;10, H529/E529, "&gt;999%"))</f>
        <v>0.28671328671328672</v>
      </c>
    </row>
    <row r="530" spans="1:10" x14ac:dyDescent="0.25">
      <c r="A530" s="158" t="s">
        <v>256</v>
      </c>
      <c r="B530" s="65">
        <v>3</v>
      </c>
      <c r="C530" s="66">
        <v>11</v>
      </c>
      <c r="D530" s="65">
        <v>31</v>
      </c>
      <c r="E530" s="66">
        <v>26</v>
      </c>
      <c r="F530" s="67"/>
      <c r="G530" s="65">
        <f t="shared" si="100"/>
        <v>-8</v>
      </c>
      <c r="H530" s="66">
        <f t="shared" si="101"/>
        <v>5</v>
      </c>
      <c r="I530" s="20">
        <f t="shared" si="102"/>
        <v>-0.72727272727272729</v>
      </c>
      <c r="J530" s="21">
        <f t="shared" si="103"/>
        <v>0.19230769230769232</v>
      </c>
    </row>
    <row r="531" spans="1:10" x14ac:dyDescent="0.25">
      <c r="A531" s="158" t="s">
        <v>286</v>
      </c>
      <c r="B531" s="65">
        <v>0</v>
      </c>
      <c r="C531" s="66">
        <v>3</v>
      </c>
      <c r="D531" s="65">
        <v>3</v>
      </c>
      <c r="E531" s="66">
        <v>9</v>
      </c>
      <c r="F531" s="67"/>
      <c r="G531" s="65">
        <f t="shared" si="100"/>
        <v>-3</v>
      </c>
      <c r="H531" s="66">
        <f t="shared" si="101"/>
        <v>-6</v>
      </c>
      <c r="I531" s="20">
        <f t="shared" si="102"/>
        <v>-1</v>
      </c>
      <c r="J531" s="21">
        <f t="shared" si="103"/>
        <v>-0.66666666666666663</v>
      </c>
    </row>
    <row r="532" spans="1:10" x14ac:dyDescent="0.25">
      <c r="A532" s="158" t="s">
        <v>479</v>
      </c>
      <c r="B532" s="65">
        <v>1</v>
      </c>
      <c r="C532" s="66">
        <v>2</v>
      </c>
      <c r="D532" s="65">
        <v>4</v>
      </c>
      <c r="E532" s="66">
        <v>16</v>
      </c>
      <c r="F532" s="67"/>
      <c r="G532" s="65">
        <f t="shared" si="100"/>
        <v>-1</v>
      </c>
      <c r="H532" s="66">
        <f t="shared" si="101"/>
        <v>-12</v>
      </c>
      <c r="I532" s="20">
        <f t="shared" si="102"/>
        <v>-0.5</v>
      </c>
      <c r="J532" s="21">
        <f t="shared" si="103"/>
        <v>-0.75</v>
      </c>
    </row>
    <row r="533" spans="1:10" x14ac:dyDescent="0.25">
      <c r="A533" s="158" t="s">
        <v>294</v>
      </c>
      <c r="B533" s="65">
        <v>1</v>
      </c>
      <c r="C533" s="66">
        <v>0</v>
      </c>
      <c r="D533" s="65">
        <v>5</v>
      </c>
      <c r="E533" s="66">
        <v>0</v>
      </c>
      <c r="F533" s="67"/>
      <c r="G533" s="65">
        <f t="shared" si="100"/>
        <v>1</v>
      </c>
      <c r="H533" s="66">
        <f t="shared" si="101"/>
        <v>5</v>
      </c>
      <c r="I533" s="20" t="str">
        <f t="shared" si="102"/>
        <v>-</v>
      </c>
      <c r="J533" s="21" t="str">
        <f t="shared" si="103"/>
        <v>-</v>
      </c>
    </row>
    <row r="534" spans="1:10" x14ac:dyDescent="0.25">
      <c r="A534" s="158" t="s">
        <v>287</v>
      </c>
      <c r="B534" s="65">
        <v>0</v>
      </c>
      <c r="C534" s="66">
        <v>0</v>
      </c>
      <c r="D534" s="65">
        <v>1</v>
      </c>
      <c r="E534" s="66">
        <v>0</v>
      </c>
      <c r="F534" s="67"/>
      <c r="G534" s="65">
        <f t="shared" si="100"/>
        <v>0</v>
      </c>
      <c r="H534" s="66">
        <f t="shared" si="101"/>
        <v>1</v>
      </c>
      <c r="I534" s="20" t="str">
        <f t="shared" si="102"/>
        <v>-</v>
      </c>
      <c r="J534" s="21" t="str">
        <f t="shared" si="103"/>
        <v>-</v>
      </c>
    </row>
    <row r="535" spans="1:10" x14ac:dyDescent="0.25">
      <c r="A535" s="158" t="s">
        <v>529</v>
      </c>
      <c r="B535" s="65">
        <v>6</v>
      </c>
      <c r="C535" s="66">
        <v>3</v>
      </c>
      <c r="D535" s="65">
        <v>41</v>
      </c>
      <c r="E535" s="66">
        <v>12</v>
      </c>
      <c r="F535" s="67"/>
      <c r="G535" s="65">
        <f t="shared" si="100"/>
        <v>3</v>
      </c>
      <c r="H535" s="66">
        <f t="shared" si="101"/>
        <v>29</v>
      </c>
      <c r="I535" s="20">
        <f t="shared" si="102"/>
        <v>1</v>
      </c>
      <c r="J535" s="21">
        <f t="shared" si="103"/>
        <v>2.4166666666666665</v>
      </c>
    </row>
    <row r="536" spans="1:10" x14ac:dyDescent="0.25">
      <c r="A536" s="158" t="s">
        <v>235</v>
      </c>
      <c r="B536" s="65">
        <v>42</v>
      </c>
      <c r="C536" s="66">
        <v>29</v>
      </c>
      <c r="D536" s="65">
        <v>112</v>
      </c>
      <c r="E536" s="66">
        <v>86</v>
      </c>
      <c r="F536" s="67"/>
      <c r="G536" s="65">
        <f t="shared" si="100"/>
        <v>13</v>
      </c>
      <c r="H536" s="66">
        <f t="shared" si="101"/>
        <v>26</v>
      </c>
      <c r="I536" s="20">
        <f t="shared" si="102"/>
        <v>0.44827586206896552</v>
      </c>
      <c r="J536" s="21">
        <f t="shared" si="103"/>
        <v>0.30232558139534882</v>
      </c>
    </row>
    <row r="537" spans="1:10" x14ac:dyDescent="0.25">
      <c r="A537" s="158" t="s">
        <v>288</v>
      </c>
      <c r="B537" s="65">
        <v>2</v>
      </c>
      <c r="C537" s="66">
        <v>4</v>
      </c>
      <c r="D537" s="65">
        <v>17</v>
      </c>
      <c r="E537" s="66">
        <v>7</v>
      </c>
      <c r="F537" s="67"/>
      <c r="G537" s="65">
        <f t="shared" si="100"/>
        <v>-2</v>
      </c>
      <c r="H537" s="66">
        <f t="shared" si="101"/>
        <v>10</v>
      </c>
      <c r="I537" s="20">
        <f t="shared" si="102"/>
        <v>-0.5</v>
      </c>
      <c r="J537" s="21">
        <f t="shared" si="103"/>
        <v>1.4285714285714286</v>
      </c>
    </row>
    <row r="538" spans="1:10" x14ac:dyDescent="0.25">
      <c r="A538" s="158" t="s">
        <v>241</v>
      </c>
      <c r="B538" s="65">
        <v>4</v>
      </c>
      <c r="C538" s="66">
        <v>1</v>
      </c>
      <c r="D538" s="65">
        <v>13</v>
      </c>
      <c r="E538" s="66">
        <v>6</v>
      </c>
      <c r="F538" s="67"/>
      <c r="G538" s="65">
        <f t="shared" si="100"/>
        <v>3</v>
      </c>
      <c r="H538" s="66">
        <f t="shared" si="101"/>
        <v>7</v>
      </c>
      <c r="I538" s="20">
        <f t="shared" si="102"/>
        <v>3</v>
      </c>
      <c r="J538" s="21">
        <f t="shared" si="103"/>
        <v>1.1666666666666667</v>
      </c>
    </row>
    <row r="539" spans="1:10" x14ac:dyDescent="0.25">
      <c r="A539" s="158" t="s">
        <v>436</v>
      </c>
      <c r="B539" s="65">
        <v>0</v>
      </c>
      <c r="C539" s="66">
        <v>3</v>
      </c>
      <c r="D539" s="65">
        <v>17</v>
      </c>
      <c r="E539" s="66">
        <v>7</v>
      </c>
      <c r="F539" s="67"/>
      <c r="G539" s="65">
        <f t="shared" si="100"/>
        <v>-3</v>
      </c>
      <c r="H539" s="66">
        <f t="shared" si="101"/>
        <v>10</v>
      </c>
      <c r="I539" s="20">
        <f t="shared" si="102"/>
        <v>-1</v>
      </c>
      <c r="J539" s="21">
        <f t="shared" si="103"/>
        <v>1.4285714285714286</v>
      </c>
    </row>
    <row r="540" spans="1:10" x14ac:dyDescent="0.25">
      <c r="A540" s="158" t="s">
        <v>208</v>
      </c>
      <c r="B540" s="65">
        <v>9</v>
      </c>
      <c r="C540" s="66">
        <v>10</v>
      </c>
      <c r="D540" s="65">
        <v>25</v>
      </c>
      <c r="E540" s="66">
        <v>76</v>
      </c>
      <c r="F540" s="67"/>
      <c r="G540" s="65">
        <f t="shared" si="100"/>
        <v>-1</v>
      </c>
      <c r="H540" s="66">
        <f t="shared" si="101"/>
        <v>-51</v>
      </c>
      <c r="I540" s="20">
        <f t="shared" si="102"/>
        <v>-0.1</v>
      </c>
      <c r="J540" s="21">
        <f t="shared" si="103"/>
        <v>-0.67105263157894735</v>
      </c>
    </row>
    <row r="541" spans="1:10" x14ac:dyDescent="0.25">
      <c r="A541" s="158" t="s">
        <v>336</v>
      </c>
      <c r="B541" s="65">
        <v>68</v>
      </c>
      <c r="C541" s="66">
        <v>39</v>
      </c>
      <c r="D541" s="65">
        <v>264</v>
      </c>
      <c r="E541" s="66">
        <v>185</v>
      </c>
      <c r="F541" s="67"/>
      <c r="G541" s="65">
        <f t="shared" si="100"/>
        <v>29</v>
      </c>
      <c r="H541" s="66">
        <f t="shared" si="101"/>
        <v>79</v>
      </c>
      <c r="I541" s="20">
        <f t="shared" si="102"/>
        <v>0.74358974358974361</v>
      </c>
      <c r="J541" s="21">
        <f t="shared" si="103"/>
        <v>0.42702702702702705</v>
      </c>
    </row>
    <row r="542" spans="1:10" x14ac:dyDescent="0.25">
      <c r="A542" s="158" t="s">
        <v>396</v>
      </c>
      <c r="B542" s="65">
        <v>72</v>
      </c>
      <c r="C542" s="66">
        <v>19</v>
      </c>
      <c r="D542" s="65">
        <v>301</v>
      </c>
      <c r="E542" s="66">
        <v>71</v>
      </c>
      <c r="F542" s="67"/>
      <c r="G542" s="65">
        <f t="shared" si="100"/>
        <v>53</v>
      </c>
      <c r="H542" s="66">
        <f t="shared" si="101"/>
        <v>230</v>
      </c>
      <c r="I542" s="20">
        <f t="shared" si="102"/>
        <v>2.7894736842105261</v>
      </c>
      <c r="J542" s="21">
        <f t="shared" si="103"/>
        <v>3.23943661971831</v>
      </c>
    </row>
    <row r="543" spans="1:10" x14ac:dyDescent="0.25">
      <c r="A543" s="158" t="s">
        <v>437</v>
      </c>
      <c r="B543" s="65">
        <v>41</v>
      </c>
      <c r="C543" s="66">
        <v>28</v>
      </c>
      <c r="D543" s="65">
        <v>188</v>
      </c>
      <c r="E543" s="66">
        <v>52</v>
      </c>
      <c r="F543" s="67"/>
      <c r="G543" s="65">
        <f t="shared" si="100"/>
        <v>13</v>
      </c>
      <c r="H543" s="66">
        <f t="shared" si="101"/>
        <v>136</v>
      </c>
      <c r="I543" s="20">
        <f t="shared" si="102"/>
        <v>0.4642857142857143</v>
      </c>
      <c r="J543" s="21">
        <f t="shared" si="103"/>
        <v>2.6153846153846154</v>
      </c>
    </row>
    <row r="544" spans="1:10" x14ac:dyDescent="0.25">
      <c r="A544" s="158" t="s">
        <v>458</v>
      </c>
      <c r="B544" s="65">
        <v>13</v>
      </c>
      <c r="C544" s="66">
        <v>14</v>
      </c>
      <c r="D544" s="65">
        <v>46</v>
      </c>
      <c r="E544" s="66">
        <v>27</v>
      </c>
      <c r="F544" s="67"/>
      <c r="G544" s="65">
        <f t="shared" si="100"/>
        <v>-1</v>
      </c>
      <c r="H544" s="66">
        <f t="shared" si="101"/>
        <v>19</v>
      </c>
      <c r="I544" s="20">
        <f t="shared" si="102"/>
        <v>-7.1428571428571425E-2</v>
      </c>
      <c r="J544" s="21">
        <f t="shared" si="103"/>
        <v>0.70370370370370372</v>
      </c>
    </row>
    <row r="545" spans="1:10" x14ac:dyDescent="0.25">
      <c r="A545" s="158" t="s">
        <v>489</v>
      </c>
      <c r="B545" s="65">
        <v>5</v>
      </c>
      <c r="C545" s="66">
        <v>7</v>
      </c>
      <c r="D545" s="65">
        <v>17</v>
      </c>
      <c r="E545" s="66">
        <v>26</v>
      </c>
      <c r="F545" s="67"/>
      <c r="G545" s="65">
        <f t="shared" si="100"/>
        <v>-2</v>
      </c>
      <c r="H545" s="66">
        <f t="shared" si="101"/>
        <v>-9</v>
      </c>
      <c r="I545" s="20">
        <f t="shared" si="102"/>
        <v>-0.2857142857142857</v>
      </c>
      <c r="J545" s="21">
        <f t="shared" si="103"/>
        <v>-0.34615384615384615</v>
      </c>
    </row>
    <row r="546" spans="1:10" x14ac:dyDescent="0.25">
      <c r="A546" s="158" t="s">
        <v>359</v>
      </c>
      <c r="B546" s="65">
        <v>65</v>
      </c>
      <c r="C546" s="66">
        <v>0</v>
      </c>
      <c r="D546" s="65">
        <v>332</v>
      </c>
      <c r="E546" s="66">
        <v>77</v>
      </c>
      <c r="F546" s="67"/>
      <c r="G546" s="65">
        <f t="shared" si="100"/>
        <v>65</v>
      </c>
      <c r="H546" s="66">
        <f t="shared" si="101"/>
        <v>255</v>
      </c>
      <c r="I546" s="20" t="str">
        <f t="shared" si="102"/>
        <v>-</v>
      </c>
      <c r="J546" s="21">
        <f t="shared" si="103"/>
        <v>3.3116883116883118</v>
      </c>
    </row>
    <row r="547" spans="1:10" s="160" customFormat="1" ht="13" x14ac:dyDescent="0.3">
      <c r="A547" s="178" t="s">
        <v>675</v>
      </c>
      <c r="B547" s="71">
        <v>376</v>
      </c>
      <c r="C547" s="72">
        <v>191</v>
      </c>
      <c r="D547" s="71">
        <v>1601</v>
      </c>
      <c r="E547" s="72">
        <v>826</v>
      </c>
      <c r="F547" s="73"/>
      <c r="G547" s="71">
        <f t="shared" si="100"/>
        <v>185</v>
      </c>
      <c r="H547" s="72">
        <f t="shared" si="101"/>
        <v>775</v>
      </c>
      <c r="I547" s="37">
        <f t="shared" si="102"/>
        <v>0.96858638743455494</v>
      </c>
      <c r="J547" s="38">
        <f t="shared" si="103"/>
        <v>0.93825665859564167</v>
      </c>
    </row>
    <row r="548" spans="1:10" x14ac:dyDescent="0.25">
      <c r="A548" s="177"/>
      <c r="B548" s="143"/>
      <c r="C548" s="144"/>
      <c r="D548" s="143"/>
      <c r="E548" s="144"/>
      <c r="F548" s="145"/>
      <c r="G548" s="143"/>
      <c r="H548" s="144"/>
      <c r="I548" s="151"/>
      <c r="J548" s="152"/>
    </row>
    <row r="549" spans="1:10" s="139" customFormat="1" ht="13" x14ac:dyDescent="0.3">
      <c r="A549" s="159" t="s">
        <v>95</v>
      </c>
      <c r="B549" s="65"/>
      <c r="C549" s="66"/>
      <c r="D549" s="65"/>
      <c r="E549" s="66"/>
      <c r="F549" s="67"/>
      <c r="G549" s="65"/>
      <c r="H549" s="66"/>
      <c r="I549" s="20"/>
      <c r="J549" s="21"/>
    </row>
    <row r="550" spans="1:10" x14ac:dyDescent="0.25">
      <c r="A550" s="158" t="s">
        <v>372</v>
      </c>
      <c r="B550" s="65">
        <v>4</v>
      </c>
      <c r="C550" s="66">
        <v>0</v>
      </c>
      <c r="D550" s="65">
        <v>26</v>
      </c>
      <c r="E550" s="66">
        <v>0</v>
      </c>
      <c r="F550" s="67"/>
      <c r="G550" s="65">
        <f t="shared" ref="G550:G556" si="104">B550-C550</f>
        <v>4</v>
      </c>
      <c r="H550" s="66">
        <f t="shared" ref="H550:H556" si="105">D550-E550</f>
        <v>26</v>
      </c>
      <c r="I550" s="20" t="str">
        <f t="shared" ref="I550:I556" si="106">IF(C550=0, "-", IF(G550/C550&lt;10, G550/C550, "&gt;999%"))</f>
        <v>-</v>
      </c>
      <c r="J550" s="21" t="str">
        <f t="shared" ref="J550:J556" si="107">IF(E550=0, "-", IF(H550/E550&lt;10, H550/E550, "&gt;999%"))</f>
        <v>-</v>
      </c>
    </row>
    <row r="551" spans="1:10" x14ac:dyDescent="0.25">
      <c r="A551" s="158" t="s">
        <v>257</v>
      </c>
      <c r="B551" s="65">
        <v>1</v>
      </c>
      <c r="C551" s="66">
        <v>1</v>
      </c>
      <c r="D551" s="65">
        <v>3</v>
      </c>
      <c r="E551" s="66">
        <v>3</v>
      </c>
      <c r="F551" s="67"/>
      <c r="G551" s="65">
        <f t="shared" si="104"/>
        <v>0</v>
      </c>
      <c r="H551" s="66">
        <f t="shared" si="105"/>
        <v>0</v>
      </c>
      <c r="I551" s="20">
        <f t="shared" si="106"/>
        <v>0</v>
      </c>
      <c r="J551" s="21">
        <f t="shared" si="107"/>
        <v>0</v>
      </c>
    </row>
    <row r="552" spans="1:10" x14ac:dyDescent="0.25">
      <c r="A552" s="158" t="s">
        <v>258</v>
      </c>
      <c r="B552" s="65">
        <v>0</v>
      </c>
      <c r="C552" s="66">
        <v>1</v>
      </c>
      <c r="D552" s="65">
        <v>2</v>
      </c>
      <c r="E552" s="66">
        <v>2</v>
      </c>
      <c r="F552" s="67"/>
      <c r="G552" s="65">
        <f t="shared" si="104"/>
        <v>-1</v>
      </c>
      <c r="H552" s="66">
        <f t="shared" si="105"/>
        <v>0</v>
      </c>
      <c r="I552" s="20">
        <f t="shared" si="106"/>
        <v>-1</v>
      </c>
      <c r="J552" s="21">
        <f t="shared" si="107"/>
        <v>0</v>
      </c>
    </row>
    <row r="553" spans="1:10" x14ac:dyDescent="0.25">
      <c r="A553" s="158" t="s">
        <v>373</v>
      </c>
      <c r="B553" s="65">
        <v>26</v>
      </c>
      <c r="C553" s="66">
        <v>23</v>
      </c>
      <c r="D553" s="65">
        <v>151</v>
      </c>
      <c r="E553" s="66">
        <v>123</v>
      </c>
      <c r="F553" s="67"/>
      <c r="G553" s="65">
        <f t="shared" si="104"/>
        <v>3</v>
      </c>
      <c r="H553" s="66">
        <f t="shared" si="105"/>
        <v>28</v>
      </c>
      <c r="I553" s="20">
        <f t="shared" si="106"/>
        <v>0.13043478260869565</v>
      </c>
      <c r="J553" s="21">
        <f t="shared" si="107"/>
        <v>0.22764227642276422</v>
      </c>
    </row>
    <row r="554" spans="1:10" x14ac:dyDescent="0.25">
      <c r="A554" s="158" t="s">
        <v>416</v>
      </c>
      <c r="B554" s="65">
        <v>8</v>
      </c>
      <c r="C554" s="66">
        <v>9</v>
      </c>
      <c r="D554" s="65">
        <v>50</v>
      </c>
      <c r="E554" s="66">
        <v>56</v>
      </c>
      <c r="F554" s="67"/>
      <c r="G554" s="65">
        <f t="shared" si="104"/>
        <v>-1</v>
      </c>
      <c r="H554" s="66">
        <f t="shared" si="105"/>
        <v>-6</v>
      </c>
      <c r="I554" s="20">
        <f t="shared" si="106"/>
        <v>-0.1111111111111111</v>
      </c>
      <c r="J554" s="21">
        <f t="shared" si="107"/>
        <v>-0.10714285714285714</v>
      </c>
    </row>
    <row r="555" spans="1:10" x14ac:dyDescent="0.25">
      <c r="A555" s="158" t="s">
        <v>459</v>
      </c>
      <c r="B555" s="65">
        <v>6</v>
      </c>
      <c r="C555" s="66">
        <v>7</v>
      </c>
      <c r="D555" s="65">
        <v>23</v>
      </c>
      <c r="E555" s="66">
        <v>15</v>
      </c>
      <c r="F555" s="67"/>
      <c r="G555" s="65">
        <f t="shared" si="104"/>
        <v>-1</v>
      </c>
      <c r="H555" s="66">
        <f t="shared" si="105"/>
        <v>8</v>
      </c>
      <c r="I555" s="20">
        <f t="shared" si="106"/>
        <v>-0.14285714285714285</v>
      </c>
      <c r="J555" s="21">
        <f t="shared" si="107"/>
        <v>0.53333333333333333</v>
      </c>
    </row>
    <row r="556" spans="1:10" s="160" customFormat="1" ht="13" x14ac:dyDescent="0.3">
      <c r="A556" s="178" t="s">
        <v>676</v>
      </c>
      <c r="B556" s="71">
        <v>45</v>
      </c>
      <c r="C556" s="72">
        <v>41</v>
      </c>
      <c r="D556" s="71">
        <v>255</v>
      </c>
      <c r="E556" s="72">
        <v>199</v>
      </c>
      <c r="F556" s="73"/>
      <c r="G556" s="71">
        <f t="shared" si="104"/>
        <v>4</v>
      </c>
      <c r="H556" s="72">
        <f t="shared" si="105"/>
        <v>56</v>
      </c>
      <c r="I556" s="37">
        <f t="shared" si="106"/>
        <v>9.7560975609756101E-2</v>
      </c>
      <c r="J556" s="38">
        <f t="shared" si="107"/>
        <v>0.28140703517587939</v>
      </c>
    </row>
    <row r="557" spans="1:10" x14ac:dyDescent="0.25">
      <c r="A557" s="177"/>
      <c r="B557" s="143"/>
      <c r="C557" s="144"/>
      <c r="D557" s="143"/>
      <c r="E557" s="144"/>
      <c r="F557" s="145"/>
      <c r="G557" s="143"/>
      <c r="H557" s="144"/>
      <c r="I557" s="151"/>
      <c r="J557" s="152"/>
    </row>
    <row r="558" spans="1:10" s="139" customFormat="1" ht="13" x14ac:dyDescent="0.3">
      <c r="A558" s="159" t="s">
        <v>96</v>
      </c>
      <c r="B558" s="65"/>
      <c r="C558" s="66"/>
      <c r="D558" s="65"/>
      <c r="E558" s="66"/>
      <c r="F558" s="67"/>
      <c r="G558" s="65"/>
      <c r="H558" s="66"/>
      <c r="I558" s="20"/>
      <c r="J558" s="21"/>
    </row>
    <row r="559" spans="1:10" x14ac:dyDescent="0.25">
      <c r="A559" s="158" t="s">
        <v>552</v>
      </c>
      <c r="B559" s="65">
        <v>23</v>
      </c>
      <c r="C559" s="66">
        <v>6</v>
      </c>
      <c r="D559" s="65">
        <v>119</v>
      </c>
      <c r="E559" s="66">
        <v>40</v>
      </c>
      <c r="F559" s="67"/>
      <c r="G559" s="65">
        <f>B559-C559</f>
        <v>17</v>
      </c>
      <c r="H559" s="66">
        <f>D559-E559</f>
        <v>79</v>
      </c>
      <c r="I559" s="20">
        <f>IF(C559=0, "-", IF(G559/C559&lt;10, G559/C559, "&gt;999%"))</f>
        <v>2.8333333333333335</v>
      </c>
      <c r="J559" s="21">
        <f>IF(E559=0, "-", IF(H559/E559&lt;10, H559/E559, "&gt;999%"))</f>
        <v>1.9750000000000001</v>
      </c>
    </row>
    <row r="560" spans="1:10" s="160" customFormat="1" ht="13" x14ac:dyDescent="0.3">
      <c r="A560" s="178" t="s">
        <v>677</v>
      </c>
      <c r="B560" s="71">
        <v>23</v>
      </c>
      <c r="C560" s="72">
        <v>6</v>
      </c>
      <c r="D560" s="71">
        <v>119</v>
      </c>
      <c r="E560" s="72">
        <v>40</v>
      </c>
      <c r="F560" s="73"/>
      <c r="G560" s="71">
        <f>B560-C560</f>
        <v>17</v>
      </c>
      <c r="H560" s="72">
        <f>D560-E560</f>
        <v>79</v>
      </c>
      <c r="I560" s="37">
        <f>IF(C560=0, "-", IF(G560/C560&lt;10, G560/C560, "&gt;999%"))</f>
        <v>2.8333333333333335</v>
      </c>
      <c r="J560" s="38">
        <f>IF(E560=0, "-", IF(H560/E560&lt;10, H560/E560, "&gt;999%"))</f>
        <v>1.9750000000000001</v>
      </c>
    </row>
    <row r="561" spans="1:10" x14ac:dyDescent="0.25">
      <c r="A561" s="177"/>
      <c r="B561" s="143"/>
      <c r="C561" s="144"/>
      <c r="D561" s="143"/>
      <c r="E561" s="144"/>
      <c r="F561" s="145"/>
      <c r="G561" s="143"/>
      <c r="H561" s="144"/>
      <c r="I561" s="151"/>
      <c r="J561" s="152"/>
    </row>
    <row r="562" spans="1:10" s="139" customFormat="1" ht="13" x14ac:dyDescent="0.3">
      <c r="A562" s="159" t="s">
        <v>97</v>
      </c>
      <c r="B562" s="65"/>
      <c r="C562" s="66"/>
      <c r="D562" s="65"/>
      <c r="E562" s="66"/>
      <c r="F562" s="67"/>
      <c r="G562" s="65"/>
      <c r="H562" s="66"/>
      <c r="I562" s="20"/>
      <c r="J562" s="21"/>
    </row>
    <row r="563" spans="1:10" x14ac:dyDescent="0.25">
      <c r="A563" s="158" t="s">
        <v>553</v>
      </c>
      <c r="B563" s="65">
        <v>3</v>
      </c>
      <c r="C563" s="66">
        <v>3</v>
      </c>
      <c r="D563" s="65">
        <v>5</v>
      </c>
      <c r="E563" s="66">
        <v>28</v>
      </c>
      <c r="F563" s="67"/>
      <c r="G563" s="65">
        <f>B563-C563</f>
        <v>0</v>
      </c>
      <c r="H563" s="66">
        <f>D563-E563</f>
        <v>-23</v>
      </c>
      <c r="I563" s="20">
        <f>IF(C563=0, "-", IF(G563/C563&lt;10, G563/C563, "&gt;999%"))</f>
        <v>0</v>
      </c>
      <c r="J563" s="21">
        <f>IF(E563=0, "-", IF(H563/E563&lt;10, H563/E563, "&gt;999%"))</f>
        <v>-0.8214285714285714</v>
      </c>
    </row>
    <row r="564" spans="1:10" s="160" customFormat="1" ht="13" x14ac:dyDescent="0.3">
      <c r="A564" s="165" t="s">
        <v>678</v>
      </c>
      <c r="B564" s="166">
        <v>3</v>
      </c>
      <c r="C564" s="167">
        <v>3</v>
      </c>
      <c r="D564" s="166">
        <v>5</v>
      </c>
      <c r="E564" s="167">
        <v>28</v>
      </c>
      <c r="F564" s="168"/>
      <c r="G564" s="166">
        <f>B564-C564</f>
        <v>0</v>
      </c>
      <c r="H564" s="167">
        <f>D564-E564</f>
        <v>-23</v>
      </c>
      <c r="I564" s="169">
        <f>IF(C564=0, "-", IF(G564/C564&lt;10, G564/C564, "&gt;999%"))</f>
        <v>0</v>
      </c>
      <c r="J564" s="170">
        <f>IF(E564=0, "-", IF(H564/E564&lt;10, H564/E564, "&gt;999%"))</f>
        <v>-0.8214285714285714</v>
      </c>
    </row>
    <row r="565" spans="1:10" x14ac:dyDescent="0.25">
      <c r="A565" s="171"/>
      <c r="B565" s="172"/>
      <c r="C565" s="173"/>
      <c r="D565" s="172"/>
      <c r="E565" s="173"/>
      <c r="F565" s="174"/>
      <c r="G565" s="172"/>
      <c r="H565" s="173"/>
      <c r="I565" s="175"/>
      <c r="J565" s="176"/>
    </row>
    <row r="566" spans="1:10" ht="13" x14ac:dyDescent="0.3">
      <c r="A566" s="27" t="s">
        <v>16</v>
      </c>
      <c r="B566" s="71">
        <f>SUM(B7:B565)/2</f>
        <v>7974</v>
      </c>
      <c r="C566" s="77">
        <f>SUM(C7:C565)/2</f>
        <v>6214</v>
      </c>
      <c r="D566" s="71">
        <f>SUM(D7:D565)/2</f>
        <v>37676</v>
      </c>
      <c r="E566" s="77">
        <f>SUM(E7:E565)/2</f>
        <v>35131</v>
      </c>
      <c r="F566" s="73"/>
      <c r="G566" s="71">
        <f>B566-C566</f>
        <v>1760</v>
      </c>
      <c r="H566" s="72">
        <f>D566-E566</f>
        <v>2545</v>
      </c>
      <c r="I566" s="37">
        <f>IF(C566=0, 0, G566/C566)</f>
        <v>0.28323141293852588</v>
      </c>
      <c r="J566" s="38">
        <f>IF(E566=0, 0, H566/E566)</f>
        <v>7.2443141385101481E-2</v>
      </c>
    </row>
  </sheetData>
  <mergeCells count="5">
    <mergeCell ref="B1:J1"/>
    <mergeCell ref="B2:J2"/>
    <mergeCell ref="B4:C4"/>
    <mergeCell ref="D4:E4"/>
    <mergeCell ref="G4:J4"/>
  </mergeCells>
  <phoneticPr fontId="3" type="noConversion"/>
  <printOptions horizontalCentered="1"/>
  <pageMargins left="0.39370078740157483" right="0.39370078740157483" top="0.39370078740157483" bottom="0.59055118110236227" header="0.39370078740157483" footer="0.19685039370078741"/>
  <pageSetup paperSize="9" scale="91" orientation="portrait" r:id="rId1"/>
  <headerFooter alignWithMargins="0">
    <oddFooter>&amp;L&amp;"Arial,Bold"&amp;9©Reproduction of VFACTS reports in whole or part, without prior permission is strictly forbidden
 &amp;C
&amp;"Arial,Bold"Page &amp;P&amp;R&amp;"Arial,Bold" 
&amp;D</oddFooter>
  </headerFooter>
  <rowBreaks count="10" manualBreakCount="10">
    <brk id="64" max="16383" man="1"/>
    <brk id="116" max="16383" man="1"/>
    <brk id="171" max="16383" man="1"/>
    <brk id="228" max="16383" man="1"/>
    <brk id="281" max="16383" man="1"/>
    <brk id="333" max="16383" man="1"/>
    <brk id="385" max="16383" man="1"/>
    <brk id="442" max="16383" man="1"/>
    <brk id="497" max="16383" man="1"/>
    <brk id="556"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4">
    <pageSetUpPr fitToPage="1"/>
  </sheetPr>
  <dimension ref="A1:J68"/>
  <sheetViews>
    <sheetView tabSelected="1" zoomScaleNormal="100" workbookViewId="0">
      <selection activeCell="M1" sqref="M1"/>
    </sheetView>
  </sheetViews>
  <sheetFormatPr defaultRowHeight="12.5" x14ac:dyDescent="0.25"/>
  <cols>
    <col min="1" max="1" width="21.08984375" bestFit="1" customWidth="1"/>
    <col min="6" max="6" width="1.7265625" customWidth="1"/>
  </cols>
  <sheetData>
    <row r="1" spans="1:10" s="52" customFormat="1" ht="20" x14ac:dyDescent="0.4">
      <c r="A1" s="4" t="s">
        <v>10</v>
      </c>
      <c r="B1" s="198" t="s">
        <v>11</v>
      </c>
      <c r="C1" s="199"/>
      <c r="D1" s="199"/>
      <c r="E1" s="199"/>
      <c r="F1" s="199"/>
      <c r="G1" s="199"/>
      <c r="H1" s="199"/>
      <c r="I1" s="199"/>
      <c r="J1" s="199"/>
    </row>
    <row r="2" spans="1:10" s="52" customFormat="1" ht="20" x14ac:dyDescent="0.4">
      <c r="A2" s="4" t="s">
        <v>108</v>
      </c>
      <c r="B2" s="202" t="s">
        <v>99</v>
      </c>
      <c r="C2" s="203"/>
      <c r="D2" s="203"/>
      <c r="E2" s="203"/>
      <c r="F2" s="203"/>
      <c r="G2" s="203"/>
      <c r="H2" s="203"/>
      <c r="I2" s="203"/>
      <c r="J2" s="203"/>
    </row>
    <row r="3" spans="1:10" ht="12.75" customHeight="1" x14ac:dyDescent="0.4">
      <c r="A3" s="4"/>
      <c r="B3" s="25"/>
      <c r="C3" s="26"/>
      <c r="D3" s="26"/>
      <c r="E3" s="26"/>
      <c r="F3" s="26"/>
      <c r="G3" s="26"/>
      <c r="H3" s="26"/>
      <c r="I3" s="26"/>
      <c r="J3" s="26"/>
    </row>
    <row r="4" spans="1:10" ht="13" x14ac:dyDescent="0.3">
      <c r="E4" s="201" t="s">
        <v>7</v>
      </c>
      <c r="F4" s="201"/>
      <c r="G4" s="201"/>
    </row>
    <row r="5" spans="1:10" ht="13" x14ac:dyDescent="0.3">
      <c r="A5" s="3"/>
      <c r="B5" s="196" t="s">
        <v>1</v>
      </c>
      <c r="C5" s="197"/>
      <c r="D5" s="196" t="s">
        <v>2</v>
      </c>
      <c r="E5" s="197"/>
      <c r="F5" s="59"/>
      <c r="G5" s="196" t="s">
        <v>3</v>
      </c>
      <c r="H5" s="200"/>
      <c r="I5" s="200"/>
      <c r="J5" s="197"/>
    </row>
    <row r="6" spans="1:10" ht="13" x14ac:dyDescent="0.3">
      <c r="A6" s="27"/>
      <c r="B6" s="57">
        <f>VALUE(RIGHT(B2, 4))</f>
        <v>2023</v>
      </c>
      <c r="C6" s="58">
        <f>B6-1</f>
        <v>2022</v>
      </c>
      <c r="D6" s="57">
        <f>B6</f>
        <v>2023</v>
      </c>
      <c r="E6" s="58">
        <f>C6</f>
        <v>2022</v>
      </c>
      <c r="F6" s="64"/>
      <c r="G6" s="57" t="s">
        <v>4</v>
      </c>
      <c r="H6" s="58" t="s">
        <v>2</v>
      </c>
      <c r="I6" s="57" t="s">
        <v>4</v>
      </c>
      <c r="J6" s="58" t="s">
        <v>2</v>
      </c>
    </row>
    <row r="7" spans="1:10" x14ac:dyDescent="0.25">
      <c r="A7" s="7" t="s">
        <v>109</v>
      </c>
      <c r="B7" s="65">
        <v>1282</v>
      </c>
      <c r="C7" s="66">
        <v>1091</v>
      </c>
      <c r="D7" s="65">
        <v>6394</v>
      </c>
      <c r="E7" s="66">
        <v>6597</v>
      </c>
      <c r="F7" s="67"/>
      <c r="G7" s="65">
        <f>B7-C7</f>
        <v>191</v>
      </c>
      <c r="H7" s="66">
        <f>D7-E7</f>
        <v>-203</v>
      </c>
      <c r="I7" s="28">
        <f>IF(C7=0, "-", IF(G7/C7&lt;10, G7/C7*100, "&gt;999"))</f>
        <v>17.506874427131073</v>
      </c>
      <c r="J7" s="29">
        <f>IF(E7=0, "-", IF(H7/E7&lt;10, H7/E7*100, "&gt;999"))</f>
        <v>-3.0771562831590114</v>
      </c>
    </row>
    <row r="8" spans="1:10" x14ac:dyDescent="0.25">
      <c r="A8" s="7" t="s">
        <v>118</v>
      </c>
      <c r="B8" s="65">
        <v>4543</v>
      </c>
      <c r="C8" s="66">
        <v>3222</v>
      </c>
      <c r="D8" s="65">
        <v>21005</v>
      </c>
      <c r="E8" s="66">
        <v>18536</v>
      </c>
      <c r="F8" s="67"/>
      <c r="G8" s="65">
        <f>B8-C8</f>
        <v>1321</v>
      </c>
      <c r="H8" s="66">
        <f>D8-E8</f>
        <v>2469</v>
      </c>
      <c r="I8" s="28">
        <f>IF(C8=0, "-", IF(G8/C8&lt;10, G8/C8*100, "&gt;999"))</f>
        <v>40.999379267535687</v>
      </c>
      <c r="J8" s="29">
        <f>IF(E8=0, "-", IF(H8/E8&lt;10, H8/E8*100, "&gt;999"))</f>
        <v>13.320025895554597</v>
      </c>
    </row>
    <row r="9" spans="1:10" x14ac:dyDescent="0.25">
      <c r="A9" s="7" t="s">
        <v>124</v>
      </c>
      <c r="B9" s="65">
        <v>1748</v>
      </c>
      <c r="C9" s="66">
        <v>1577</v>
      </c>
      <c r="D9" s="65">
        <v>8691</v>
      </c>
      <c r="E9" s="66">
        <v>8545</v>
      </c>
      <c r="F9" s="67"/>
      <c r="G9" s="65">
        <f>B9-C9</f>
        <v>171</v>
      </c>
      <c r="H9" s="66">
        <f>D9-E9</f>
        <v>146</v>
      </c>
      <c r="I9" s="28">
        <f>IF(C9=0, "-", IF(G9/C9&lt;10, G9/C9*100, "&gt;999"))</f>
        <v>10.843373493975903</v>
      </c>
      <c r="J9" s="29">
        <f>IF(E9=0, "-", IF(H9/E9&lt;10, H9/E9*100, "&gt;999"))</f>
        <v>1.7086015213575192</v>
      </c>
    </row>
    <row r="10" spans="1:10" x14ac:dyDescent="0.25">
      <c r="A10" s="7" t="s">
        <v>125</v>
      </c>
      <c r="B10" s="65">
        <v>401</v>
      </c>
      <c r="C10" s="66">
        <v>324</v>
      </c>
      <c r="D10" s="65">
        <v>1586</v>
      </c>
      <c r="E10" s="66">
        <v>1453</v>
      </c>
      <c r="F10" s="67"/>
      <c r="G10" s="65">
        <f>B10-C10</f>
        <v>77</v>
      </c>
      <c r="H10" s="66">
        <f>D10-E10</f>
        <v>133</v>
      </c>
      <c r="I10" s="28">
        <f>IF(C10=0, "-", IF(G10/C10&lt;10, G10/C10*100, "&gt;999"))</f>
        <v>23.765432098765434</v>
      </c>
      <c r="J10" s="29">
        <f>IF(E10=0, "-", IF(H10/E10&lt;10, H10/E10*100, "&gt;999"))</f>
        <v>9.1534755677907782</v>
      </c>
    </row>
    <row r="11" spans="1:10" s="43" customFormat="1" ht="13" x14ac:dyDescent="0.3">
      <c r="A11" s="27" t="s">
        <v>0</v>
      </c>
      <c r="B11" s="71">
        <f>SUM(B7:B10)</f>
        <v>7974</v>
      </c>
      <c r="C11" s="72">
        <f>SUM(C7:C10)</f>
        <v>6214</v>
      </c>
      <c r="D11" s="71">
        <f>SUM(D7:D10)</f>
        <v>37676</v>
      </c>
      <c r="E11" s="72">
        <f>SUM(E7:E10)</f>
        <v>35131</v>
      </c>
      <c r="F11" s="73"/>
      <c r="G11" s="71">
        <f>B11-C11</f>
        <v>1760</v>
      </c>
      <c r="H11" s="72">
        <f>D11-E11</f>
        <v>2545</v>
      </c>
      <c r="I11" s="44">
        <f>IF(C11=0, 0, G11/C11*100)</f>
        <v>28.32314129385259</v>
      </c>
      <c r="J11" s="45">
        <f>IF(E11=0, 0, H11/E11*100)</f>
        <v>7.2443141385101484</v>
      </c>
    </row>
    <row r="13" spans="1:10" ht="13" x14ac:dyDescent="0.3">
      <c r="A13" s="3"/>
      <c r="B13" s="196" t="s">
        <v>1</v>
      </c>
      <c r="C13" s="197"/>
      <c r="D13" s="196" t="s">
        <v>2</v>
      </c>
      <c r="E13" s="197"/>
      <c r="F13" s="59"/>
      <c r="G13" s="196" t="s">
        <v>3</v>
      </c>
      <c r="H13" s="200"/>
      <c r="I13" s="200"/>
      <c r="J13" s="197"/>
    </row>
    <row r="14" spans="1:10" x14ac:dyDescent="0.25">
      <c r="A14" s="7" t="s">
        <v>110</v>
      </c>
      <c r="B14" s="65">
        <v>21</v>
      </c>
      <c r="C14" s="66">
        <v>13</v>
      </c>
      <c r="D14" s="65">
        <v>215</v>
      </c>
      <c r="E14" s="66">
        <v>220</v>
      </c>
      <c r="F14" s="67"/>
      <c r="G14" s="65">
        <f t="shared" ref="G14:G35" si="0">B14-C14</f>
        <v>8</v>
      </c>
      <c r="H14" s="66">
        <f t="shared" ref="H14:H35" si="1">D14-E14</f>
        <v>-5</v>
      </c>
      <c r="I14" s="28">
        <f t="shared" ref="I14:I34" si="2">IF(C14=0, "-", IF(G14/C14&lt;10, G14/C14*100, "&gt;999"))</f>
        <v>61.53846153846154</v>
      </c>
      <c r="J14" s="29">
        <f t="shared" ref="J14:J34" si="3">IF(E14=0, "-", IF(H14/E14&lt;10, H14/E14*100, "&gt;999"))</f>
        <v>-2.2727272727272729</v>
      </c>
    </row>
    <row r="15" spans="1:10" x14ac:dyDescent="0.25">
      <c r="A15" s="7" t="s">
        <v>111</v>
      </c>
      <c r="B15" s="65">
        <v>220</v>
      </c>
      <c r="C15" s="66">
        <v>273</v>
      </c>
      <c r="D15" s="65">
        <v>1292</v>
      </c>
      <c r="E15" s="66">
        <v>1618</v>
      </c>
      <c r="F15" s="67"/>
      <c r="G15" s="65">
        <f t="shared" si="0"/>
        <v>-53</v>
      </c>
      <c r="H15" s="66">
        <f t="shared" si="1"/>
        <v>-326</v>
      </c>
      <c r="I15" s="28">
        <f t="shared" si="2"/>
        <v>-19.413919413919416</v>
      </c>
      <c r="J15" s="29">
        <f t="shared" si="3"/>
        <v>-20.148331273176762</v>
      </c>
    </row>
    <row r="16" spans="1:10" x14ac:dyDescent="0.25">
      <c r="A16" s="7" t="s">
        <v>112</v>
      </c>
      <c r="B16" s="65">
        <v>557</v>
      </c>
      <c r="C16" s="66">
        <v>483</v>
      </c>
      <c r="D16" s="65">
        <v>2428</v>
      </c>
      <c r="E16" s="66">
        <v>2867</v>
      </c>
      <c r="F16" s="67"/>
      <c r="G16" s="65">
        <f t="shared" si="0"/>
        <v>74</v>
      </c>
      <c r="H16" s="66">
        <f t="shared" si="1"/>
        <v>-439</v>
      </c>
      <c r="I16" s="28">
        <f t="shared" si="2"/>
        <v>15.320910973084887</v>
      </c>
      <c r="J16" s="29">
        <f t="shared" si="3"/>
        <v>-15.31217300313917</v>
      </c>
    </row>
    <row r="17" spans="1:10" x14ac:dyDescent="0.25">
      <c r="A17" s="7" t="s">
        <v>113</v>
      </c>
      <c r="B17" s="65">
        <v>273</v>
      </c>
      <c r="C17" s="66">
        <v>120</v>
      </c>
      <c r="D17" s="65">
        <v>1416</v>
      </c>
      <c r="E17" s="66">
        <v>1173</v>
      </c>
      <c r="F17" s="67"/>
      <c r="G17" s="65">
        <f t="shared" si="0"/>
        <v>153</v>
      </c>
      <c r="H17" s="66">
        <f t="shared" si="1"/>
        <v>243</v>
      </c>
      <c r="I17" s="28">
        <f t="shared" si="2"/>
        <v>127.49999999999999</v>
      </c>
      <c r="J17" s="29">
        <f t="shared" si="3"/>
        <v>20.716112531969312</v>
      </c>
    </row>
    <row r="18" spans="1:10" x14ac:dyDescent="0.25">
      <c r="A18" s="7" t="s">
        <v>114</v>
      </c>
      <c r="B18" s="65">
        <v>38</v>
      </c>
      <c r="C18" s="66">
        <v>47</v>
      </c>
      <c r="D18" s="65">
        <v>190</v>
      </c>
      <c r="E18" s="66">
        <v>174</v>
      </c>
      <c r="F18" s="67"/>
      <c r="G18" s="65">
        <f t="shared" si="0"/>
        <v>-9</v>
      </c>
      <c r="H18" s="66">
        <f t="shared" si="1"/>
        <v>16</v>
      </c>
      <c r="I18" s="28">
        <f t="shared" si="2"/>
        <v>-19.148936170212767</v>
      </c>
      <c r="J18" s="29">
        <f t="shared" si="3"/>
        <v>9.1954022988505741</v>
      </c>
    </row>
    <row r="19" spans="1:10" x14ac:dyDescent="0.25">
      <c r="A19" s="7" t="s">
        <v>115</v>
      </c>
      <c r="B19" s="65">
        <v>3</v>
      </c>
      <c r="C19" s="66">
        <v>0</v>
      </c>
      <c r="D19" s="65">
        <v>9</v>
      </c>
      <c r="E19" s="66">
        <v>21</v>
      </c>
      <c r="F19" s="67"/>
      <c r="G19" s="65">
        <f t="shared" si="0"/>
        <v>3</v>
      </c>
      <c r="H19" s="66">
        <f t="shared" si="1"/>
        <v>-12</v>
      </c>
      <c r="I19" s="28" t="str">
        <f t="shared" si="2"/>
        <v>-</v>
      </c>
      <c r="J19" s="29">
        <f t="shared" si="3"/>
        <v>-57.142857142857139</v>
      </c>
    </row>
    <row r="20" spans="1:10" x14ac:dyDescent="0.25">
      <c r="A20" s="7" t="s">
        <v>116</v>
      </c>
      <c r="B20" s="65">
        <v>83</v>
      </c>
      <c r="C20" s="66">
        <v>91</v>
      </c>
      <c r="D20" s="65">
        <v>457</v>
      </c>
      <c r="E20" s="66">
        <v>288</v>
      </c>
      <c r="F20" s="67"/>
      <c r="G20" s="65">
        <f t="shared" si="0"/>
        <v>-8</v>
      </c>
      <c r="H20" s="66">
        <f t="shared" si="1"/>
        <v>169</v>
      </c>
      <c r="I20" s="28">
        <f t="shared" si="2"/>
        <v>-8.791208791208792</v>
      </c>
      <c r="J20" s="29">
        <f t="shared" si="3"/>
        <v>58.680555555555557</v>
      </c>
    </row>
    <row r="21" spans="1:10" x14ac:dyDescent="0.25">
      <c r="A21" s="7" t="s">
        <v>117</v>
      </c>
      <c r="B21" s="65">
        <v>87</v>
      </c>
      <c r="C21" s="66">
        <v>64</v>
      </c>
      <c r="D21" s="65">
        <v>387</v>
      </c>
      <c r="E21" s="66">
        <v>236</v>
      </c>
      <c r="F21" s="67"/>
      <c r="G21" s="65">
        <f t="shared" si="0"/>
        <v>23</v>
      </c>
      <c r="H21" s="66">
        <f t="shared" si="1"/>
        <v>151</v>
      </c>
      <c r="I21" s="28">
        <f t="shared" si="2"/>
        <v>35.9375</v>
      </c>
      <c r="J21" s="29">
        <f t="shared" si="3"/>
        <v>63.983050847457626</v>
      </c>
    </row>
    <row r="22" spans="1:10" x14ac:dyDescent="0.25">
      <c r="A22" s="142" t="s">
        <v>119</v>
      </c>
      <c r="B22" s="143">
        <v>373</v>
      </c>
      <c r="C22" s="144">
        <v>320</v>
      </c>
      <c r="D22" s="143">
        <v>2014</v>
      </c>
      <c r="E22" s="144">
        <v>1997</v>
      </c>
      <c r="F22" s="145"/>
      <c r="G22" s="143">
        <f t="shared" si="0"/>
        <v>53</v>
      </c>
      <c r="H22" s="144">
        <f t="shared" si="1"/>
        <v>17</v>
      </c>
      <c r="I22" s="146">
        <f t="shared" si="2"/>
        <v>16.5625</v>
      </c>
      <c r="J22" s="147">
        <f t="shared" si="3"/>
        <v>0.85127691537305961</v>
      </c>
    </row>
    <row r="23" spans="1:10" x14ac:dyDescent="0.25">
      <c r="A23" s="7" t="s">
        <v>120</v>
      </c>
      <c r="B23" s="65">
        <v>1165</v>
      </c>
      <c r="C23" s="66">
        <v>757</v>
      </c>
      <c r="D23" s="65">
        <v>5180</v>
      </c>
      <c r="E23" s="66">
        <v>4502</v>
      </c>
      <c r="F23" s="67"/>
      <c r="G23" s="65">
        <f t="shared" si="0"/>
        <v>408</v>
      </c>
      <c r="H23" s="66">
        <f t="shared" si="1"/>
        <v>678</v>
      </c>
      <c r="I23" s="28">
        <f t="shared" si="2"/>
        <v>53.896961690885071</v>
      </c>
      <c r="J23" s="29">
        <f t="shared" si="3"/>
        <v>15.05997334517992</v>
      </c>
    </row>
    <row r="24" spans="1:10" x14ac:dyDescent="0.25">
      <c r="A24" s="7" t="s">
        <v>121</v>
      </c>
      <c r="B24" s="65">
        <v>1869</v>
      </c>
      <c r="C24" s="66">
        <v>1053</v>
      </c>
      <c r="D24" s="65">
        <v>8279</v>
      </c>
      <c r="E24" s="66">
        <v>6599</v>
      </c>
      <c r="F24" s="67"/>
      <c r="G24" s="65">
        <f t="shared" si="0"/>
        <v>816</v>
      </c>
      <c r="H24" s="66">
        <f t="shared" si="1"/>
        <v>1680</v>
      </c>
      <c r="I24" s="28">
        <f t="shared" si="2"/>
        <v>77.492877492877483</v>
      </c>
      <c r="J24" s="29">
        <f t="shared" si="3"/>
        <v>25.45840278830126</v>
      </c>
    </row>
    <row r="25" spans="1:10" x14ac:dyDescent="0.25">
      <c r="A25" s="7" t="s">
        <v>122</v>
      </c>
      <c r="B25" s="65">
        <v>943</v>
      </c>
      <c r="C25" s="66">
        <v>929</v>
      </c>
      <c r="D25" s="65">
        <v>4748</v>
      </c>
      <c r="E25" s="66">
        <v>4739</v>
      </c>
      <c r="F25" s="67"/>
      <c r="G25" s="65">
        <f t="shared" si="0"/>
        <v>14</v>
      </c>
      <c r="H25" s="66">
        <f t="shared" si="1"/>
        <v>9</v>
      </c>
      <c r="I25" s="28">
        <f t="shared" si="2"/>
        <v>1.5069967707212055</v>
      </c>
      <c r="J25" s="29">
        <f t="shared" si="3"/>
        <v>0.18991348385735388</v>
      </c>
    </row>
    <row r="26" spans="1:10" x14ac:dyDescent="0.25">
      <c r="A26" s="7" t="s">
        <v>123</v>
      </c>
      <c r="B26" s="65">
        <v>193</v>
      </c>
      <c r="C26" s="66">
        <v>163</v>
      </c>
      <c r="D26" s="65">
        <v>784</v>
      </c>
      <c r="E26" s="66">
        <v>699</v>
      </c>
      <c r="F26" s="67"/>
      <c r="G26" s="65">
        <f t="shared" si="0"/>
        <v>30</v>
      </c>
      <c r="H26" s="66">
        <f t="shared" si="1"/>
        <v>85</v>
      </c>
      <c r="I26" s="28">
        <f t="shared" si="2"/>
        <v>18.404907975460123</v>
      </c>
      <c r="J26" s="29">
        <f t="shared" si="3"/>
        <v>12.160228898426324</v>
      </c>
    </row>
    <row r="27" spans="1:10" x14ac:dyDescent="0.25">
      <c r="A27" s="142" t="s">
        <v>126</v>
      </c>
      <c r="B27" s="143">
        <v>25</v>
      </c>
      <c r="C27" s="144">
        <v>28</v>
      </c>
      <c r="D27" s="143">
        <v>103</v>
      </c>
      <c r="E27" s="144">
        <v>145</v>
      </c>
      <c r="F27" s="145"/>
      <c r="G27" s="143">
        <f t="shared" si="0"/>
        <v>-3</v>
      </c>
      <c r="H27" s="144">
        <f t="shared" si="1"/>
        <v>-42</v>
      </c>
      <c r="I27" s="146">
        <f t="shared" si="2"/>
        <v>-10.714285714285714</v>
      </c>
      <c r="J27" s="147">
        <f t="shared" si="3"/>
        <v>-28.965517241379313</v>
      </c>
    </row>
    <row r="28" spans="1:10" x14ac:dyDescent="0.25">
      <c r="A28" s="7" t="s">
        <v>127</v>
      </c>
      <c r="B28" s="65">
        <v>6</v>
      </c>
      <c r="C28" s="66">
        <v>2</v>
      </c>
      <c r="D28" s="65">
        <v>9</v>
      </c>
      <c r="E28" s="66">
        <v>12</v>
      </c>
      <c r="F28" s="67"/>
      <c r="G28" s="65">
        <f t="shared" si="0"/>
        <v>4</v>
      </c>
      <c r="H28" s="66">
        <f t="shared" si="1"/>
        <v>-3</v>
      </c>
      <c r="I28" s="28">
        <f t="shared" si="2"/>
        <v>200</v>
      </c>
      <c r="J28" s="29">
        <f t="shared" si="3"/>
        <v>-25</v>
      </c>
    </row>
    <row r="29" spans="1:10" x14ac:dyDescent="0.25">
      <c r="A29" s="7" t="s">
        <v>128</v>
      </c>
      <c r="B29" s="65">
        <v>4</v>
      </c>
      <c r="C29" s="66">
        <v>4</v>
      </c>
      <c r="D29" s="65">
        <v>13</v>
      </c>
      <c r="E29" s="66">
        <v>48</v>
      </c>
      <c r="F29" s="67"/>
      <c r="G29" s="65">
        <f t="shared" si="0"/>
        <v>0</v>
      </c>
      <c r="H29" s="66">
        <f t="shared" si="1"/>
        <v>-35</v>
      </c>
      <c r="I29" s="28">
        <f t="shared" si="2"/>
        <v>0</v>
      </c>
      <c r="J29" s="29">
        <f t="shared" si="3"/>
        <v>-72.916666666666657</v>
      </c>
    </row>
    <row r="30" spans="1:10" x14ac:dyDescent="0.25">
      <c r="A30" s="7" t="s">
        <v>129</v>
      </c>
      <c r="B30" s="65">
        <v>192</v>
      </c>
      <c r="C30" s="66">
        <v>123</v>
      </c>
      <c r="D30" s="65">
        <v>726</v>
      </c>
      <c r="E30" s="66">
        <v>764</v>
      </c>
      <c r="F30" s="67"/>
      <c r="G30" s="65">
        <f t="shared" si="0"/>
        <v>69</v>
      </c>
      <c r="H30" s="66">
        <f t="shared" si="1"/>
        <v>-38</v>
      </c>
      <c r="I30" s="28">
        <f t="shared" si="2"/>
        <v>56.09756097560976</v>
      </c>
      <c r="J30" s="29">
        <f t="shared" si="3"/>
        <v>-4.9738219895287958</v>
      </c>
    </row>
    <row r="31" spans="1:10" x14ac:dyDescent="0.25">
      <c r="A31" s="7" t="s">
        <v>130</v>
      </c>
      <c r="B31" s="65">
        <v>228</v>
      </c>
      <c r="C31" s="66">
        <v>224</v>
      </c>
      <c r="D31" s="65">
        <v>1009</v>
      </c>
      <c r="E31" s="66">
        <v>1053</v>
      </c>
      <c r="F31" s="67"/>
      <c r="G31" s="65">
        <f t="shared" si="0"/>
        <v>4</v>
      </c>
      <c r="H31" s="66">
        <f t="shared" si="1"/>
        <v>-44</v>
      </c>
      <c r="I31" s="28">
        <f t="shared" si="2"/>
        <v>1.7857142857142856</v>
      </c>
      <c r="J31" s="29">
        <f t="shared" si="3"/>
        <v>-4.1785375118708457</v>
      </c>
    </row>
    <row r="32" spans="1:10" x14ac:dyDescent="0.25">
      <c r="A32" s="7" t="s">
        <v>131</v>
      </c>
      <c r="B32" s="65">
        <v>1218</v>
      </c>
      <c r="C32" s="66">
        <v>1152</v>
      </c>
      <c r="D32" s="65">
        <v>6540</v>
      </c>
      <c r="E32" s="66">
        <v>6358</v>
      </c>
      <c r="F32" s="67"/>
      <c r="G32" s="65">
        <f t="shared" si="0"/>
        <v>66</v>
      </c>
      <c r="H32" s="66">
        <f t="shared" si="1"/>
        <v>182</v>
      </c>
      <c r="I32" s="28">
        <f t="shared" si="2"/>
        <v>5.7291666666666661</v>
      </c>
      <c r="J32" s="29">
        <f t="shared" si="3"/>
        <v>2.8625353884869456</v>
      </c>
    </row>
    <row r="33" spans="1:10" x14ac:dyDescent="0.25">
      <c r="A33" s="7" t="s">
        <v>132</v>
      </c>
      <c r="B33" s="65">
        <v>75</v>
      </c>
      <c r="C33" s="66">
        <v>44</v>
      </c>
      <c r="D33" s="65">
        <v>291</v>
      </c>
      <c r="E33" s="66">
        <v>165</v>
      </c>
      <c r="F33" s="67"/>
      <c r="G33" s="65">
        <f t="shared" si="0"/>
        <v>31</v>
      </c>
      <c r="H33" s="66">
        <f t="shared" si="1"/>
        <v>126</v>
      </c>
      <c r="I33" s="28">
        <f t="shared" si="2"/>
        <v>70.454545454545453</v>
      </c>
      <c r="J33" s="29">
        <f t="shared" si="3"/>
        <v>76.363636363636374</v>
      </c>
    </row>
    <row r="34" spans="1:10" x14ac:dyDescent="0.25">
      <c r="A34" s="142" t="s">
        <v>125</v>
      </c>
      <c r="B34" s="143">
        <v>401</v>
      </c>
      <c r="C34" s="144">
        <v>324</v>
      </c>
      <c r="D34" s="143">
        <v>1586</v>
      </c>
      <c r="E34" s="144">
        <v>1453</v>
      </c>
      <c r="F34" s="145"/>
      <c r="G34" s="143">
        <f t="shared" si="0"/>
        <v>77</v>
      </c>
      <c r="H34" s="144">
        <f t="shared" si="1"/>
        <v>133</v>
      </c>
      <c r="I34" s="146">
        <f t="shared" si="2"/>
        <v>23.765432098765434</v>
      </c>
      <c r="J34" s="147">
        <f t="shared" si="3"/>
        <v>9.1534755677907782</v>
      </c>
    </row>
    <row r="35" spans="1:10" s="43" customFormat="1" ht="13" x14ac:dyDescent="0.3">
      <c r="A35" s="27" t="s">
        <v>0</v>
      </c>
      <c r="B35" s="71">
        <f>SUM(B14:B34)</f>
        <v>7974</v>
      </c>
      <c r="C35" s="72">
        <f>SUM(C14:C34)</f>
        <v>6214</v>
      </c>
      <c r="D35" s="71">
        <f>SUM(D14:D34)</f>
        <v>37676</v>
      </c>
      <c r="E35" s="72">
        <f>SUM(E14:E34)</f>
        <v>35131</v>
      </c>
      <c r="F35" s="73"/>
      <c r="G35" s="71">
        <f t="shared" si="0"/>
        <v>1760</v>
      </c>
      <c r="H35" s="72">
        <f t="shared" si="1"/>
        <v>2545</v>
      </c>
      <c r="I35" s="44">
        <f>IF(C35=0, 0, G35/C35*100)</f>
        <v>28.32314129385259</v>
      </c>
      <c r="J35" s="45">
        <f>IF(E35=0, 0, H35/E35*100)</f>
        <v>7.2443141385101484</v>
      </c>
    </row>
    <row r="37" spans="1:10" ht="13" x14ac:dyDescent="0.3">
      <c r="E37" s="201" t="s">
        <v>8</v>
      </c>
      <c r="F37" s="201"/>
      <c r="G37" s="201"/>
    </row>
    <row r="38" spans="1:10" ht="13" x14ac:dyDescent="0.3">
      <c r="A38" s="3"/>
      <c r="B38" s="196" t="s">
        <v>1</v>
      </c>
      <c r="C38" s="197"/>
      <c r="D38" s="196" t="s">
        <v>2</v>
      </c>
      <c r="E38" s="197"/>
      <c r="F38" s="59"/>
      <c r="G38" s="196" t="s">
        <v>9</v>
      </c>
      <c r="H38" s="197"/>
    </row>
    <row r="39" spans="1:10" ht="13" x14ac:dyDescent="0.3">
      <c r="A39" s="27"/>
      <c r="B39" s="57">
        <f>B6</f>
        <v>2023</v>
      </c>
      <c r="C39" s="58">
        <f>C6</f>
        <v>2022</v>
      </c>
      <c r="D39" s="57">
        <f>D6</f>
        <v>2023</v>
      </c>
      <c r="E39" s="58">
        <f>E6</f>
        <v>2022</v>
      </c>
      <c r="F39" s="64"/>
      <c r="G39" s="57" t="s">
        <v>4</v>
      </c>
      <c r="H39" s="58" t="s">
        <v>2</v>
      </c>
    </row>
    <row r="40" spans="1:10" x14ac:dyDescent="0.25">
      <c r="A40" s="7" t="s">
        <v>109</v>
      </c>
      <c r="B40" s="30">
        <f>$B$7/$B$11*100</f>
        <v>16.077251065964386</v>
      </c>
      <c r="C40" s="31">
        <f>$C$7/$C$11*100</f>
        <v>17.557129063405213</v>
      </c>
      <c r="D40" s="30">
        <f>$D$7/$D$11*100</f>
        <v>16.971016031425844</v>
      </c>
      <c r="E40" s="31">
        <f>$E$7/$E$11*100</f>
        <v>18.778286983006463</v>
      </c>
      <c r="F40" s="32"/>
      <c r="G40" s="30">
        <f>B40-C40</f>
        <v>-1.4798779974408269</v>
      </c>
      <c r="H40" s="31">
        <f>D40-E40</f>
        <v>-1.8072709515806196</v>
      </c>
    </row>
    <row r="41" spans="1:10" x14ac:dyDescent="0.25">
      <c r="A41" s="7" t="s">
        <v>118</v>
      </c>
      <c r="B41" s="30">
        <f>$B$8/$B$11*100</f>
        <v>56.97266114873338</v>
      </c>
      <c r="C41" s="31">
        <f>$C$8/$C$11*100</f>
        <v>51.850659800450593</v>
      </c>
      <c r="D41" s="30">
        <f>$D$8/$D$11*100</f>
        <v>55.75167215203313</v>
      </c>
      <c r="E41" s="31">
        <f>$E$8/$E$11*100</f>
        <v>52.76251743474424</v>
      </c>
      <c r="F41" s="32"/>
      <c r="G41" s="30">
        <f>B41-C41</f>
        <v>5.1220013482827866</v>
      </c>
      <c r="H41" s="31">
        <f>D41-E41</f>
        <v>2.9891547172888906</v>
      </c>
    </row>
    <row r="42" spans="1:10" x14ac:dyDescent="0.25">
      <c r="A42" s="7" t="s">
        <v>124</v>
      </c>
      <c r="B42" s="30">
        <f>$B$9/$B$11*100</f>
        <v>21.921244043140206</v>
      </c>
      <c r="C42" s="31">
        <f>$C$9/$C$11*100</f>
        <v>25.3781783070486</v>
      </c>
      <c r="D42" s="30">
        <f>$D$9/$D$11*100</f>
        <v>23.067735428389426</v>
      </c>
      <c r="E42" s="31">
        <f>$E$9/$E$11*100</f>
        <v>24.323247274486921</v>
      </c>
      <c r="F42" s="32"/>
      <c r="G42" s="30">
        <f>B42-C42</f>
        <v>-3.4569342639083942</v>
      </c>
      <c r="H42" s="31">
        <f>D42-E42</f>
        <v>-1.2555118460974946</v>
      </c>
    </row>
    <row r="43" spans="1:10" x14ac:dyDescent="0.25">
      <c r="A43" s="7" t="s">
        <v>125</v>
      </c>
      <c r="B43" s="30">
        <f>$B$10/$B$11*100</f>
        <v>5.0288437421620262</v>
      </c>
      <c r="C43" s="31">
        <f>$C$10/$C$11*100</f>
        <v>5.2140328290955908</v>
      </c>
      <c r="D43" s="30">
        <f>$D$10/$D$11*100</f>
        <v>4.209576388151608</v>
      </c>
      <c r="E43" s="31">
        <f>$E$10/$E$11*100</f>
        <v>4.1359483077623747</v>
      </c>
      <c r="F43" s="32"/>
      <c r="G43" s="30">
        <f>B43-C43</f>
        <v>-0.18518908693356462</v>
      </c>
      <c r="H43" s="31">
        <f>D43-E43</f>
        <v>7.3628080389233297E-2</v>
      </c>
    </row>
    <row r="44" spans="1:10" s="43" customFormat="1" ht="13" x14ac:dyDescent="0.3">
      <c r="A44" s="27" t="s">
        <v>0</v>
      </c>
      <c r="B44" s="46">
        <f>SUM(B40:B43)</f>
        <v>100</v>
      </c>
      <c r="C44" s="47">
        <f>SUM(C40:C43)</f>
        <v>100</v>
      </c>
      <c r="D44" s="46">
        <f>SUM(D40:D43)</f>
        <v>100</v>
      </c>
      <c r="E44" s="47">
        <f>SUM(E40:E43)</f>
        <v>100</v>
      </c>
      <c r="F44" s="48"/>
      <c r="G44" s="46">
        <f>B44-C44</f>
        <v>0</v>
      </c>
      <c r="H44" s="47">
        <f>D44-E44</f>
        <v>0</v>
      </c>
    </row>
    <row r="46" spans="1:10" ht="13" x14ac:dyDescent="0.3">
      <c r="A46" s="3"/>
      <c r="B46" s="196" t="s">
        <v>1</v>
      </c>
      <c r="C46" s="197"/>
      <c r="D46" s="196" t="s">
        <v>2</v>
      </c>
      <c r="E46" s="197"/>
      <c r="F46" s="59"/>
      <c r="G46" s="196" t="s">
        <v>9</v>
      </c>
      <c r="H46" s="197"/>
    </row>
    <row r="47" spans="1:10" x14ac:dyDescent="0.25">
      <c r="A47" s="7" t="s">
        <v>110</v>
      </c>
      <c r="B47" s="30">
        <f>$B$14/$B$35*100</f>
        <v>0.26335590669676445</v>
      </c>
      <c r="C47" s="31">
        <f>$C$14/$C$35*100</f>
        <v>0.20920502092050208</v>
      </c>
      <c r="D47" s="30">
        <f>$D$14/$D$35*100</f>
        <v>0.57065505892345258</v>
      </c>
      <c r="E47" s="31">
        <f>$E$14/$E$35*100</f>
        <v>0.6262275483191484</v>
      </c>
      <c r="F47" s="32"/>
      <c r="G47" s="30">
        <f t="shared" ref="G47:G68" si="4">B47-C47</f>
        <v>5.415088577626237E-2</v>
      </c>
      <c r="H47" s="31">
        <f t="shared" ref="H47:H68" si="5">D47-E47</f>
        <v>-5.5572489395695812E-2</v>
      </c>
    </row>
    <row r="48" spans="1:10" x14ac:dyDescent="0.25">
      <c r="A48" s="7" t="s">
        <v>111</v>
      </c>
      <c r="B48" s="30">
        <f>$B$15/$B$35*100</f>
        <v>2.7589666415851517</v>
      </c>
      <c r="C48" s="31">
        <f>$C$15/$C$35*100</f>
        <v>4.3933054393305433</v>
      </c>
      <c r="D48" s="30">
        <f>$D$15/$D$35*100</f>
        <v>3.4292387726934916</v>
      </c>
      <c r="E48" s="31">
        <f>$E$15/$E$35*100</f>
        <v>4.6056189690017364</v>
      </c>
      <c r="F48" s="32"/>
      <c r="G48" s="30">
        <f t="shared" si="4"/>
        <v>-1.6343387977453916</v>
      </c>
      <c r="H48" s="31">
        <f t="shared" si="5"/>
        <v>-1.1763801963082448</v>
      </c>
    </row>
    <row r="49" spans="1:8" x14ac:dyDescent="0.25">
      <c r="A49" s="7" t="s">
        <v>112</v>
      </c>
      <c r="B49" s="30">
        <f>$B$16/$B$35*100</f>
        <v>6.9852019061951349</v>
      </c>
      <c r="C49" s="31">
        <f>$C$16/$C$35*100</f>
        <v>7.7727711618925017</v>
      </c>
      <c r="D49" s="30">
        <f>$D$16/$D$35*100</f>
        <v>6.444420851470432</v>
      </c>
      <c r="E49" s="31">
        <f>$E$16/$E$35*100</f>
        <v>8.1608835501409018</v>
      </c>
      <c r="F49" s="32"/>
      <c r="G49" s="30">
        <f t="shared" si="4"/>
        <v>-0.7875692556973668</v>
      </c>
      <c r="H49" s="31">
        <f t="shared" si="5"/>
        <v>-1.7164626986704699</v>
      </c>
    </row>
    <row r="50" spans="1:8" x14ac:dyDescent="0.25">
      <c r="A50" s="7" t="s">
        <v>113</v>
      </c>
      <c r="B50" s="30">
        <f>$B$17/$B$35*100</f>
        <v>3.423626787057938</v>
      </c>
      <c r="C50" s="31">
        <f>$C$17/$C$35*100</f>
        <v>1.931123270035404</v>
      </c>
      <c r="D50" s="30">
        <f>$D$17/$D$35*100</f>
        <v>3.758360760165623</v>
      </c>
      <c r="E50" s="31">
        <f>$E$17/$E$35*100</f>
        <v>3.338931428083459</v>
      </c>
      <c r="F50" s="32"/>
      <c r="G50" s="30">
        <f t="shared" si="4"/>
        <v>1.492503517022534</v>
      </c>
      <c r="H50" s="31">
        <f t="shared" si="5"/>
        <v>0.41942933208216404</v>
      </c>
    </row>
    <row r="51" spans="1:8" x14ac:dyDescent="0.25">
      <c r="A51" s="7" t="s">
        <v>114</v>
      </c>
      <c r="B51" s="30">
        <f>$B$18/$B$35*100</f>
        <v>0.47654878354652619</v>
      </c>
      <c r="C51" s="31">
        <f>$C$18/$C$35*100</f>
        <v>0.7563566140971999</v>
      </c>
      <c r="D51" s="30">
        <f>$D$18/$D$35*100</f>
        <v>0.5042998195137488</v>
      </c>
      <c r="E51" s="31">
        <f>$E$18/$E$35*100</f>
        <v>0.49528906094332642</v>
      </c>
      <c r="F51" s="32"/>
      <c r="G51" s="30">
        <f t="shared" si="4"/>
        <v>-0.27980783055067371</v>
      </c>
      <c r="H51" s="31">
        <f t="shared" si="5"/>
        <v>9.0107585704223836E-3</v>
      </c>
    </row>
    <row r="52" spans="1:8" x14ac:dyDescent="0.25">
      <c r="A52" s="7" t="s">
        <v>115</v>
      </c>
      <c r="B52" s="30">
        <f>$B$19/$B$35*100</f>
        <v>3.7622272385252065E-2</v>
      </c>
      <c r="C52" s="31">
        <f>$C$19/$C$35*100</f>
        <v>0</v>
      </c>
      <c r="D52" s="30">
        <f>$D$19/$D$35*100</f>
        <v>2.3887886187493365E-2</v>
      </c>
      <c r="E52" s="31">
        <f>$E$19/$E$35*100</f>
        <v>5.9776265975918702E-2</v>
      </c>
      <c r="F52" s="32"/>
      <c r="G52" s="30">
        <f t="shared" si="4"/>
        <v>3.7622272385252065E-2</v>
      </c>
      <c r="H52" s="31">
        <f t="shared" si="5"/>
        <v>-3.5888379788425337E-2</v>
      </c>
    </row>
    <row r="53" spans="1:8" x14ac:dyDescent="0.25">
      <c r="A53" s="7" t="s">
        <v>116</v>
      </c>
      <c r="B53" s="30">
        <f>$B$20/$B$35*100</f>
        <v>1.0408828693253074</v>
      </c>
      <c r="C53" s="31">
        <f>$C$20/$C$35*100</f>
        <v>1.4644351464435146</v>
      </c>
      <c r="D53" s="30">
        <f>$D$20/$D$35*100</f>
        <v>1.2129737764093853</v>
      </c>
      <c r="E53" s="31">
        <f>$E$20/$E$35*100</f>
        <v>0.81978879052688503</v>
      </c>
      <c r="F53" s="32"/>
      <c r="G53" s="30">
        <f t="shared" si="4"/>
        <v>-0.4235522771182072</v>
      </c>
      <c r="H53" s="31">
        <f t="shared" si="5"/>
        <v>0.39318498588250028</v>
      </c>
    </row>
    <row r="54" spans="1:8" x14ac:dyDescent="0.25">
      <c r="A54" s="7" t="s">
        <v>117</v>
      </c>
      <c r="B54" s="30">
        <f>$B$21/$B$35*100</f>
        <v>1.09104589917231</v>
      </c>
      <c r="C54" s="31">
        <f>$C$21/$C$35*100</f>
        <v>1.0299324106855487</v>
      </c>
      <c r="D54" s="30">
        <f>$D$21/$D$35*100</f>
        <v>1.0271791060622146</v>
      </c>
      <c r="E54" s="31">
        <f>$E$21/$E$35*100</f>
        <v>0.67177137001508636</v>
      </c>
      <c r="F54" s="32"/>
      <c r="G54" s="30">
        <f t="shared" si="4"/>
        <v>6.1113488486761236E-2</v>
      </c>
      <c r="H54" s="31">
        <f t="shared" si="5"/>
        <v>0.35540773604712828</v>
      </c>
    </row>
    <row r="55" spans="1:8" x14ac:dyDescent="0.25">
      <c r="A55" s="142" t="s">
        <v>119</v>
      </c>
      <c r="B55" s="148">
        <f>$B$22/$B$35*100</f>
        <v>4.6777025332330071</v>
      </c>
      <c r="C55" s="149">
        <f>$C$22/$C$35*100</f>
        <v>5.1496620534277433</v>
      </c>
      <c r="D55" s="148">
        <f>$D$22/$D$35*100</f>
        <v>5.3455780868457374</v>
      </c>
      <c r="E55" s="149">
        <f>$E$22/$E$35*100</f>
        <v>5.6844382454242695</v>
      </c>
      <c r="F55" s="150"/>
      <c r="G55" s="148">
        <f t="shared" si="4"/>
        <v>-0.47195952019473619</v>
      </c>
      <c r="H55" s="149">
        <f t="shared" si="5"/>
        <v>-0.33886015857853202</v>
      </c>
    </row>
    <row r="56" spans="1:8" x14ac:dyDescent="0.25">
      <c r="A56" s="7" t="s">
        <v>120</v>
      </c>
      <c r="B56" s="30">
        <f>$B$23/$B$35*100</f>
        <v>14.609982442939554</v>
      </c>
      <c r="C56" s="31">
        <f>$C$23/$C$35*100</f>
        <v>12.182169295140007</v>
      </c>
      <c r="D56" s="30">
        <f>$D$23/$D$35*100</f>
        <v>13.748805605690626</v>
      </c>
      <c r="E56" s="31">
        <f>$E$23/$E$35*100</f>
        <v>12.814892829694571</v>
      </c>
      <c r="F56" s="32"/>
      <c r="G56" s="30">
        <f t="shared" si="4"/>
        <v>2.4278131477995473</v>
      </c>
      <c r="H56" s="31">
        <f t="shared" si="5"/>
        <v>0.93391277599605438</v>
      </c>
    </row>
    <row r="57" spans="1:8" x14ac:dyDescent="0.25">
      <c r="A57" s="7" t="s">
        <v>121</v>
      </c>
      <c r="B57" s="30">
        <f>$B$24/$B$35*100</f>
        <v>23.438675696012041</v>
      </c>
      <c r="C57" s="31">
        <f>$C$24/$C$35*100</f>
        <v>16.94560669456067</v>
      </c>
      <c r="D57" s="30">
        <f>$D$24/$D$35*100</f>
        <v>21.974201082917507</v>
      </c>
      <c r="E57" s="31">
        <f>$E$24/$E$35*100</f>
        <v>18.783979960718451</v>
      </c>
      <c r="F57" s="32"/>
      <c r="G57" s="30">
        <f t="shared" si="4"/>
        <v>6.4930690014513708</v>
      </c>
      <c r="H57" s="31">
        <f t="shared" si="5"/>
        <v>3.1902211221990555</v>
      </c>
    </row>
    <row r="58" spans="1:8" x14ac:dyDescent="0.25">
      <c r="A58" s="7" t="s">
        <v>122</v>
      </c>
      <c r="B58" s="30">
        <f>$B$25/$B$35*100</f>
        <v>11.8259342864309</v>
      </c>
      <c r="C58" s="31">
        <f>$C$25/$C$35*100</f>
        <v>14.95011264885742</v>
      </c>
      <c r="D58" s="30">
        <f>$D$25/$D$35*100</f>
        <v>12.602187068690943</v>
      </c>
      <c r="E58" s="31">
        <f>$E$25/$E$35*100</f>
        <v>13.489510688565653</v>
      </c>
      <c r="F58" s="32"/>
      <c r="G58" s="30">
        <f t="shared" si="4"/>
        <v>-3.1241783624265196</v>
      </c>
      <c r="H58" s="31">
        <f t="shared" si="5"/>
        <v>-0.88732361987471009</v>
      </c>
    </row>
    <row r="59" spans="1:8" x14ac:dyDescent="0.25">
      <c r="A59" s="7" t="s">
        <v>123</v>
      </c>
      <c r="B59" s="30">
        <f>$B$26/$B$35*100</f>
        <v>2.4203661901178832</v>
      </c>
      <c r="C59" s="31">
        <f>$C$26/$C$35*100</f>
        <v>2.6231091084647571</v>
      </c>
      <c r="D59" s="30">
        <f>$D$26/$D$35*100</f>
        <v>2.0809003078883106</v>
      </c>
      <c r="E59" s="31">
        <f>$E$26/$E$35*100</f>
        <v>1.9896957103412942</v>
      </c>
      <c r="F59" s="32"/>
      <c r="G59" s="30">
        <f t="shared" si="4"/>
        <v>-0.20274291834687386</v>
      </c>
      <c r="H59" s="31">
        <f t="shared" si="5"/>
        <v>9.1204597547016375E-2</v>
      </c>
    </row>
    <row r="60" spans="1:8" x14ac:dyDescent="0.25">
      <c r="A60" s="142" t="s">
        <v>126</v>
      </c>
      <c r="B60" s="148">
        <f>$B$27/$B$35*100</f>
        <v>0.31351893654376722</v>
      </c>
      <c r="C60" s="149">
        <f>$C$27/$C$35*100</f>
        <v>0.45059542967492755</v>
      </c>
      <c r="D60" s="148">
        <f>$D$27/$D$35*100</f>
        <v>0.2733835863679796</v>
      </c>
      <c r="E60" s="149">
        <f>$E$27/$E$35*100</f>
        <v>0.41274088411943866</v>
      </c>
      <c r="F60" s="150"/>
      <c r="G60" s="148">
        <f t="shared" si="4"/>
        <v>-0.13707649313116033</v>
      </c>
      <c r="H60" s="149">
        <f t="shared" si="5"/>
        <v>-0.13935729775145905</v>
      </c>
    </row>
    <row r="61" spans="1:8" x14ac:dyDescent="0.25">
      <c r="A61" s="7" t="s">
        <v>127</v>
      </c>
      <c r="B61" s="30">
        <f>$B$28/$B$35*100</f>
        <v>7.5244544770504129E-2</v>
      </c>
      <c r="C61" s="31">
        <f>$C$28/$C$35*100</f>
        <v>3.2185387833923398E-2</v>
      </c>
      <c r="D61" s="30">
        <f>$D$28/$D$35*100</f>
        <v>2.3887886187493365E-2</v>
      </c>
      <c r="E61" s="31">
        <f>$E$28/$E$35*100</f>
        <v>3.4157866271953545E-2</v>
      </c>
      <c r="F61" s="32"/>
      <c r="G61" s="30">
        <f t="shared" si="4"/>
        <v>4.3059156936580731E-2</v>
      </c>
      <c r="H61" s="31">
        <f t="shared" si="5"/>
        <v>-1.026998008446018E-2</v>
      </c>
    </row>
    <row r="62" spans="1:8" x14ac:dyDescent="0.25">
      <c r="A62" s="7" t="s">
        <v>128</v>
      </c>
      <c r="B62" s="30">
        <f>$B$29/$B$35*100</f>
        <v>5.0163029847002751E-2</v>
      </c>
      <c r="C62" s="31">
        <f>$C$29/$C$35*100</f>
        <v>6.4370775667846797E-2</v>
      </c>
      <c r="D62" s="30">
        <f>$D$29/$D$35*100</f>
        <v>3.4504724493045973E-2</v>
      </c>
      <c r="E62" s="31">
        <f>$E$29/$E$35*100</f>
        <v>0.13663146508781418</v>
      </c>
      <c r="F62" s="32"/>
      <c r="G62" s="30">
        <f t="shared" si="4"/>
        <v>-1.4207745820844046E-2</v>
      </c>
      <c r="H62" s="31">
        <f t="shared" si="5"/>
        <v>-0.1021267405947682</v>
      </c>
    </row>
    <row r="63" spans="1:8" x14ac:dyDescent="0.25">
      <c r="A63" s="7" t="s">
        <v>129</v>
      </c>
      <c r="B63" s="30">
        <f>$B$30/$B$35*100</f>
        <v>2.4078254326561321</v>
      </c>
      <c r="C63" s="31">
        <f>$C$30/$C$35*100</f>
        <v>1.9794013517862892</v>
      </c>
      <c r="D63" s="30">
        <f>$D$30/$D$35*100</f>
        <v>1.9269561524577978</v>
      </c>
      <c r="E63" s="31">
        <f>$E$30/$E$35*100</f>
        <v>2.1747174859810423</v>
      </c>
      <c r="F63" s="32"/>
      <c r="G63" s="30">
        <f t="shared" si="4"/>
        <v>0.42842408086984296</v>
      </c>
      <c r="H63" s="31">
        <f t="shared" si="5"/>
        <v>-0.24776133352324448</v>
      </c>
    </row>
    <row r="64" spans="1:8" x14ac:dyDescent="0.25">
      <c r="A64" s="7" t="s">
        <v>130</v>
      </c>
      <c r="B64" s="30">
        <f>$B$31/$B$35*100</f>
        <v>2.8592927012791574</v>
      </c>
      <c r="C64" s="31">
        <f>$C$31/$C$35*100</f>
        <v>3.6047634373994204</v>
      </c>
      <c r="D64" s="30">
        <f>$D$31/$D$35*100</f>
        <v>2.6780974625756451</v>
      </c>
      <c r="E64" s="31">
        <f>$E$31/$E$35*100</f>
        <v>2.9973527653639236</v>
      </c>
      <c r="F64" s="32"/>
      <c r="G64" s="30">
        <f t="shared" si="4"/>
        <v>-0.74547073612026304</v>
      </c>
      <c r="H64" s="31">
        <f t="shared" si="5"/>
        <v>-0.31925530278827852</v>
      </c>
    </row>
    <row r="65" spans="1:8" x14ac:dyDescent="0.25">
      <c r="A65" s="7" t="s">
        <v>131</v>
      </c>
      <c r="B65" s="30">
        <f>$B$32/$B$35*100</f>
        <v>15.274642588412341</v>
      </c>
      <c r="C65" s="31">
        <f>$C$32/$C$35*100</f>
        <v>18.538783392339877</v>
      </c>
      <c r="D65" s="30">
        <f>$D$32/$D$35*100</f>
        <v>17.35853062957851</v>
      </c>
      <c r="E65" s="31">
        <f>$E$32/$E$35*100</f>
        <v>18.097976146423385</v>
      </c>
      <c r="F65" s="32"/>
      <c r="G65" s="30">
        <f t="shared" si="4"/>
        <v>-3.2641408039275355</v>
      </c>
      <c r="H65" s="31">
        <f t="shared" si="5"/>
        <v>-0.73944551684487436</v>
      </c>
    </row>
    <row r="66" spans="1:8" x14ac:dyDescent="0.25">
      <c r="A66" s="7" t="s">
        <v>132</v>
      </c>
      <c r="B66" s="30">
        <f>$B$33/$B$35*100</f>
        <v>0.94055680963130184</v>
      </c>
      <c r="C66" s="31">
        <f>$C$33/$C$35*100</f>
        <v>0.70807853234631479</v>
      </c>
      <c r="D66" s="30">
        <f>$D$33/$D$35*100</f>
        <v>0.77237498672895211</v>
      </c>
      <c r="E66" s="31">
        <f>$E$33/$E$35*100</f>
        <v>0.46967066123936124</v>
      </c>
      <c r="F66" s="32"/>
      <c r="G66" s="30">
        <f t="shared" si="4"/>
        <v>0.23247827728498704</v>
      </c>
      <c r="H66" s="31">
        <f t="shared" si="5"/>
        <v>0.30270432548959086</v>
      </c>
    </row>
    <row r="67" spans="1:8" x14ac:dyDescent="0.25">
      <c r="A67" s="142" t="s">
        <v>125</v>
      </c>
      <c r="B67" s="148">
        <f>$B$34/$B$35*100</f>
        <v>5.0288437421620262</v>
      </c>
      <c r="C67" s="149">
        <f>$C$34/$C$35*100</f>
        <v>5.2140328290955908</v>
      </c>
      <c r="D67" s="148">
        <f>$D$34/$D$35*100</f>
        <v>4.209576388151608</v>
      </c>
      <c r="E67" s="149">
        <f>$E$34/$E$35*100</f>
        <v>4.1359483077623747</v>
      </c>
      <c r="F67" s="150"/>
      <c r="G67" s="148">
        <f t="shared" si="4"/>
        <v>-0.18518908693356462</v>
      </c>
      <c r="H67" s="149">
        <f t="shared" si="5"/>
        <v>7.3628080389233297E-2</v>
      </c>
    </row>
    <row r="68" spans="1:8" s="43" customFormat="1" ht="13" x14ac:dyDescent="0.3">
      <c r="A68" s="27" t="s">
        <v>0</v>
      </c>
      <c r="B68" s="46">
        <f>SUM(B47:B67)</f>
        <v>100.00000000000001</v>
      </c>
      <c r="C68" s="47">
        <f>SUM(C47:C67)</f>
        <v>100.00000000000001</v>
      </c>
      <c r="D68" s="46">
        <f>SUM(D47:D67)</f>
        <v>99.999999999999986</v>
      </c>
      <c r="E68" s="47">
        <f>SUM(E47:E67)</f>
        <v>100.00000000000003</v>
      </c>
      <c r="F68" s="48"/>
      <c r="G68" s="46">
        <f t="shared" si="4"/>
        <v>0</v>
      </c>
      <c r="H68" s="47">
        <f t="shared" si="5"/>
        <v>0</v>
      </c>
    </row>
  </sheetData>
  <mergeCells count="16">
    <mergeCell ref="B46:C46"/>
    <mergeCell ref="D46:E46"/>
    <mergeCell ref="G46:H46"/>
    <mergeCell ref="B1:J1"/>
    <mergeCell ref="B5:C5"/>
    <mergeCell ref="D5:E5"/>
    <mergeCell ref="G5:J5"/>
    <mergeCell ref="E4:G4"/>
    <mergeCell ref="B2:J2"/>
    <mergeCell ref="G38:H38"/>
    <mergeCell ref="E37:G37"/>
    <mergeCell ref="B38:C38"/>
    <mergeCell ref="D38:E38"/>
    <mergeCell ref="B13:C13"/>
    <mergeCell ref="D13:E13"/>
    <mergeCell ref="G13:J13"/>
  </mergeCells>
  <phoneticPr fontId="3" type="noConversion"/>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
    <pageSetUpPr fitToPage="1"/>
  </sheetPr>
  <dimension ref="A1:J74"/>
  <sheetViews>
    <sheetView tabSelected="1" workbookViewId="0">
      <selection activeCell="M1" sqref="M1"/>
    </sheetView>
  </sheetViews>
  <sheetFormatPr defaultRowHeight="12.5" x14ac:dyDescent="0.25"/>
  <cols>
    <col min="1" max="1" width="25.1796875" bestFit="1" customWidth="1"/>
    <col min="6" max="6" width="1.7265625" customWidth="1"/>
  </cols>
  <sheetData>
    <row r="1" spans="1:10" s="52" customFormat="1" ht="20" x14ac:dyDescent="0.4">
      <c r="A1" s="4" t="s">
        <v>10</v>
      </c>
      <c r="B1" s="198" t="s">
        <v>18</v>
      </c>
      <c r="C1" s="199"/>
      <c r="D1" s="199"/>
      <c r="E1" s="199"/>
      <c r="F1" s="199"/>
      <c r="G1" s="199"/>
      <c r="H1" s="199"/>
      <c r="I1" s="199"/>
      <c r="J1" s="199"/>
    </row>
    <row r="2" spans="1:10" s="52" customFormat="1" ht="20" x14ac:dyDescent="0.4">
      <c r="A2" s="4" t="s">
        <v>108</v>
      </c>
      <c r="B2" s="202" t="s">
        <v>99</v>
      </c>
      <c r="C2" s="203"/>
      <c r="D2" s="203"/>
      <c r="E2" s="203"/>
      <c r="F2" s="203"/>
      <c r="G2" s="203"/>
      <c r="H2" s="203"/>
      <c r="I2" s="203"/>
      <c r="J2" s="203"/>
    </row>
    <row r="4" spans="1:10" ht="13" x14ac:dyDescent="0.3">
      <c r="A4" s="3"/>
      <c r="B4" s="196" t="s">
        <v>1</v>
      </c>
      <c r="C4" s="197"/>
      <c r="D4" s="196" t="s">
        <v>2</v>
      </c>
      <c r="E4" s="197"/>
      <c r="F4" s="59"/>
      <c r="G4" s="196" t="s">
        <v>3</v>
      </c>
      <c r="H4" s="200"/>
      <c r="I4" s="200"/>
      <c r="J4" s="197"/>
    </row>
    <row r="5" spans="1:10" ht="13" x14ac:dyDescent="0.3">
      <c r="A5" s="27" t="s">
        <v>0</v>
      </c>
      <c r="B5" s="57">
        <f>VALUE(RIGHT(B2, 4))</f>
        <v>2023</v>
      </c>
      <c r="C5" s="58">
        <f>B5-1</f>
        <v>2022</v>
      </c>
      <c r="D5" s="57">
        <f>B5</f>
        <v>2023</v>
      </c>
      <c r="E5" s="58">
        <f>C5</f>
        <v>2022</v>
      </c>
      <c r="F5" s="64"/>
      <c r="G5" s="57" t="s">
        <v>4</v>
      </c>
      <c r="H5" s="58" t="s">
        <v>2</v>
      </c>
      <c r="I5" s="57" t="s">
        <v>4</v>
      </c>
      <c r="J5" s="58" t="s">
        <v>2</v>
      </c>
    </row>
    <row r="6" spans="1:10" x14ac:dyDescent="0.25">
      <c r="A6" s="7" t="s">
        <v>31</v>
      </c>
      <c r="B6" s="65">
        <v>7</v>
      </c>
      <c r="C6" s="66">
        <v>0</v>
      </c>
      <c r="D6" s="65">
        <v>22</v>
      </c>
      <c r="E6" s="66">
        <v>26</v>
      </c>
      <c r="F6" s="67"/>
      <c r="G6" s="65">
        <f t="shared" ref="G6:G37" si="0">B6-C6</f>
        <v>7</v>
      </c>
      <c r="H6" s="66">
        <f t="shared" ref="H6:H37" si="1">D6-E6</f>
        <v>-4</v>
      </c>
      <c r="I6" s="20" t="str">
        <f t="shared" ref="I6:I37" si="2">IF(C6=0, "-", IF(G6/C6&lt;10, G6/C6, "&gt;999%"))</f>
        <v>-</v>
      </c>
      <c r="J6" s="21">
        <f t="shared" ref="J6:J37" si="3">IF(E6=0, "-", IF(H6/E6&lt;10, H6/E6, "&gt;999%"))</f>
        <v>-0.15384615384615385</v>
      </c>
    </row>
    <row r="7" spans="1:10" x14ac:dyDescent="0.25">
      <c r="A7" s="7" t="s">
        <v>32</v>
      </c>
      <c r="B7" s="65">
        <v>2</v>
      </c>
      <c r="C7" s="66">
        <v>2</v>
      </c>
      <c r="D7" s="65">
        <v>4</v>
      </c>
      <c r="E7" s="66">
        <v>5</v>
      </c>
      <c r="F7" s="67"/>
      <c r="G7" s="65">
        <f t="shared" si="0"/>
        <v>0</v>
      </c>
      <c r="H7" s="66">
        <f t="shared" si="1"/>
        <v>-1</v>
      </c>
      <c r="I7" s="20">
        <f t="shared" si="2"/>
        <v>0</v>
      </c>
      <c r="J7" s="21">
        <f t="shared" si="3"/>
        <v>-0.2</v>
      </c>
    </row>
    <row r="8" spans="1:10" x14ac:dyDescent="0.25">
      <c r="A8" s="7" t="s">
        <v>33</v>
      </c>
      <c r="B8" s="65">
        <v>69</v>
      </c>
      <c r="C8" s="66">
        <v>64</v>
      </c>
      <c r="D8" s="65">
        <v>351</v>
      </c>
      <c r="E8" s="66">
        <v>250</v>
      </c>
      <c r="F8" s="67"/>
      <c r="G8" s="65">
        <f t="shared" si="0"/>
        <v>5</v>
      </c>
      <c r="H8" s="66">
        <f t="shared" si="1"/>
        <v>101</v>
      </c>
      <c r="I8" s="20">
        <f t="shared" si="2"/>
        <v>7.8125E-2</v>
      </c>
      <c r="J8" s="21">
        <f t="shared" si="3"/>
        <v>0.40400000000000003</v>
      </c>
    </row>
    <row r="9" spans="1:10" x14ac:dyDescent="0.25">
      <c r="A9" s="7" t="s">
        <v>34</v>
      </c>
      <c r="B9" s="65">
        <v>2</v>
      </c>
      <c r="C9" s="66">
        <v>3</v>
      </c>
      <c r="D9" s="65">
        <v>6</v>
      </c>
      <c r="E9" s="66">
        <v>9</v>
      </c>
      <c r="F9" s="67"/>
      <c r="G9" s="65">
        <f t="shared" si="0"/>
        <v>-1</v>
      </c>
      <c r="H9" s="66">
        <f t="shared" si="1"/>
        <v>-3</v>
      </c>
      <c r="I9" s="20">
        <f t="shared" si="2"/>
        <v>-0.33333333333333331</v>
      </c>
      <c r="J9" s="21">
        <f t="shared" si="3"/>
        <v>-0.33333333333333331</v>
      </c>
    </row>
    <row r="10" spans="1:10" x14ac:dyDescent="0.25">
      <c r="A10" s="7" t="s">
        <v>35</v>
      </c>
      <c r="B10" s="65">
        <v>128</v>
      </c>
      <c r="C10" s="66">
        <v>84</v>
      </c>
      <c r="D10" s="65">
        <v>463</v>
      </c>
      <c r="E10" s="66">
        <v>517</v>
      </c>
      <c r="F10" s="67"/>
      <c r="G10" s="65">
        <f t="shared" si="0"/>
        <v>44</v>
      </c>
      <c r="H10" s="66">
        <f t="shared" si="1"/>
        <v>-54</v>
      </c>
      <c r="I10" s="20">
        <f t="shared" si="2"/>
        <v>0.52380952380952384</v>
      </c>
      <c r="J10" s="21">
        <f t="shared" si="3"/>
        <v>-0.10444874274661509</v>
      </c>
    </row>
    <row r="11" spans="1:10" x14ac:dyDescent="0.25">
      <c r="A11" s="7" t="s">
        <v>36</v>
      </c>
      <c r="B11" s="65">
        <v>145</v>
      </c>
      <c r="C11" s="66">
        <v>0</v>
      </c>
      <c r="D11" s="65">
        <v>409</v>
      </c>
      <c r="E11" s="66">
        <v>0</v>
      </c>
      <c r="F11" s="67"/>
      <c r="G11" s="65">
        <f t="shared" si="0"/>
        <v>145</v>
      </c>
      <c r="H11" s="66">
        <f t="shared" si="1"/>
        <v>409</v>
      </c>
      <c r="I11" s="20" t="str">
        <f t="shared" si="2"/>
        <v>-</v>
      </c>
      <c r="J11" s="21" t="str">
        <f t="shared" si="3"/>
        <v>-</v>
      </c>
    </row>
    <row r="12" spans="1:10" x14ac:dyDescent="0.25">
      <c r="A12" s="7" t="s">
        <v>37</v>
      </c>
      <c r="B12" s="65">
        <v>18</v>
      </c>
      <c r="C12" s="66">
        <v>0</v>
      </c>
      <c r="D12" s="65">
        <v>72</v>
      </c>
      <c r="E12" s="66">
        <v>0</v>
      </c>
      <c r="F12" s="67"/>
      <c r="G12" s="65">
        <f t="shared" si="0"/>
        <v>18</v>
      </c>
      <c r="H12" s="66">
        <f t="shared" si="1"/>
        <v>72</v>
      </c>
      <c r="I12" s="20" t="str">
        <f t="shared" si="2"/>
        <v>-</v>
      </c>
      <c r="J12" s="21" t="str">
        <f t="shared" si="3"/>
        <v>-</v>
      </c>
    </row>
    <row r="13" spans="1:10" x14ac:dyDescent="0.25">
      <c r="A13" s="7" t="s">
        <v>38</v>
      </c>
      <c r="B13" s="65">
        <v>17</v>
      </c>
      <c r="C13" s="66">
        <v>9</v>
      </c>
      <c r="D13" s="65">
        <v>74</v>
      </c>
      <c r="E13" s="66">
        <v>49</v>
      </c>
      <c r="F13" s="67"/>
      <c r="G13" s="65">
        <f t="shared" si="0"/>
        <v>8</v>
      </c>
      <c r="H13" s="66">
        <f t="shared" si="1"/>
        <v>25</v>
      </c>
      <c r="I13" s="20">
        <f t="shared" si="2"/>
        <v>0.88888888888888884</v>
      </c>
      <c r="J13" s="21">
        <f t="shared" si="3"/>
        <v>0.51020408163265307</v>
      </c>
    </row>
    <row r="14" spans="1:10" x14ac:dyDescent="0.25">
      <c r="A14" s="7" t="s">
        <v>39</v>
      </c>
      <c r="B14" s="65">
        <v>0</v>
      </c>
      <c r="C14" s="66">
        <v>0</v>
      </c>
      <c r="D14" s="65">
        <v>0</v>
      </c>
      <c r="E14" s="66">
        <v>5</v>
      </c>
      <c r="F14" s="67"/>
      <c r="G14" s="65">
        <f t="shared" si="0"/>
        <v>0</v>
      </c>
      <c r="H14" s="66">
        <f t="shared" si="1"/>
        <v>-5</v>
      </c>
      <c r="I14" s="20" t="str">
        <f t="shared" si="2"/>
        <v>-</v>
      </c>
      <c r="J14" s="21">
        <f t="shared" si="3"/>
        <v>-1</v>
      </c>
    </row>
    <row r="15" spans="1:10" x14ac:dyDescent="0.25">
      <c r="A15" s="7" t="s">
        <v>40</v>
      </c>
      <c r="B15" s="65">
        <v>1</v>
      </c>
      <c r="C15" s="66">
        <v>0</v>
      </c>
      <c r="D15" s="65">
        <v>7</v>
      </c>
      <c r="E15" s="66">
        <v>9</v>
      </c>
      <c r="F15" s="67"/>
      <c r="G15" s="65">
        <f t="shared" si="0"/>
        <v>1</v>
      </c>
      <c r="H15" s="66">
        <f t="shared" si="1"/>
        <v>-2</v>
      </c>
      <c r="I15" s="20" t="str">
        <f t="shared" si="2"/>
        <v>-</v>
      </c>
      <c r="J15" s="21">
        <f t="shared" si="3"/>
        <v>-0.22222222222222221</v>
      </c>
    </row>
    <row r="16" spans="1:10" x14ac:dyDescent="0.25">
      <c r="A16" s="7" t="s">
        <v>41</v>
      </c>
      <c r="B16" s="65">
        <v>10</v>
      </c>
      <c r="C16" s="66">
        <v>0</v>
      </c>
      <c r="D16" s="65">
        <v>74</v>
      </c>
      <c r="E16" s="66">
        <v>0</v>
      </c>
      <c r="F16" s="67"/>
      <c r="G16" s="65">
        <f t="shared" si="0"/>
        <v>10</v>
      </c>
      <c r="H16" s="66">
        <f t="shared" si="1"/>
        <v>74</v>
      </c>
      <c r="I16" s="20" t="str">
        <f t="shared" si="2"/>
        <v>-</v>
      </c>
      <c r="J16" s="21" t="str">
        <f t="shared" si="3"/>
        <v>-</v>
      </c>
    </row>
    <row r="17" spans="1:10" x14ac:dyDescent="0.25">
      <c r="A17" s="7" t="s">
        <v>44</v>
      </c>
      <c r="B17" s="65">
        <v>2</v>
      </c>
      <c r="C17" s="66">
        <v>1</v>
      </c>
      <c r="D17" s="65">
        <v>15</v>
      </c>
      <c r="E17" s="66">
        <v>8</v>
      </c>
      <c r="F17" s="67"/>
      <c r="G17" s="65">
        <f t="shared" si="0"/>
        <v>1</v>
      </c>
      <c r="H17" s="66">
        <f t="shared" si="1"/>
        <v>7</v>
      </c>
      <c r="I17" s="20">
        <f t="shared" si="2"/>
        <v>1</v>
      </c>
      <c r="J17" s="21">
        <f t="shared" si="3"/>
        <v>0.875</v>
      </c>
    </row>
    <row r="18" spans="1:10" x14ac:dyDescent="0.25">
      <c r="A18" s="7" t="s">
        <v>45</v>
      </c>
      <c r="B18" s="65">
        <v>0</v>
      </c>
      <c r="C18" s="66">
        <v>7</v>
      </c>
      <c r="D18" s="65">
        <v>26</v>
      </c>
      <c r="E18" s="66">
        <v>30</v>
      </c>
      <c r="F18" s="67"/>
      <c r="G18" s="65">
        <f t="shared" si="0"/>
        <v>-7</v>
      </c>
      <c r="H18" s="66">
        <f t="shared" si="1"/>
        <v>-4</v>
      </c>
      <c r="I18" s="20">
        <f t="shared" si="2"/>
        <v>-1</v>
      </c>
      <c r="J18" s="21">
        <f t="shared" si="3"/>
        <v>-0.13333333333333333</v>
      </c>
    </row>
    <row r="19" spans="1:10" x14ac:dyDescent="0.25">
      <c r="A19" s="7" t="s">
        <v>46</v>
      </c>
      <c r="B19" s="65">
        <v>3</v>
      </c>
      <c r="C19" s="66">
        <v>4</v>
      </c>
      <c r="D19" s="65">
        <v>30</v>
      </c>
      <c r="E19" s="66">
        <v>26</v>
      </c>
      <c r="F19" s="67"/>
      <c r="G19" s="65">
        <f t="shared" si="0"/>
        <v>-1</v>
      </c>
      <c r="H19" s="66">
        <f t="shared" si="1"/>
        <v>4</v>
      </c>
      <c r="I19" s="20">
        <f t="shared" si="2"/>
        <v>-0.25</v>
      </c>
      <c r="J19" s="21">
        <f t="shared" si="3"/>
        <v>0.15384615384615385</v>
      </c>
    </row>
    <row r="20" spans="1:10" x14ac:dyDescent="0.25">
      <c r="A20" s="7" t="s">
        <v>47</v>
      </c>
      <c r="B20" s="65">
        <v>349</v>
      </c>
      <c r="C20" s="66">
        <v>307</v>
      </c>
      <c r="D20" s="65">
        <v>2319</v>
      </c>
      <c r="E20" s="66">
        <v>1832</v>
      </c>
      <c r="F20" s="67"/>
      <c r="G20" s="65">
        <f t="shared" si="0"/>
        <v>42</v>
      </c>
      <c r="H20" s="66">
        <f t="shared" si="1"/>
        <v>487</v>
      </c>
      <c r="I20" s="20">
        <f t="shared" si="2"/>
        <v>0.13680781758957655</v>
      </c>
      <c r="J20" s="21">
        <f t="shared" si="3"/>
        <v>0.26582969432314413</v>
      </c>
    </row>
    <row r="21" spans="1:10" x14ac:dyDescent="0.25">
      <c r="A21" s="7" t="s">
        <v>50</v>
      </c>
      <c r="B21" s="65">
        <v>2</v>
      </c>
      <c r="C21" s="66">
        <v>3</v>
      </c>
      <c r="D21" s="65">
        <v>10</v>
      </c>
      <c r="E21" s="66">
        <v>11</v>
      </c>
      <c r="F21" s="67"/>
      <c r="G21" s="65">
        <f t="shared" si="0"/>
        <v>-1</v>
      </c>
      <c r="H21" s="66">
        <f t="shared" si="1"/>
        <v>-1</v>
      </c>
      <c r="I21" s="20">
        <f t="shared" si="2"/>
        <v>-0.33333333333333331</v>
      </c>
      <c r="J21" s="21">
        <f t="shared" si="3"/>
        <v>-9.0909090909090912E-2</v>
      </c>
    </row>
    <row r="22" spans="1:10" x14ac:dyDescent="0.25">
      <c r="A22" s="7" t="s">
        <v>51</v>
      </c>
      <c r="B22" s="65">
        <v>223</v>
      </c>
      <c r="C22" s="66">
        <v>116</v>
      </c>
      <c r="D22" s="65">
        <v>843</v>
      </c>
      <c r="E22" s="66">
        <v>432</v>
      </c>
      <c r="F22" s="67"/>
      <c r="G22" s="65">
        <f t="shared" si="0"/>
        <v>107</v>
      </c>
      <c r="H22" s="66">
        <f t="shared" si="1"/>
        <v>411</v>
      </c>
      <c r="I22" s="20">
        <f t="shared" si="2"/>
        <v>0.92241379310344829</v>
      </c>
      <c r="J22" s="21">
        <f t="shared" si="3"/>
        <v>0.95138888888888884</v>
      </c>
    </row>
    <row r="23" spans="1:10" x14ac:dyDescent="0.25">
      <c r="A23" s="7" t="s">
        <v>53</v>
      </c>
      <c r="B23" s="65">
        <v>57</v>
      </c>
      <c r="C23" s="66">
        <v>59</v>
      </c>
      <c r="D23" s="65">
        <v>335</v>
      </c>
      <c r="E23" s="66">
        <v>335</v>
      </c>
      <c r="F23" s="67"/>
      <c r="G23" s="65">
        <f t="shared" si="0"/>
        <v>-2</v>
      </c>
      <c r="H23" s="66">
        <f t="shared" si="1"/>
        <v>0</v>
      </c>
      <c r="I23" s="20">
        <f t="shared" si="2"/>
        <v>-3.3898305084745763E-2</v>
      </c>
      <c r="J23" s="21">
        <f t="shared" si="3"/>
        <v>0</v>
      </c>
    </row>
    <row r="24" spans="1:10" x14ac:dyDescent="0.25">
      <c r="A24" s="7" t="s">
        <v>54</v>
      </c>
      <c r="B24" s="65">
        <v>484</v>
      </c>
      <c r="C24" s="66">
        <v>443</v>
      </c>
      <c r="D24" s="65">
        <v>2167</v>
      </c>
      <c r="E24" s="66">
        <v>2073</v>
      </c>
      <c r="F24" s="67"/>
      <c r="G24" s="65">
        <f t="shared" si="0"/>
        <v>41</v>
      </c>
      <c r="H24" s="66">
        <f t="shared" si="1"/>
        <v>94</v>
      </c>
      <c r="I24" s="20">
        <f t="shared" si="2"/>
        <v>9.2550790067720087E-2</v>
      </c>
      <c r="J24" s="21">
        <f t="shared" si="3"/>
        <v>4.5344910757356485E-2</v>
      </c>
    </row>
    <row r="25" spans="1:10" x14ac:dyDescent="0.25">
      <c r="A25" s="7" t="s">
        <v>57</v>
      </c>
      <c r="B25" s="65">
        <v>428</v>
      </c>
      <c r="C25" s="66">
        <v>271</v>
      </c>
      <c r="D25" s="65">
        <v>2100</v>
      </c>
      <c r="E25" s="66">
        <v>1561</v>
      </c>
      <c r="F25" s="67"/>
      <c r="G25" s="65">
        <f t="shared" si="0"/>
        <v>157</v>
      </c>
      <c r="H25" s="66">
        <f t="shared" si="1"/>
        <v>539</v>
      </c>
      <c r="I25" s="20">
        <f t="shared" si="2"/>
        <v>0.57933579335793361</v>
      </c>
      <c r="J25" s="21">
        <f t="shared" si="3"/>
        <v>0.3452914798206278</v>
      </c>
    </row>
    <row r="26" spans="1:10" x14ac:dyDescent="0.25">
      <c r="A26" s="7" t="s">
        <v>58</v>
      </c>
      <c r="B26" s="65">
        <v>0</v>
      </c>
      <c r="C26" s="66">
        <v>2</v>
      </c>
      <c r="D26" s="65">
        <v>0</v>
      </c>
      <c r="E26" s="66">
        <v>2</v>
      </c>
      <c r="F26" s="67"/>
      <c r="G26" s="65">
        <f t="shared" si="0"/>
        <v>-2</v>
      </c>
      <c r="H26" s="66">
        <f t="shared" si="1"/>
        <v>-2</v>
      </c>
      <c r="I26" s="20">
        <f t="shared" si="2"/>
        <v>-1</v>
      </c>
      <c r="J26" s="21">
        <f t="shared" si="3"/>
        <v>-1</v>
      </c>
    </row>
    <row r="27" spans="1:10" x14ac:dyDescent="0.25">
      <c r="A27" s="7" t="s">
        <v>60</v>
      </c>
      <c r="B27" s="65">
        <v>1</v>
      </c>
      <c r="C27" s="66">
        <v>3</v>
      </c>
      <c r="D27" s="65">
        <v>18</v>
      </c>
      <c r="E27" s="66">
        <v>28</v>
      </c>
      <c r="F27" s="67"/>
      <c r="G27" s="65">
        <f t="shared" si="0"/>
        <v>-2</v>
      </c>
      <c r="H27" s="66">
        <f t="shared" si="1"/>
        <v>-10</v>
      </c>
      <c r="I27" s="20">
        <f t="shared" si="2"/>
        <v>-0.66666666666666663</v>
      </c>
      <c r="J27" s="21">
        <f t="shared" si="3"/>
        <v>-0.35714285714285715</v>
      </c>
    </row>
    <row r="28" spans="1:10" x14ac:dyDescent="0.25">
      <c r="A28" s="7" t="s">
        <v>61</v>
      </c>
      <c r="B28" s="65">
        <v>35</v>
      </c>
      <c r="C28" s="66">
        <v>34</v>
      </c>
      <c r="D28" s="65">
        <v>170</v>
      </c>
      <c r="E28" s="66">
        <v>161</v>
      </c>
      <c r="F28" s="67"/>
      <c r="G28" s="65">
        <f t="shared" si="0"/>
        <v>1</v>
      </c>
      <c r="H28" s="66">
        <f t="shared" si="1"/>
        <v>9</v>
      </c>
      <c r="I28" s="20">
        <f t="shared" si="2"/>
        <v>2.9411764705882353E-2</v>
      </c>
      <c r="J28" s="21">
        <f t="shared" si="3"/>
        <v>5.5900621118012424E-2</v>
      </c>
    </row>
    <row r="29" spans="1:10" x14ac:dyDescent="0.25">
      <c r="A29" s="7" t="s">
        <v>63</v>
      </c>
      <c r="B29" s="65">
        <v>509</v>
      </c>
      <c r="C29" s="66">
        <v>560</v>
      </c>
      <c r="D29" s="65">
        <v>2683</v>
      </c>
      <c r="E29" s="66">
        <v>2307</v>
      </c>
      <c r="F29" s="67"/>
      <c r="G29" s="65">
        <f t="shared" si="0"/>
        <v>-51</v>
      </c>
      <c r="H29" s="66">
        <f t="shared" si="1"/>
        <v>376</v>
      </c>
      <c r="I29" s="20">
        <f t="shared" si="2"/>
        <v>-9.1071428571428567E-2</v>
      </c>
      <c r="J29" s="21">
        <f t="shared" si="3"/>
        <v>0.16298222800173384</v>
      </c>
    </row>
    <row r="30" spans="1:10" x14ac:dyDescent="0.25">
      <c r="A30" s="7" t="s">
        <v>64</v>
      </c>
      <c r="B30" s="65">
        <v>0</v>
      </c>
      <c r="C30" s="66">
        <v>1</v>
      </c>
      <c r="D30" s="65">
        <v>1</v>
      </c>
      <c r="E30" s="66">
        <v>3</v>
      </c>
      <c r="F30" s="67"/>
      <c r="G30" s="65">
        <f t="shared" si="0"/>
        <v>-1</v>
      </c>
      <c r="H30" s="66">
        <f t="shared" si="1"/>
        <v>-2</v>
      </c>
      <c r="I30" s="20">
        <f t="shared" si="2"/>
        <v>-1</v>
      </c>
      <c r="J30" s="21">
        <f t="shared" si="3"/>
        <v>-0.66666666666666663</v>
      </c>
    </row>
    <row r="31" spans="1:10" x14ac:dyDescent="0.25">
      <c r="A31" s="7" t="s">
        <v>65</v>
      </c>
      <c r="B31" s="65">
        <v>22</v>
      </c>
      <c r="C31" s="66">
        <v>19</v>
      </c>
      <c r="D31" s="65">
        <v>170</v>
      </c>
      <c r="E31" s="66">
        <v>135</v>
      </c>
      <c r="F31" s="67"/>
      <c r="G31" s="65">
        <f t="shared" si="0"/>
        <v>3</v>
      </c>
      <c r="H31" s="66">
        <f t="shared" si="1"/>
        <v>35</v>
      </c>
      <c r="I31" s="20">
        <f t="shared" si="2"/>
        <v>0.15789473684210525</v>
      </c>
      <c r="J31" s="21">
        <f t="shared" si="3"/>
        <v>0.25925925925925924</v>
      </c>
    </row>
    <row r="32" spans="1:10" x14ac:dyDescent="0.25">
      <c r="A32" s="7" t="s">
        <v>66</v>
      </c>
      <c r="B32" s="65">
        <v>108</v>
      </c>
      <c r="C32" s="66">
        <v>35</v>
      </c>
      <c r="D32" s="65">
        <v>462</v>
      </c>
      <c r="E32" s="66">
        <v>242</v>
      </c>
      <c r="F32" s="67"/>
      <c r="G32" s="65">
        <f t="shared" si="0"/>
        <v>73</v>
      </c>
      <c r="H32" s="66">
        <f t="shared" si="1"/>
        <v>220</v>
      </c>
      <c r="I32" s="20">
        <f t="shared" si="2"/>
        <v>2.0857142857142859</v>
      </c>
      <c r="J32" s="21">
        <f t="shared" si="3"/>
        <v>0.90909090909090906</v>
      </c>
    </row>
    <row r="33" spans="1:10" x14ac:dyDescent="0.25">
      <c r="A33" s="7" t="s">
        <v>67</v>
      </c>
      <c r="B33" s="65">
        <v>57</v>
      </c>
      <c r="C33" s="66">
        <v>19</v>
      </c>
      <c r="D33" s="65">
        <v>230</v>
      </c>
      <c r="E33" s="66">
        <v>163</v>
      </c>
      <c r="F33" s="67"/>
      <c r="G33" s="65">
        <f t="shared" si="0"/>
        <v>38</v>
      </c>
      <c r="H33" s="66">
        <f t="shared" si="1"/>
        <v>67</v>
      </c>
      <c r="I33" s="20">
        <f t="shared" si="2"/>
        <v>2</v>
      </c>
      <c r="J33" s="21">
        <f t="shared" si="3"/>
        <v>0.41104294478527609</v>
      </c>
    </row>
    <row r="34" spans="1:10" x14ac:dyDescent="0.25">
      <c r="A34" s="7" t="s">
        <v>68</v>
      </c>
      <c r="B34" s="65">
        <v>3</v>
      </c>
      <c r="C34" s="66">
        <v>0</v>
      </c>
      <c r="D34" s="65">
        <v>5</v>
      </c>
      <c r="E34" s="66">
        <v>3</v>
      </c>
      <c r="F34" s="67"/>
      <c r="G34" s="65">
        <f t="shared" si="0"/>
        <v>3</v>
      </c>
      <c r="H34" s="66">
        <f t="shared" si="1"/>
        <v>2</v>
      </c>
      <c r="I34" s="20" t="str">
        <f t="shared" si="2"/>
        <v>-</v>
      </c>
      <c r="J34" s="21">
        <f t="shared" si="3"/>
        <v>0.66666666666666663</v>
      </c>
    </row>
    <row r="35" spans="1:10" x14ac:dyDescent="0.25">
      <c r="A35" s="7" t="s">
        <v>71</v>
      </c>
      <c r="B35" s="65">
        <v>3</v>
      </c>
      <c r="C35" s="66">
        <v>3</v>
      </c>
      <c r="D35" s="65">
        <v>13</v>
      </c>
      <c r="E35" s="66">
        <v>7</v>
      </c>
      <c r="F35" s="67"/>
      <c r="G35" s="65">
        <f t="shared" si="0"/>
        <v>0</v>
      </c>
      <c r="H35" s="66">
        <f t="shared" si="1"/>
        <v>6</v>
      </c>
      <c r="I35" s="20">
        <f t="shared" si="2"/>
        <v>0</v>
      </c>
      <c r="J35" s="21">
        <f t="shared" si="3"/>
        <v>0.8571428571428571</v>
      </c>
    </row>
    <row r="36" spans="1:10" x14ac:dyDescent="0.25">
      <c r="A36" s="7" t="s">
        <v>72</v>
      </c>
      <c r="B36" s="65">
        <v>746</v>
      </c>
      <c r="C36" s="66">
        <v>370</v>
      </c>
      <c r="D36" s="65">
        <v>3885</v>
      </c>
      <c r="E36" s="66">
        <v>3784</v>
      </c>
      <c r="F36" s="67"/>
      <c r="G36" s="65">
        <f t="shared" si="0"/>
        <v>376</v>
      </c>
      <c r="H36" s="66">
        <f t="shared" si="1"/>
        <v>101</v>
      </c>
      <c r="I36" s="20">
        <f t="shared" si="2"/>
        <v>1.0162162162162163</v>
      </c>
      <c r="J36" s="21">
        <f t="shared" si="3"/>
        <v>2.6691331923890064E-2</v>
      </c>
    </row>
    <row r="37" spans="1:10" x14ac:dyDescent="0.25">
      <c r="A37" s="7" t="s">
        <v>73</v>
      </c>
      <c r="B37" s="65">
        <v>1</v>
      </c>
      <c r="C37" s="66">
        <v>2</v>
      </c>
      <c r="D37" s="65">
        <v>4</v>
      </c>
      <c r="E37" s="66">
        <v>5</v>
      </c>
      <c r="F37" s="67"/>
      <c r="G37" s="65">
        <f t="shared" si="0"/>
        <v>-1</v>
      </c>
      <c r="H37" s="66">
        <f t="shared" si="1"/>
        <v>-1</v>
      </c>
      <c r="I37" s="20">
        <f t="shared" si="2"/>
        <v>-0.5</v>
      </c>
      <c r="J37" s="21">
        <f t="shared" si="3"/>
        <v>-0.2</v>
      </c>
    </row>
    <row r="38" spans="1:10" x14ac:dyDescent="0.25">
      <c r="A38" s="7" t="s">
        <v>74</v>
      </c>
      <c r="B38" s="65">
        <v>133</v>
      </c>
      <c r="C38" s="66">
        <v>222</v>
      </c>
      <c r="D38" s="65">
        <v>560</v>
      </c>
      <c r="E38" s="66">
        <v>725</v>
      </c>
      <c r="F38" s="67"/>
      <c r="G38" s="65">
        <f t="shared" ref="G38:G72" si="4">B38-C38</f>
        <v>-89</v>
      </c>
      <c r="H38" s="66">
        <f t="shared" ref="H38:H72" si="5">D38-E38</f>
        <v>-165</v>
      </c>
      <c r="I38" s="20">
        <f t="shared" ref="I38:I72" si="6">IF(C38=0, "-", IF(G38/C38&lt;10, G38/C38, "&gt;999%"))</f>
        <v>-0.40090090090090091</v>
      </c>
      <c r="J38" s="21">
        <f t="shared" ref="J38:J72" si="7">IF(E38=0, "-", IF(H38/E38&lt;10, H38/E38, "&gt;999%"))</f>
        <v>-0.22758620689655173</v>
      </c>
    </row>
    <row r="39" spans="1:10" x14ac:dyDescent="0.25">
      <c r="A39" s="7" t="s">
        <v>76</v>
      </c>
      <c r="B39" s="65">
        <v>26</v>
      </c>
      <c r="C39" s="66">
        <v>19</v>
      </c>
      <c r="D39" s="65">
        <v>125</v>
      </c>
      <c r="E39" s="66">
        <v>83</v>
      </c>
      <c r="F39" s="67"/>
      <c r="G39" s="65">
        <f t="shared" si="4"/>
        <v>7</v>
      </c>
      <c r="H39" s="66">
        <f t="shared" si="5"/>
        <v>42</v>
      </c>
      <c r="I39" s="20">
        <f t="shared" si="6"/>
        <v>0.36842105263157893</v>
      </c>
      <c r="J39" s="21">
        <f t="shared" si="7"/>
        <v>0.50602409638554213</v>
      </c>
    </row>
    <row r="40" spans="1:10" x14ac:dyDescent="0.25">
      <c r="A40" s="7" t="s">
        <v>77</v>
      </c>
      <c r="B40" s="65">
        <v>329</v>
      </c>
      <c r="C40" s="66">
        <v>233</v>
      </c>
      <c r="D40" s="65">
        <v>1523</v>
      </c>
      <c r="E40" s="66">
        <v>1586</v>
      </c>
      <c r="F40" s="67"/>
      <c r="G40" s="65">
        <f t="shared" si="4"/>
        <v>96</v>
      </c>
      <c r="H40" s="66">
        <f t="shared" si="5"/>
        <v>-63</v>
      </c>
      <c r="I40" s="20">
        <f t="shared" si="6"/>
        <v>0.41201716738197425</v>
      </c>
      <c r="J40" s="21">
        <f t="shared" si="7"/>
        <v>-3.9722572509457758E-2</v>
      </c>
    </row>
    <row r="41" spans="1:10" x14ac:dyDescent="0.25">
      <c r="A41" s="7" t="s">
        <v>78</v>
      </c>
      <c r="B41" s="65">
        <v>33</v>
      </c>
      <c r="C41" s="66">
        <v>10</v>
      </c>
      <c r="D41" s="65">
        <v>114</v>
      </c>
      <c r="E41" s="66">
        <v>94</v>
      </c>
      <c r="F41" s="67"/>
      <c r="G41" s="65">
        <f t="shared" si="4"/>
        <v>23</v>
      </c>
      <c r="H41" s="66">
        <f t="shared" si="5"/>
        <v>20</v>
      </c>
      <c r="I41" s="20">
        <f t="shared" si="6"/>
        <v>2.2999999999999998</v>
      </c>
      <c r="J41" s="21">
        <f t="shared" si="7"/>
        <v>0.21276595744680851</v>
      </c>
    </row>
    <row r="42" spans="1:10" x14ac:dyDescent="0.25">
      <c r="A42" s="7" t="s">
        <v>79</v>
      </c>
      <c r="B42" s="65">
        <v>327</v>
      </c>
      <c r="C42" s="66">
        <v>488</v>
      </c>
      <c r="D42" s="65">
        <v>2478</v>
      </c>
      <c r="E42" s="66">
        <v>3511</v>
      </c>
      <c r="F42" s="67"/>
      <c r="G42" s="65">
        <f t="shared" si="4"/>
        <v>-161</v>
      </c>
      <c r="H42" s="66">
        <f t="shared" si="5"/>
        <v>-1033</v>
      </c>
      <c r="I42" s="20">
        <f t="shared" si="6"/>
        <v>-0.32991803278688525</v>
      </c>
      <c r="J42" s="21">
        <f t="shared" si="7"/>
        <v>-0.29421817146112217</v>
      </c>
    </row>
    <row r="43" spans="1:10" x14ac:dyDescent="0.25">
      <c r="A43" s="7" t="s">
        <v>80</v>
      </c>
      <c r="B43" s="65">
        <v>223</v>
      </c>
      <c r="C43" s="66">
        <v>110</v>
      </c>
      <c r="D43" s="65">
        <v>1206</v>
      </c>
      <c r="E43" s="66">
        <v>829</v>
      </c>
      <c r="F43" s="67"/>
      <c r="G43" s="65">
        <f t="shared" si="4"/>
        <v>113</v>
      </c>
      <c r="H43" s="66">
        <f t="shared" si="5"/>
        <v>377</v>
      </c>
      <c r="I43" s="20">
        <f t="shared" si="6"/>
        <v>1.0272727272727273</v>
      </c>
      <c r="J43" s="21">
        <f t="shared" si="7"/>
        <v>0.45476477683956573</v>
      </c>
    </row>
    <row r="44" spans="1:10" x14ac:dyDescent="0.25">
      <c r="A44" s="7" t="s">
        <v>81</v>
      </c>
      <c r="B44" s="65">
        <v>10</v>
      </c>
      <c r="C44" s="66">
        <v>1</v>
      </c>
      <c r="D44" s="65">
        <v>46</v>
      </c>
      <c r="E44" s="66">
        <v>30</v>
      </c>
      <c r="F44" s="67"/>
      <c r="G44" s="65">
        <f t="shared" si="4"/>
        <v>9</v>
      </c>
      <c r="H44" s="66">
        <f t="shared" si="5"/>
        <v>16</v>
      </c>
      <c r="I44" s="20">
        <f t="shared" si="6"/>
        <v>9</v>
      </c>
      <c r="J44" s="21">
        <f t="shared" si="7"/>
        <v>0.53333333333333333</v>
      </c>
    </row>
    <row r="45" spans="1:10" x14ac:dyDescent="0.25">
      <c r="A45" s="7" t="s">
        <v>82</v>
      </c>
      <c r="B45" s="65">
        <v>6</v>
      </c>
      <c r="C45" s="66">
        <v>1</v>
      </c>
      <c r="D45" s="65">
        <v>20</v>
      </c>
      <c r="E45" s="66">
        <v>19</v>
      </c>
      <c r="F45" s="67"/>
      <c r="G45" s="65">
        <f t="shared" si="4"/>
        <v>5</v>
      </c>
      <c r="H45" s="66">
        <f t="shared" si="5"/>
        <v>1</v>
      </c>
      <c r="I45" s="20">
        <f t="shared" si="6"/>
        <v>5</v>
      </c>
      <c r="J45" s="21">
        <f t="shared" si="7"/>
        <v>5.2631578947368418E-2</v>
      </c>
    </row>
    <row r="46" spans="1:10" x14ac:dyDescent="0.25">
      <c r="A46" s="7" t="s">
        <v>83</v>
      </c>
      <c r="B46" s="65">
        <v>28</v>
      </c>
      <c r="C46" s="66">
        <v>34</v>
      </c>
      <c r="D46" s="65">
        <v>178</v>
      </c>
      <c r="E46" s="66">
        <v>192</v>
      </c>
      <c r="F46" s="67"/>
      <c r="G46" s="65">
        <f t="shared" si="4"/>
        <v>-6</v>
      </c>
      <c r="H46" s="66">
        <f t="shared" si="5"/>
        <v>-14</v>
      </c>
      <c r="I46" s="20">
        <f t="shared" si="6"/>
        <v>-0.17647058823529413</v>
      </c>
      <c r="J46" s="21">
        <f t="shared" si="7"/>
        <v>-7.2916666666666671E-2</v>
      </c>
    </row>
    <row r="47" spans="1:10" x14ac:dyDescent="0.25">
      <c r="A47" s="7" t="s">
        <v>84</v>
      </c>
      <c r="B47" s="65">
        <v>60</v>
      </c>
      <c r="C47" s="66">
        <v>36</v>
      </c>
      <c r="D47" s="65">
        <v>225</v>
      </c>
      <c r="E47" s="66">
        <v>121</v>
      </c>
      <c r="F47" s="67"/>
      <c r="G47" s="65">
        <f t="shared" si="4"/>
        <v>24</v>
      </c>
      <c r="H47" s="66">
        <f t="shared" si="5"/>
        <v>104</v>
      </c>
      <c r="I47" s="20">
        <f t="shared" si="6"/>
        <v>0.66666666666666663</v>
      </c>
      <c r="J47" s="21">
        <f t="shared" si="7"/>
        <v>0.85950413223140498</v>
      </c>
    </row>
    <row r="48" spans="1:10" x14ac:dyDescent="0.25">
      <c r="A48" s="7" t="s">
        <v>85</v>
      </c>
      <c r="B48" s="65">
        <v>48</v>
      </c>
      <c r="C48" s="66">
        <v>52</v>
      </c>
      <c r="D48" s="65">
        <v>236</v>
      </c>
      <c r="E48" s="66">
        <v>305</v>
      </c>
      <c r="F48" s="67"/>
      <c r="G48" s="65">
        <f t="shared" si="4"/>
        <v>-4</v>
      </c>
      <c r="H48" s="66">
        <f t="shared" si="5"/>
        <v>-69</v>
      </c>
      <c r="I48" s="20">
        <f t="shared" si="6"/>
        <v>-7.6923076923076927E-2</v>
      </c>
      <c r="J48" s="21">
        <f t="shared" si="7"/>
        <v>-0.2262295081967213</v>
      </c>
    </row>
    <row r="49" spans="1:10" x14ac:dyDescent="0.25">
      <c r="A49" s="7" t="s">
        <v>87</v>
      </c>
      <c r="B49" s="65">
        <v>42</v>
      </c>
      <c r="C49" s="66">
        <v>51</v>
      </c>
      <c r="D49" s="65">
        <v>176</v>
      </c>
      <c r="E49" s="66">
        <v>183</v>
      </c>
      <c r="F49" s="67"/>
      <c r="G49" s="65">
        <f t="shared" si="4"/>
        <v>-9</v>
      </c>
      <c r="H49" s="66">
        <f t="shared" si="5"/>
        <v>-7</v>
      </c>
      <c r="I49" s="20">
        <f t="shared" si="6"/>
        <v>-0.17647058823529413</v>
      </c>
      <c r="J49" s="21">
        <f t="shared" si="7"/>
        <v>-3.825136612021858E-2</v>
      </c>
    </row>
    <row r="50" spans="1:10" x14ac:dyDescent="0.25">
      <c r="A50" s="7" t="s">
        <v>88</v>
      </c>
      <c r="B50" s="65">
        <v>46</v>
      </c>
      <c r="C50" s="66">
        <v>5</v>
      </c>
      <c r="D50" s="65">
        <v>191</v>
      </c>
      <c r="E50" s="66">
        <v>32</v>
      </c>
      <c r="F50" s="67"/>
      <c r="G50" s="65">
        <f t="shared" si="4"/>
        <v>41</v>
      </c>
      <c r="H50" s="66">
        <f t="shared" si="5"/>
        <v>159</v>
      </c>
      <c r="I50" s="20">
        <f t="shared" si="6"/>
        <v>8.1999999999999993</v>
      </c>
      <c r="J50" s="21">
        <f t="shared" si="7"/>
        <v>4.96875</v>
      </c>
    </row>
    <row r="51" spans="1:10" x14ac:dyDescent="0.25">
      <c r="A51" s="7" t="s">
        <v>89</v>
      </c>
      <c r="B51" s="65">
        <v>363</v>
      </c>
      <c r="C51" s="66">
        <v>383</v>
      </c>
      <c r="D51" s="65">
        <v>1691</v>
      </c>
      <c r="E51" s="66">
        <v>1295</v>
      </c>
      <c r="F51" s="67"/>
      <c r="G51" s="65">
        <f t="shared" si="4"/>
        <v>-20</v>
      </c>
      <c r="H51" s="66">
        <f t="shared" si="5"/>
        <v>396</v>
      </c>
      <c r="I51" s="20">
        <f t="shared" si="6"/>
        <v>-5.2219321148825062E-2</v>
      </c>
      <c r="J51" s="21">
        <f t="shared" si="7"/>
        <v>0.30579150579150577</v>
      </c>
    </row>
    <row r="52" spans="1:10" x14ac:dyDescent="0.25">
      <c r="A52" s="7" t="s">
        <v>90</v>
      </c>
      <c r="B52" s="65">
        <v>117</v>
      </c>
      <c r="C52" s="66">
        <v>242</v>
      </c>
      <c r="D52" s="65">
        <v>700</v>
      </c>
      <c r="E52" s="66">
        <v>951</v>
      </c>
      <c r="F52" s="67"/>
      <c r="G52" s="65">
        <f t="shared" si="4"/>
        <v>-125</v>
      </c>
      <c r="H52" s="66">
        <f t="shared" si="5"/>
        <v>-251</v>
      </c>
      <c r="I52" s="20">
        <f t="shared" si="6"/>
        <v>-0.51652892561983466</v>
      </c>
      <c r="J52" s="21">
        <f t="shared" si="7"/>
        <v>-0.26393270241850686</v>
      </c>
    </row>
    <row r="53" spans="1:10" x14ac:dyDescent="0.25">
      <c r="A53" s="7" t="s">
        <v>91</v>
      </c>
      <c r="B53" s="65">
        <v>344</v>
      </c>
      <c r="C53" s="66">
        <v>5</v>
      </c>
      <c r="D53" s="65">
        <v>1080</v>
      </c>
      <c r="E53" s="66">
        <v>150</v>
      </c>
      <c r="F53" s="67"/>
      <c r="G53" s="65">
        <f t="shared" si="4"/>
        <v>339</v>
      </c>
      <c r="H53" s="66">
        <f t="shared" si="5"/>
        <v>930</v>
      </c>
      <c r="I53" s="20" t="str">
        <f t="shared" si="6"/>
        <v>&gt;999%</v>
      </c>
      <c r="J53" s="21">
        <f t="shared" si="7"/>
        <v>6.2</v>
      </c>
    </row>
    <row r="54" spans="1:10" x14ac:dyDescent="0.25">
      <c r="A54" s="7" t="s">
        <v>92</v>
      </c>
      <c r="B54" s="65">
        <v>1656</v>
      </c>
      <c r="C54" s="66">
        <v>1392</v>
      </c>
      <c r="D54" s="65">
        <v>7002</v>
      </c>
      <c r="E54" s="66">
        <v>8769</v>
      </c>
      <c r="F54" s="67"/>
      <c r="G54" s="65">
        <f t="shared" si="4"/>
        <v>264</v>
      </c>
      <c r="H54" s="66">
        <f t="shared" si="5"/>
        <v>-1767</v>
      </c>
      <c r="I54" s="20">
        <f t="shared" si="6"/>
        <v>0.18965517241379309</v>
      </c>
      <c r="J54" s="21">
        <f t="shared" si="7"/>
        <v>-0.20150530277112555</v>
      </c>
    </row>
    <row r="55" spans="1:10" x14ac:dyDescent="0.25">
      <c r="A55" s="7" t="s">
        <v>94</v>
      </c>
      <c r="B55" s="65">
        <v>376</v>
      </c>
      <c r="C55" s="66">
        <v>191</v>
      </c>
      <c r="D55" s="65">
        <v>1601</v>
      </c>
      <c r="E55" s="66">
        <v>826</v>
      </c>
      <c r="F55" s="67"/>
      <c r="G55" s="65">
        <f t="shared" si="4"/>
        <v>185</v>
      </c>
      <c r="H55" s="66">
        <f t="shared" si="5"/>
        <v>775</v>
      </c>
      <c r="I55" s="20">
        <f t="shared" si="6"/>
        <v>0.96858638743455494</v>
      </c>
      <c r="J55" s="21">
        <f t="shared" si="7"/>
        <v>0.93825665859564167</v>
      </c>
    </row>
    <row r="56" spans="1:10" x14ac:dyDescent="0.25">
      <c r="A56" s="7" t="s">
        <v>95</v>
      </c>
      <c r="B56" s="65">
        <v>45</v>
      </c>
      <c r="C56" s="66">
        <v>41</v>
      </c>
      <c r="D56" s="65">
        <v>255</v>
      </c>
      <c r="E56" s="66">
        <v>199</v>
      </c>
      <c r="F56" s="67"/>
      <c r="G56" s="65">
        <f t="shared" si="4"/>
        <v>4</v>
      </c>
      <c r="H56" s="66">
        <f t="shared" si="5"/>
        <v>56</v>
      </c>
      <c r="I56" s="20">
        <f t="shared" si="6"/>
        <v>9.7560975609756101E-2</v>
      </c>
      <c r="J56" s="21">
        <f t="shared" si="7"/>
        <v>0.28140703517587939</v>
      </c>
    </row>
    <row r="57" spans="1:10" x14ac:dyDescent="0.25">
      <c r="A57" s="142" t="s">
        <v>42</v>
      </c>
      <c r="B57" s="143">
        <v>9</v>
      </c>
      <c r="C57" s="144">
        <v>1</v>
      </c>
      <c r="D57" s="143">
        <v>28</v>
      </c>
      <c r="E57" s="144">
        <v>22</v>
      </c>
      <c r="F57" s="145"/>
      <c r="G57" s="143">
        <f t="shared" si="4"/>
        <v>8</v>
      </c>
      <c r="H57" s="144">
        <f t="shared" si="5"/>
        <v>6</v>
      </c>
      <c r="I57" s="151">
        <f t="shared" si="6"/>
        <v>8</v>
      </c>
      <c r="J57" s="152">
        <f t="shared" si="7"/>
        <v>0.27272727272727271</v>
      </c>
    </row>
    <row r="58" spans="1:10" x14ac:dyDescent="0.25">
      <c r="A58" s="7" t="s">
        <v>43</v>
      </c>
      <c r="B58" s="65">
        <v>0</v>
      </c>
      <c r="C58" s="66">
        <v>0</v>
      </c>
      <c r="D58" s="65">
        <v>0</v>
      </c>
      <c r="E58" s="66">
        <v>2</v>
      </c>
      <c r="F58" s="67"/>
      <c r="G58" s="65">
        <f t="shared" si="4"/>
        <v>0</v>
      </c>
      <c r="H58" s="66">
        <f t="shared" si="5"/>
        <v>-2</v>
      </c>
      <c r="I58" s="20" t="str">
        <f t="shared" si="6"/>
        <v>-</v>
      </c>
      <c r="J58" s="21">
        <f t="shared" si="7"/>
        <v>-1</v>
      </c>
    </row>
    <row r="59" spans="1:10" x14ac:dyDescent="0.25">
      <c r="A59" s="7" t="s">
        <v>48</v>
      </c>
      <c r="B59" s="65">
        <v>8</v>
      </c>
      <c r="C59" s="66">
        <v>5</v>
      </c>
      <c r="D59" s="65">
        <v>23</v>
      </c>
      <c r="E59" s="66">
        <v>17</v>
      </c>
      <c r="F59" s="67"/>
      <c r="G59" s="65">
        <f t="shared" si="4"/>
        <v>3</v>
      </c>
      <c r="H59" s="66">
        <f t="shared" si="5"/>
        <v>6</v>
      </c>
      <c r="I59" s="20">
        <f t="shared" si="6"/>
        <v>0.6</v>
      </c>
      <c r="J59" s="21">
        <f t="shared" si="7"/>
        <v>0.35294117647058826</v>
      </c>
    </row>
    <row r="60" spans="1:10" x14ac:dyDescent="0.25">
      <c r="A60" s="7" t="s">
        <v>49</v>
      </c>
      <c r="B60" s="65">
        <v>31</v>
      </c>
      <c r="C60" s="66">
        <v>21</v>
      </c>
      <c r="D60" s="65">
        <v>125</v>
      </c>
      <c r="E60" s="66">
        <v>98</v>
      </c>
      <c r="F60" s="67"/>
      <c r="G60" s="65">
        <f t="shared" si="4"/>
        <v>10</v>
      </c>
      <c r="H60" s="66">
        <f t="shared" si="5"/>
        <v>27</v>
      </c>
      <c r="I60" s="20">
        <f t="shared" si="6"/>
        <v>0.47619047619047616</v>
      </c>
      <c r="J60" s="21">
        <f t="shared" si="7"/>
        <v>0.27551020408163263</v>
      </c>
    </row>
    <row r="61" spans="1:10" x14ac:dyDescent="0.25">
      <c r="A61" s="7" t="s">
        <v>52</v>
      </c>
      <c r="B61" s="65">
        <v>42</v>
      </c>
      <c r="C61" s="66">
        <v>61</v>
      </c>
      <c r="D61" s="65">
        <v>169</v>
      </c>
      <c r="E61" s="66">
        <v>227</v>
      </c>
      <c r="F61" s="67"/>
      <c r="G61" s="65">
        <f t="shared" si="4"/>
        <v>-19</v>
      </c>
      <c r="H61" s="66">
        <f t="shared" si="5"/>
        <v>-58</v>
      </c>
      <c r="I61" s="20">
        <f t="shared" si="6"/>
        <v>-0.31147540983606559</v>
      </c>
      <c r="J61" s="21">
        <f t="shared" si="7"/>
        <v>-0.25550660792951541</v>
      </c>
    </row>
    <row r="62" spans="1:10" x14ac:dyDescent="0.25">
      <c r="A62" s="7" t="s">
        <v>55</v>
      </c>
      <c r="B62" s="65">
        <v>10</v>
      </c>
      <c r="C62" s="66">
        <v>8</v>
      </c>
      <c r="D62" s="65">
        <v>22</v>
      </c>
      <c r="E62" s="66">
        <v>22</v>
      </c>
      <c r="F62" s="67"/>
      <c r="G62" s="65">
        <f t="shared" si="4"/>
        <v>2</v>
      </c>
      <c r="H62" s="66">
        <f t="shared" si="5"/>
        <v>0</v>
      </c>
      <c r="I62" s="20">
        <f t="shared" si="6"/>
        <v>0.25</v>
      </c>
      <c r="J62" s="21">
        <f t="shared" si="7"/>
        <v>0</v>
      </c>
    </row>
    <row r="63" spans="1:10" x14ac:dyDescent="0.25">
      <c r="A63" s="7" t="s">
        <v>56</v>
      </c>
      <c r="B63" s="65">
        <v>87</v>
      </c>
      <c r="C63" s="66">
        <v>113</v>
      </c>
      <c r="D63" s="65">
        <v>443</v>
      </c>
      <c r="E63" s="66">
        <v>491</v>
      </c>
      <c r="F63" s="67"/>
      <c r="G63" s="65">
        <f t="shared" si="4"/>
        <v>-26</v>
      </c>
      <c r="H63" s="66">
        <f t="shared" si="5"/>
        <v>-48</v>
      </c>
      <c r="I63" s="20">
        <f t="shared" si="6"/>
        <v>-0.23008849557522124</v>
      </c>
      <c r="J63" s="21">
        <f t="shared" si="7"/>
        <v>-9.775967413441955E-2</v>
      </c>
    </row>
    <row r="64" spans="1:10" x14ac:dyDescent="0.25">
      <c r="A64" s="7" t="s">
        <v>59</v>
      </c>
      <c r="B64" s="65">
        <v>11</v>
      </c>
      <c r="C64" s="66">
        <v>7</v>
      </c>
      <c r="D64" s="65">
        <v>39</v>
      </c>
      <c r="E64" s="66">
        <v>39</v>
      </c>
      <c r="F64" s="67"/>
      <c r="G64" s="65">
        <f t="shared" si="4"/>
        <v>4</v>
      </c>
      <c r="H64" s="66">
        <f t="shared" si="5"/>
        <v>0</v>
      </c>
      <c r="I64" s="20">
        <f t="shared" si="6"/>
        <v>0.5714285714285714</v>
      </c>
      <c r="J64" s="21">
        <f t="shared" si="7"/>
        <v>0</v>
      </c>
    </row>
    <row r="65" spans="1:10" x14ac:dyDescent="0.25">
      <c r="A65" s="7" t="s">
        <v>62</v>
      </c>
      <c r="B65" s="65">
        <v>61</v>
      </c>
      <c r="C65" s="66">
        <v>25</v>
      </c>
      <c r="D65" s="65">
        <v>162</v>
      </c>
      <c r="E65" s="66">
        <v>122</v>
      </c>
      <c r="F65" s="67"/>
      <c r="G65" s="65">
        <f t="shared" si="4"/>
        <v>36</v>
      </c>
      <c r="H65" s="66">
        <f t="shared" si="5"/>
        <v>40</v>
      </c>
      <c r="I65" s="20">
        <f t="shared" si="6"/>
        <v>1.44</v>
      </c>
      <c r="J65" s="21">
        <f t="shared" si="7"/>
        <v>0.32786885245901637</v>
      </c>
    </row>
    <row r="66" spans="1:10" x14ac:dyDescent="0.25">
      <c r="A66" s="7" t="s">
        <v>69</v>
      </c>
      <c r="B66" s="65">
        <v>3</v>
      </c>
      <c r="C66" s="66">
        <v>3</v>
      </c>
      <c r="D66" s="65">
        <v>26</v>
      </c>
      <c r="E66" s="66">
        <v>18</v>
      </c>
      <c r="F66" s="67"/>
      <c r="G66" s="65">
        <f t="shared" si="4"/>
        <v>0</v>
      </c>
      <c r="H66" s="66">
        <f t="shared" si="5"/>
        <v>8</v>
      </c>
      <c r="I66" s="20">
        <f t="shared" si="6"/>
        <v>0</v>
      </c>
      <c r="J66" s="21">
        <f t="shared" si="7"/>
        <v>0.44444444444444442</v>
      </c>
    </row>
    <row r="67" spans="1:10" x14ac:dyDescent="0.25">
      <c r="A67" s="7" t="s">
        <v>70</v>
      </c>
      <c r="B67" s="65">
        <v>6</v>
      </c>
      <c r="C67" s="66">
        <v>0</v>
      </c>
      <c r="D67" s="65">
        <v>8</v>
      </c>
      <c r="E67" s="66">
        <v>5</v>
      </c>
      <c r="F67" s="67"/>
      <c r="G67" s="65">
        <f t="shared" si="4"/>
        <v>6</v>
      </c>
      <c r="H67" s="66">
        <f t="shared" si="5"/>
        <v>3</v>
      </c>
      <c r="I67" s="20" t="str">
        <f t="shared" si="6"/>
        <v>-</v>
      </c>
      <c r="J67" s="21">
        <f t="shared" si="7"/>
        <v>0.6</v>
      </c>
    </row>
    <row r="68" spans="1:10" x14ac:dyDescent="0.25">
      <c r="A68" s="7" t="s">
        <v>75</v>
      </c>
      <c r="B68" s="65">
        <v>3</v>
      </c>
      <c r="C68" s="66">
        <v>6</v>
      </c>
      <c r="D68" s="65">
        <v>27</v>
      </c>
      <c r="E68" s="66">
        <v>20</v>
      </c>
      <c r="F68" s="67"/>
      <c r="G68" s="65">
        <f t="shared" si="4"/>
        <v>-3</v>
      </c>
      <c r="H68" s="66">
        <f t="shared" si="5"/>
        <v>7</v>
      </c>
      <c r="I68" s="20">
        <f t="shared" si="6"/>
        <v>-0.5</v>
      </c>
      <c r="J68" s="21">
        <f t="shared" si="7"/>
        <v>0.35</v>
      </c>
    </row>
    <row r="69" spans="1:10" x14ac:dyDescent="0.25">
      <c r="A69" s="7" t="s">
        <v>86</v>
      </c>
      <c r="B69" s="65">
        <v>27</v>
      </c>
      <c r="C69" s="66">
        <v>11</v>
      </c>
      <c r="D69" s="65">
        <v>69</v>
      </c>
      <c r="E69" s="66">
        <v>32</v>
      </c>
      <c r="F69" s="67"/>
      <c r="G69" s="65">
        <f t="shared" si="4"/>
        <v>16</v>
      </c>
      <c r="H69" s="66">
        <f t="shared" si="5"/>
        <v>37</v>
      </c>
      <c r="I69" s="20">
        <f t="shared" si="6"/>
        <v>1.4545454545454546</v>
      </c>
      <c r="J69" s="21">
        <f t="shared" si="7"/>
        <v>1.15625</v>
      </c>
    </row>
    <row r="70" spans="1:10" x14ac:dyDescent="0.25">
      <c r="A70" s="7" t="s">
        <v>93</v>
      </c>
      <c r="B70" s="65">
        <v>6</v>
      </c>
      <c r="C70" s="66">
        <v>7</v>
      </c>
      <c r="D70" s="65">
        <v>36</v>
      </c>
      <c r="E70" s="66">
        <v>30</v>
      </c>
      <c r="F70" s="67"/>
      <c r="G70" s="65">
        <f t="shared" si="4"/>
        <v>-1</v>
      </c>
      <c r="H70" s="66">
        <f t="shared" si="5"/>
        <v>6</v>
      </c>
      <c r="I70" s="20">
        <f t="shared" si="6"/>
        <v>-0.14285714285714285</v>
      </c>
      <c r="J70" s="21">
        <f t="shared" si="7"/>
        <v>0.2</v>
      </c>
    </row>
    <row r="71" spans="1:10" x14ac:dyDescent="0.25">
      <c r="A71" s="7" t="s">
        <v>96</v>
      </c>
      <c r="B71" s="65">
        <v>23</v>
      </c>
      <c r="C71" s="66">
        <v>6</v>
      </c>
      <c r="D71" s="65">
        <v>119</v>
      </c>
      <c r="E71" s="66">
        <v>40</v>
      </c>
      <c r="F71" s="67"/>
      <c r="G71" s="65">
        <f t="shared" si="4"/>
        <v>17</v>
      </c>
      <c r="H71" s="66">
        <f t="shared" si="5"/>
        <v>79</v>
      </c>
      <c r="I71" s="20">
        <f t="shared" si="6"/>
        <v>2.8333333333333335</v>
      </c>
      <c r="J71" s="21">
        <f t="shared" si="7"/>
        <v>1.9750000000000001</v>
      </c>
    </row>
    <row r="72" spans="1:10" x14ac:dyDescent="0.25">
      <c r="A72" s="7" t="s">
        <v>97</v>
      </c>
      <c r="B72" s="65">
        <v>3</v>
      </c>
      <c r="C72" s="66">
        <v>3</v>
      </c>
      <c r="D72" s="65">
        <v>5</v>
      </c>
      <c r="E72" s="66">
        <v>28</v>
      </c>
      <c r="F72" s="67"/>
      <c r="G72" s="65">
        <f t="shared" si="4"/>
        <v>0</v>
      </c>
      <c r="H72" s="66">
        <f t="shared" si="5"/>
        <v>-23</v>
      </c>
      <c r="I72" s="20">
        <f t="shared" si="6"/>
        <v>0</v>
      </c>
      <c r="J72" s="21">
        <f t="shared" si="7"/>
        <v>-0.8214285714285714</v>
      </c>
    </row>
    <row r="73" spans="1:10" x14ac:dyDescent="0.25">
      <c r="A73" s="1"/>
      <c r="B73" s="68"/>
      <c r="C73" s="69"/>
      <c r="D73" s="68"/>
      <c r="E73" s="69"/>
      <c r="F73" s="70"/>
      <c r="G73" s="68"/>
      <c r="H73" s="69"/>
      <c r="I73" s="5"/>
      <c r="J73" s="6"/>
    </row>
    <row r="74" spans="1:10" s="43" customFormat="1" ht="13" x14ac:dyDescent="0.3">
      <c r="A74" s="27" t="s">
        <v>5</v>
      </c>
      <c r="B74" s="71">
        <f>SUM(B6:B73)</f>
        <v>7974</v>
      </c>
      <c r="C74" s="72">
        <f>SUM(C6:C73)</f>
        <v>6214</v>
      </c>
      <c r="D74" s="71">
        <f>SUM(D6:D73)</f>
        <v>37676</v>
      </c>
      <c r="E74" s="72">
        <f>SUM(E6:E73)</f>
        <v>35131</v>
      </c>
      <c r="F74" s="73"/>
      <c r="G74" s="71">
        <f>SUM(G6:G73)</f>
        <v>1760</v>
      </c>
      <c r="H74" s="72">
        <f>SUM(H6:H73)</f>
        <v>2545</v>
      </c>
      <c r="I74" s="37">
        <f>IF(C74=0, 0, G74/C74)</f>
        <v>0.28323141293852588</v>
      </c>
      <c r="J74" s="38">
        <f>IF(E74=0, 0, H74/E74)</f>
        <v>7.2443141385101481E-2</v>
      </c>
    </row>
  </sheetData>
  <mergeCells count="5">
    <mergeCell ref="B1:J1"/>
    <mergeCell ref="B4:C4"/>
    <mergeCell ref="D4:E4"/>
    <mergeCell ref="G4:J4"/>
    <mergeCell ref="B2:J2"/>
  </mergeCells>
  <phoneticPr fontId="3" type="noConversion"/>
  <printOptions horizontalCentered="1"/>
  <pageMargins left="0.39370078740157483" right="0.39370078740157483" top="0.39370078740157483" bottom="0.59055118110236227" header="0.39370078740157483" footer="0.19685039370078741"/>
  <pageSetup paperSize="9" scale="83"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9">
    <pageSetUpPr fitToPage="1"/>
  </sheetPr>
  <dimension ref="A1:H74"/>
  <sheetViews>
    <sheetView tabSelected="1" zoomScaleNormal="100" workbookViewId="0">
      <selection activeCell="M1" sqref="M1"/>
    </sheetView>
  </sheetViews>
  <sheetFormatPr defaultRowHeight="12.5" x14ac:dyDescent="0.25"/>
  <cols>
    <col min="1" max="1" width="25.1796875" bestFit="1" customWidth="1"/>
    <col min="2" max="5" width="10.1796875" customWidth="1"/>
    <col min="6" max="6" width="1.7265625" customWidth="1"/>
    <col min="7" max="8" width="10.1796875" customWidth="1"/>
  </cols>
  <sheetData>
    <row r="1" spans="1:8" s="52" customFormat="1" ht="20" x14ac:dyDescent="0.4">
      <c r="A1" s="4" t="s">
        <v>10</v>
      </c>
      <c r="B1" s="198" t="s">
        <v>22</v>
      </c>
      <c r="C1" s="199"/>
      <c r="D1" s="199"/>
      <c r="E1" s="199"/>
      <c r="F1" s="199"/>
      <c r="G1" s="199"/>
      <c r="H1" s="199"/>
    </row>
    <row r="2" spans="1:8" s="52" customFormat="1" ht="20" x14ac:dyDescent="0.4">
      <c r="A2" s="4" t="s">
        <v>108</v>
      </c>
      <c r="B2" s="202" t="s">
        <v>99</v>
      </c>
      <c r="C2" s="203"/>
      <c r="D2" s="203"/>
      <c r="E2" s="203"/>
      <c r="F2" s="203"/>
      <c r="G2" s="203"/>
      <c r="H2" s="203"/>
    </row>
    <row r="4" spans="1:8" ht="13" x14ac:dyDescent="0.3">
      <c r="A4" s="60"/>
      <c r="B4" s="196" t="s">
        <v>1</v>
      </c>
      <c r="C4" s="197"/>
      <c r="D4" s="196" t="s">
        <v>2</v>
      </c>
      <c r="E4" s="197"/>
      <c r="F4" s="59"/>
      <c r="G4" s="196" t="s">
        <v>6</v>
      </c>
      <c r="H4" s="197"/>
    </row>
    <row r="5" spans="1:8" ht="13" x14ac:dyDescent="0.3">
      <c r="A5" s="27" t="s">
        <v>0</v>
      </c>
      <c r="B5" s="57">
        <f>VALUE(RIGHT(B2, 4))</f>
        <v>2023</v>
      </c>
      <c r="C5" s="58">
        <f>B5-1</f>
        <v>2022</v>
      </c>
      <c r="D5" s="57">
        <f>B5</f>
        <v>2023</v>
      </c>
      <c r="E5" s="58">
        <f>C5</f>
        <v>2022</v>
      </c>
      <c r="F5" s="64"/>
      <c r="G5" s="57" t="s">
        <v>4</v>
      </c>
      <c r="H5" s="58" t="s">
        <v>2</v>
      </c>
    </row>
    <row r="6" spans="1:8" x14ac:dyDescent="0.25">
      <c r="A6" s="7" t="s">
        <v>31</v>
      </c>
      <c r="B6" s="16">
        <v>8.7785302232254808E-2</v>
      </c>
      <c r="C6" s="17">
        <v>0</v>
      </c>
      <c r="D6" s="16">
        <v>5.8392610680539303E-2</v>
      </c>
      <c r="E6" s="17">
        <v>7.4008710255899307E-2</v>
      </c>
      <c r="F6" s="12"/>
      <c r="G6" s="10">
        <f t="shared" ref="G6:G37" si="0">B6-C6</f>
        <v>8.7785302232254808E-2</v>
      </c>
      <c r="H6" s="11">
        <f t="shared" ref="H6:H37" si="1">D6-E6</f>
        <v>-1.5616099575360004E-2</v>
      </c>
    </row>
    <row r="7" spans="1:8" x14ac:dyDescent="0.25">
      <c r="A7" s="7" t="s">
        <v>32</v>
      </c>
      <c r="B7" s="16">
        <v>2.50815149235014E-2</v>
      </c>
      <c r="C7" s="17">
        <v>3.2185387833923398E-2</v>
      </c>
      <c r="D7" s="16">
        <v>1.0616838305552599E-2</v>
      </c>
      <c r="E7" s="17">
        <v>1.42324442799806E-2</v>
      </c>
      <c r="F7" s="12"/>
      <c r="G7" s="10">
        <f t="shared" si="0"/>
        <v>-7.1038729104219989E-3</v>
      </c>
      <c r="H7" s="11">
        <f t="shared" si="1"/>
        <v>-3.615605974428001E-3</v>
      </c>
    </row>
    <row r="8" spans="1:8" x14ac:dyDescent="0.25">
      <c r="A8" s="7" t="s">
        <v>33</v>
      </c>
      <c r="B8" s="16">
        <v>0.86531226486079804</v>
      </c>
      <c r="C8" s="17">
        <v>1.0299324106855501</v>
      </c>
      <c r="D8" s="16">
        <v>0.93162756131224089</v>
      </c>
      <c r="E8" s="17">
        <v>0.71162221399903203</v>
      </c>
      <c r="F8" s="12"/>
      <c r="G8" s="10">
        <f t="shared" si="0"/>
        <v>-0.16462014582475204</v>
      </c>
      <c r="H8" s="11">
        <f t="shared" si="1"/>
        <v>0.22000534731320887</v>
      </c>
    </row>
    <row r="9" spans="1:8" x14ac:dyDescent="0.25">
      <c r="A9" s="7" t="s">
        <v>34</v>
      </c>
      <c r="B9" s="16">
        <v>2.50815149235014E-2</v>
      </c>
      <c r="C9" s="17">
        <v>4.8278081750885105E-2</v>
      </c>
      <c r="D9" s="16">
        <v>1.5925257458328897E-2</v>
      </c>
      <c r="E9" s="17">
        <v>2.5618399703965202E-2</v>
      </c>
      <c r="F9" s="12"/>
      <c r="G9" s="10">
        <f t="shared" si="0"/>
        <v>-2.3196566827383705E-2</v>
      </c>
      <c r="H9" s="11">
        <f t="shared" si="1"/>
        <v>-9.6931422456363048E-3</v>
      </c>
    </row>
    <row r="10" spans="1:8" x14ac:dyDescent="0.25">
      <c r="A10" s="7" t="s">
        <v>35</v>
      </c>
      <c r="B10" s="16">
        <v>1.6052169551040898</v>
      </c>
      <c r="C10" s="17">
        <v>1.35178628902478</v>
      </c>
      <c r="D10" s="16">
        <v>1.2288990338677099</v>
      </c>
      <c r="E10" s="17">
        <v>1.4716347385499999</v>
      </c>
      <c r="F10" s="12"/>
      <c r="G10" s="10">
        <f t="shared" si="0"/>
        <v>0.25343066607930975</v>
      </c>
      <c r="H10" s="11">
        <f t="shared" si="1"/>
        <v>-0.24273570468229</v>
      </c>
    </row>
    <row r="11" spans="1:8" x14ac:dyDescent="0.25">
      <c r="A11" s="7" t="s">
        <v>36</v>
      </c>
      <c r="B11" s="16">
        <v>1.81840983195385</v>
      </c>
      <c r="C11" s="17">
        <v>0</v>
      </c>
      <c r="D11" s="16">
        <v>1.0855717167427499</v>
      </c>
      <c r="E11" s="17">
        <v>0</v>
      </c>
      <c r="F11" s="12"/>
      <c r="G11" s="10">
        <f t="shared" si="0"/>
        <v>1.81840983195385</v>
      </c>
      <c r="H11" s="11">
        <f t="shared" si="1"/>
        <v>1.0855717167427499</v>
      </c>
    </row>
    <row r="12" spans="1:8" x14ac:dyDescent="0.25">
      <c r="A12" s="7" t="s">
        <v>37</v>
      </c>
      <c r="B12" s="16">
        <v>0.225733634311512</v>
      </c>
      <c r="C12" s="17">
        <v>0</v>
      </c>
      <c r="D12" s="16">
        <v>0.191103089499947</v>
      </c>
      <c r="E12" s="17">
        <v>0</v>
      </c>
      <c r="F12" s="12"/>
      <c r="G12" s="10">
        <f t="shared" si="0"/>
        <v>0.225733634311512</v>
      </c>
      <c r="H12" s="11">
        <f t="shared" si="1"/>
        <v>0.191103089499947</v>
      </c>
    </row>
    <row r="13" spans="1:8" x14ac:dyDescent="0.25">
      <c r="A13" s="7" t="s">
        <v>38</v>
      </c>
      <c r="B13" s="16">
        <v>0.21319287684976201</v>
      </c>
      <c r="C13" s="17">
        <v>0.14483424525265498</v>
      </c>
      <c r="D13" s="16">
        <v>0.196411508652723</v>
      </c>
      <c r="E13" s="17">
        <v>0.13947795394380999</v>
      </c>
      <c r="F13" s="12"/>
      <c r="G13" s="10">
        <f t="shared" si="0"/>
        <v>6.8358631597107034E-2</v>
      </c>
      <c r="H13" s="11">
        <f t="shared" si="1"/>
        <v>5.6933554708913009E-2</v>
      </c>
    </row>
    <row r="14" spans="1:8" x14ac:dyDescent="0.25">
      <c r="A14" s="7" t="s">
        <v>39</v>
      </c>
      <c r="B14" s="16">
        <v>0</v>
      </c>
      <c r="C14" s="17">
        <v>0</v>
      </c>
      <c r="D14" s="16">
        <v>0</v>
      </c>
      <c r="E14" s="17">
        <v>1.42324442799806E-2</v>
      </c>
      <c r="F14" s="12"/>
      <c r="G14" s="10">
        <f t="shared" si="0"/>
        <v>0</v>
      </c>
      <c r="H14" s="11">
        <f t="shared" si="1"/>
        <v>-1.42324442799806E-2</v>
      </c>
    </row>
    <row r="15" spans="1:8" x14ac:dyDescent="0.25">
      <c r="A15" s="7" t="s">
        <v>40</v>
      </c>
      <c r="B15" s="16">
        <v>1.25407574617507E-2</v>
      </c>
      <c r="C15" s="17">
        <v>0</v>
      </c>
      <c r="D15" s="16">
        <v>1.85794670347171E-2</v>
      </c>
      <c r="E15" s="17">
        <v>2.5618399703965202E-2</v>
      </c>
      <c r="F15" s="12"/>
      <c r="G15" s="10">
        <f t="shared" si="0"/>
        <v>1.25407574617507E-2</v>
      </c>
      <c r="H15" s="11">
        <f t="shared" si="1"/>
        <v>-7.0389326692481026E-3</v>
      </c>
    </row>
    <row r="16" spans="1:8" x14ac:dyDescent="0.25">
      <c r="A16" s="7" t="s">
        <v>41</v>
      </c>
      <c r="B16" s="16">
        <v>0.12540757461750701</v>
      </c>
      <c r="C16" s="17">
        <v>0</v>
      </c>
      <c r="D16" s="16">
        <v>0.196411508652723</v>
      </c>
      <c r="E16" s="17">
        <v>0</v>
      </c>
      <c r="F16" s="12"/>
      <c r="G16" s="10">
        <f t="shared" si="0"/>
        <v>0.12540757461750701</v>
      </c>
      <c r="H16" s="11">
        <f t="shared" si="1"/>
        <v>0.196411508652723</v>
      </c>
    </row>
    <row r="17" spans="1:8" x14ac:dyDescent="0.25">
      <c r="A17" s="7" t="s">
        <v>44</v>
      </c>
      <c r="B17" s="16">
        <v>2.50815149235014E-2</v>
      </c>
      <c r="C17" s="17">
        <v>1.6092693916961699E-2</v>
      </c>
      <c r="D17" s="16">
        <v>3.9813143645822301E-2</v>
      </c>
      <c r="E17" s="17">
        <v>2.2771910847969E-2</v>
      </c>
      <c r="F17" s="12"/>
      <c r="G17" s="10">
        <f t="shared" si="0"/>
        <v>8.9888210065397003E-3</v>
      </c>
      <c r="H17" s="11">
        <f t="shared" si="1"/>
        <v>1.7041232797853301E-2</v>
      </c>
    </row>
    <row r="18" spans="1:8" x14ac:dyDescent="0.25">
      <c r="A18" s="7" t="s">
        <v>45</v>
      </c>
      <c r="B18" s="16">
        <v>0</v>
      </c>
      <c r="C18" s="17">
        <v>0.112648857418732</v>
      </c>
      <c r="D18" s="16">
        <v>6.9009448986091904E-2</v>
      </c>
      <c r="E18" s="17">
        <v>8.5394665679883908E-2</v>
      </c>
      <c r="F18" s="12"/>
      <c r="G18" s="10">
        <f t="shared" si="0"/>
        <v>-0.112648857418732</v>
      </c>
      <c r="H18" s="11">
        <f t="shared" si="1"/>
        <v>-1.6385216693792004E-2</v>
      </c>
    </row>
    <row r="19" spans="1:8" x14ac:dyDescent="0.25">
      <c r="A19" s="7" t="s">
        <v>46</v>
      </c>
      <c r="B19" s="16">
        <v>3.7622272385252099E-2</v>
      </c>
      <c r="C19" s="17">
        <v>6.4370775667846797E-2</v>
      </c>
      <c r="D19" s="16">
        <v>7.9626287291644504E-2</v>
      </c>
      <c r="E19" s="17">
        <v>7.4008710255899307E-2</v>
      </c>
      <c r="F19" s="12"/>
      <c r="G19" s="10">
        <f t="shared" si="0"/>
        <v>-2.6748503282594698E-2</v>
      </c>
      <c r="H19" s="11">
        <f t="shared" si="1"/>
        <v>5.6175770357451971E-3</v>
      </c>
    </row>
    <row r="20" spans="1:8" x14ac:dyDescent="0.25">
      <c r="A20" s="7" t="s">
        <v>47</v>
      </c>
      <c r="B20" s="16">
        <v>4.3767243541509897</v>
      </c>
      <c r="C20" s="17">
        <v>4.9404570325072399</v>
      </c>
      <c r="D20" s="16">
        <v>6.1551120076441199</v>
      </c>
      <c r="E20" s="17">
        <v>5.2147675841849104</v>
      </c>
      <c r="F20" s="12"/>
      <c r="G20" s="10">
        <f t="shared" si="0"/>
        <v>-0.56373267835625018</v>
      </c>
      <c r="H20" s="11">
        <f t="shared" si="1"/>
        <v>0.94034442345920954</v>
      </c>
    </row>
    <row r="21" spans="1:8" x14ac:dyDescent="0.25">
      <c r="A21" s="7" t="s">
        <v>50</v>
      </c>
      <c r="B21" s="16">
        <v>2.50815149235014E-2</v>
      </c>
      <c r="C21" s="17">
        <v>4.8278081750885105E-2</v>
      </c>
      <c r="D21" s="16">
        <v>2.6542095763881501E-2</v>
      </c>
      <c r="E21" s="17">
        <v>3.1311377415957402E-2</v>
      </c>
      <c r="F21" s="12"/>
      <c r="G21" s="10">
        <f t="shared" si="0"/>
        <v>-2.3196566827383705E-2</v>
      </c>
      <c r="H21" s="11">
        <f t="shared" si="1"/>
        <v>-4.7692816520759004E-3</v>
      </c>
    </row>
    <row r="22" spans="1:8" x14ac:dyDescent="0.25">
      <c r="A22" s="7" t="s">
        <v>51</v>
      </c>
      <c r="B22" s="16">
        <v>2.7965889139704001</v>
      </c>
      <c r="C22" s="17">
        <v>1.8667524943675602</v>
      </c>
      <c r="D22" s="16">
        <v>2.2374986728952098</v>
      </c>
      <c r="E22" s="17">
        <v>1.2296831857903301</v>
      </c>
      <c r="F22" s="12"/>
      <c r="G22" s="10">
        <f t="shared" si="0"/>
        <v>0.92983641960283991</v>
      </c>
      <c r="H22" s="11">
        <f t="shared" si="1"/>
        <v>1.0078154871048797</v>
      </c>
    </row>
    <row r="23" spans="1:8" x14ac:dyDescent="0.25">
      <c r="A23" s="7" t="s">
        <v>53</v>
      </c>
      <c r="B23" s="16">
        <v>0.71482317531978901</v>
      </c>
      <c r="C23" s="17">
        <v>0.94946894110074009</v>
      </c>
      <c r="D23" s="16">
        <v>0.88916020809003093</v>
      </c>
      <c r="E23" s="17">
        <v>0.95357376675870298</v>
      </c>
      <c r="F23" s="12"/>
      <c r="G23" s="10">
        <f t="shared" si="0"/>
        <v>-0.23464576578095109</v>
      </c>
      <c r="H23" s="11">
        <f t="shared" si="1"/>
        <v>-6.4413558668672044E-2</v>
      </c>
    </row>
    <row r="24" spans="1:8" x14ac:dyDescent="0.25">
      <c r="A24" s="7" t="s">
        <v>54</v>
      </c>
      <c r="B24" s="16">
        <v>6.0697266114873294</v>
      </c>
      <c r="C24" s="17">
        <v>7.1290634052140298</v>
      </c>
      <c r="D24" s="16">
        <v>5.7516721520331204</v>
      </c>
      <c r="E24" s="17">
        <v>5.9007713984799803</v>
      </c>
      <c r="F24" s="12"/>
      <c r="G24" s="10">
        <f t="shared" si="0"/>
        <v>-1.0593367937267004</v>
      </c>
      <c r="H24" s="11">
        <f t="shared" si="1"/>
        <v>-0.1490992464468599</v>
      </c>
    </row>
    <row r="25" spans="1:8" x14ac:dyDescent="0.25">
      <c r="A25" s="7" t="s">
        <v>57</v>
      </c>
      <c r="B25" s="16">
        <v>5.3674441936292903</v>
      </c>
      <c r="C25" s="17">
        <v>4.36112005149662</v>
      </c>
      <c r="D25" s="16">
        <v>5.5738401104151203</v>
      </c>
      <c r="E25" s="17">
        <v>4.4433691042099603</v>
      </c>
      <c r="F25" s="12"/>
      <c r="G25" s="10">
        <f t="shared" si="0"/>
        <v>1.0063241421326703</v>
      </c>
      <c r="H25" s="11">
        <f t="shared" si="1"/>
        <v>1.1304710062051599</v>
      </c>
    </row>
    <row r="26" spans="1:8" x14ac:dyDescent="0.25">
      <c r="A26" s="7" t="s">
        <v>58</v>
      </c>
      <c r="B26" s="16">
        <v>0</v>
      </c>
      <c r="C26" s="17">
        <v>3.2185387833923398E-2</v>
      </c>
      <c r="D26" s="16">
        <v>0</v>
      </c>
      <c r="E26" s="17">
        <v>5.6929777119922604E-3</v>
      </c>
      <c r="F26" s="12"/>
      <c r="G26" s="10">
        <f t="shared" si="0"/>
        <v>-3.2185387833923398E-2</v>
      </c>
      <c r="H26" s="11">
        <f t="shared" si="1"/>
        <v>-5.6929777119922604E-3</v>
      </c>
    </row>
    <row r="27" spans="1:8" x14ac:dyDescent="0.25">
      <c r="A27" s="7" t="s">
        <v>60</v>
      </c>
      <c r="B27" s="16">
        <v>1.25407574617507E-2</v>
      </c>
      <c r="C27" s="17">
        <v>4.8278081750885105E-2</v>
      </c>
      <c r="D27" s="16">
        <v>4.7775772374986702E-2</v>
      </c>
      <c r="E27" s="17">
        <v>7.9701687967891593E-2</v>
      </c>
      <c r="F27" s="12"/>
      <c r="G27" s="10">
        <f t="shared" si="0"/>
        <v>-3.5737324289134405E-2</v>
      </c>
      <c r="H27" s="11">
        <f t="shared" si="1"/>
        <v>-3.1925915592904891E-2</v>
      </c>
    </row>
    <row r="28" spans="1:8" x14ac:dyDescent="0.25">
      <c r="A28" s="7" t="s">
        <v>61</v>
      </c>
      <c r="B28" s="16">
        <v>0.43892651116127396</v>
      </c>
      <c r="C28" s="17">
        <v>0.54715159317669804</v>
      </c>
      <c r="D28" s="16">
        <v>0.45121562798598597</v>
      </c>
      <c r="E28" s="17">
        <v>0.458284705815377</v>
      </c>
      <c r="F28" s="12"/>
      <c r="G28" s="10">
        <f t="shared" si="0"/>
        <v>-0.10822508201542408</v>
      </c>
      <c r="H28" s="11">
        <f t="shared" si="1"/>
        <v>-7.069077829391035E-3</v>
      </c>
    </row>
    <row r="29" spans="1:8" x14ac:dyDescent="0.25">
      <c r="A29" s="7" t="s">
        <v>63</v>
      </c>
      <c r="B29" s="16">
        <v>6.3832455480310992</v>
      </c>
      <c r="C29" s="17">
        <v>9.0119085934985499</v>
      </c>
      <c r="D29" s="16">
        <v>7.1212442934494096</v>
      </c>
      <c r="E29" s="17">
        <v>6.5668497907830705</v>
      </c>
      <c r="F29" s="12"/>
      <c r="G29" s="10">
        <f t="shared" si="0"/>
        <v>-2.6286630454674507</v>
      </c>
      <c r="H29" s="11">
        <f t="shared" si="1"/>
        <v>0.55439450266633905</v>
      </c>
    </row>
    <row r="30" spans="1:8" x14ac:dyDescent="0.25">
      <c r="A30" s="7" t="s">
        <v>64</v>
      </c>
      <c r="B30" s="16">
        <v>0</v>
      </c>
      <c r="C30" s="17">
        <v>1.6092693916961699E-2</v>
      </c>
      <c r="D30" s="16">
        <v>2.6542095763881497E-3</v>
      </c>
      <c r="E30" s="17">
        <v>8.5394665679883897E-3</v>
      </c>
      <c r="F30" s="12"/>
      <c r="G30" s="10">
        <f t="shared" si="0"/>
        <v>-1.6092693916961699E-2</v>
      </c>
      <c r="H30" s="11">
        <f t="shared" si="1"/>
        <v>-5.8852569916002396E-3</v>
      </c>
    </row>
    <row r="31" spans="1:8" x14ac:dyDescent="0.25">
      <c r="A31" s="7" t="s">
        <v>65</v>
      </c>
      <c r="B31" s="16">
        <v>0.27589666415851499</v>
      </c>
      <c r="C31" s="17">
        <v>0.30576118442227201</v>
      </c>
      <c r="D31" s="16">
        <v>0.45121562798598597</v>
      </c>
      <c r="E31" s="17">
        <v>0.384275995559477</v>
      </c>
      <c r="F31" s="12"/>
      <c r="G31" s="10">
        <f t="shared" si="0"/>
        <v>-2.9864520263757022E-2</v>
      </c>
      <c r="H31" s="11">
        <f t="shared" si="1"/>
        <v>6.6939632426508966E-2</v>
      </c>
    </row>
    <row r="32" spans="1:8" x14ac:dyDescent="0.25">
      <c r="A32" s="7" t="s">
        <v>66</v>
      </c>
      <c r="B32" s="16">
        <v>1.3544018058690699</v>
      </c>
      <c r="C32" s="17">
        <v>0.56324428709366003</v>
      </c>
      <c r="D32" s="16">
        <v>1.22624482429133</v>
      </c>
      <c r="E32" s="17">
        <v>0.68885030315106299</v>
      </c>
      <c r="F32" s="12"/>
      <c r="G32" s="10">
        <f t="shared" si="0"/>
        <v>0.79115751877540985</v>
      </c>
      <c r="H32" s="11">
        <f t="shared" si="1"/>
        <v>0.53739452114026698</v>
      </c>
    </row>
    <row r="33" spans="1:8" x14ac:dyDescent="0.25">
      <c r="A33" s="7" t="s">
        <v>67</v>
      </c>
      <c r="B33" s="16">
        <v>0.71482317531978901</v>
      </c>
      <c r="C33" s="17">
        <v>0.30576118442227201</v>
      </c>
      <c r="D33" s="16">
        <v>0.61046820256927503</v>
      </c>
      <c r="E33" s="17">
        <v>0.46397768352736896</v>
      </c>
      <c r="F33" s="12"/>
      <c r="G33" s="10">
        <f t="shared" si="0"/>
        <v>0.40906199089751699</v>
      </c>
      <c r="H33" s="11">
        <f t="shared" si="1"/>
        <v>0.14649051904190608</v>
      </c>
    </row>
    <row r="34" spans="1:8" x14ac:dyDescent="0.25">
      <c r="A34" s="7" t="s">
        <v>68</v>
      </c>
      <c r="B34" s="16">
        <v>3.7622272385252099E-2</v>
      </c>
      <c r="C34" s="17">
        <v>0</v>
      </c>
      <c r="D34" s="16">
        <v>1.3271047881940799E-2</v>
      </c>
      <c r="E34" s="17">
        <v>8.5394665679883897E-3</v>
      </c>
      <c r="F34" s="12"/>
      <c r="G34" s="10">
        <f t="shared" si="0"/>
        <v>3.7622272385252099E-2</v>
      </c>
      <c r="H34" s="11">
        <f t="shared" si="1"/>
        <v>4.7315813139524095E-3</v>
      </c>
    </row>
    <row r="35" spans="1:8" x14ac:dyDescent="0.25">
      <c r="A35" s="7" t="s">
        <v>71</v>
      </c>
      <c r="B35" s="16">
        <v>3.7622272385252099E-2</v>
      </c>
      <c r="C35" s="17">
        <v>4.8278081750885105E-2</v>
      </c>
      <c r="D35" s="16">
        <v>3.4504724493046E-2</v>
      </c>
      <c r="E35" s="17">
        <v>1.9925421991972898E-2</v>
      </c>
      <c r="F35" s="12"/>
      <c r="G35" s="10">
        <f t="shared" si="0"/>
        <v>-1.0655809365633005E-2</v>
      </c>
      <c r="H35" s="11">
        <f t="shared" si="1"/>
        <v>1.4579302501073102E-2</v>
      </c>
    </row>
    <row r="36" spans="1:8" x14ac:dyDescent="0.25">
      <c r="A36" s="7" t="s">
        <v>72</v>
      </c>
      <c r="B36" s="16">
        <v>9.3554050664660107</v>
      </c>
      <c r="C36" s="17">
        <v>5.9542967492758301</v>
      </c>
      <c r="D36" s="16">
        <v>10.311604204268001</v>
      </c>
      <c r="E36" s="17">
        <v>10.7711138310894</v>
      </c>
      <c r="F36" s="12"/>
      <c r="G36" s="10">
        <f t="shared" si="0"/>
        <v>3.4011083171901806</v>
      </c>
      <c r="H36" s="11">
        <f t="shared" si="1"/>
        <v>-0.45950962682139895</v>
      </c>
    </row>
    <row r="37" spans="1:8" x14ac:dyDescent="0.25">
      <c r="A37" s="7" t="s">
        <v>73</v>
      </c>
      <c r="B37" s="16">
        <v>1.25407574617507E-2</v>
      </c>
      <c r="C37" s="17">
        <v>3.2185387833923398E-2</v>
      </c>
      <c r="D37" s="16">
        <v>1.0616838305552599E-2</v>
      </c>
      <c r="E37" s="17">
        <v>1.42324442799806E-2</v>
      </c>
      <c r="F37" s="12"/>
      <c r="G37" s="10">
        <f t="shared" si="0"/>
        <v>-1.9644630372172699E-2</v>
      </c>
      <c r="H37" s="11">
        <f t="shared" si="1"/>
        <v>-3.615605974428001E-3</v>
      </c>
    </row>
    <row r="38" spans="1:8" x14ac:dyDescent="0.25">
      <c r="A38" s="7" t="s">
        <v>74</v>
      </c>
      <c r="B38" s="16">
        <v>1.6679207424128402</v>
      </c>
      <c r="C38" s="17">
        <v>3.5725780495655002</v>
      </c>
      <c r="D38" s="16">
        <v>1.4863573627773601</v>
      </c>
      <c r="E38" s="17">
        <v>2.0637044205971899</v>
      </c>
      <c r="F38" s="12"/>
      <c r="G38" s="10">
        <f t="shared" ref="G38:G72" si="2">B38-C38</f>
        <v>-1.90465730715266</v>
      </c>
      <c r="H38" s="11">
        <f t="shared" ref="H38:H72" si="3">D38-E38</f>
        <v>-0.57734705781982987</v>
      </c>
    </row>
    <row r="39" spans="1:8" x14ac:dyDescent="0.25">
      <c r="A39" s="7" t="s">
        <v>76</v>
      </c>
      <c r="B39" s="16">
        <v>0.32605969400551799</v>
      </c>
      <c r="C39" s="17">
        <v>0.30576118442227201</v>
      </c>
      <c r="D39" s="16">
        <v>0.33177619704851896</v>
      </c>
      <c r="E39" s="17">
        <v>0.236258575047679</v>
      </c>
      <c r="F39" s="12"/>
      <c r="G39" s="10">
        <f t="shared" si="2"/>
        <v>2.0298509583245972E-2</v>
      </c>
      <c r="H39" s="11">
        <f t="shared" si="3"/>
        <v>9.5517622000839963E-2</v>
      </c>
    </row>
    <row r="40" spans="1:8" x14ac:dyDescent="0.25">
      <c r="A40" s="7" t="s">
        <v>77</v>
      </c>
      <c r="B40" s="16">
        <v>4.1259092049159802</v>
      </c>
      <c r="C40" s="17">
        <v>3.7495976826520798</v>
      </c>
      <c r="D40" s="16">
        <v>4.0423611848391499</v>
      </c>
      <c r="E40" s="17">
        <v>4.5145313256098598</v>
      </c>
      <c r="F40" s="12"/>
      <c r="G40" s="10">
        <f t="shared" si="2"/>
        <v>0.37631152226390041</v>
      </c>
      <c r="H40" s="11">
        <f t="shared" si="3"/>
        <v>-0.47217014077070996</v>
      </c>
    </row>
    <row r="41" spans="1:8" x14ac:dyDescent="0.25">
      <c r="A41" s="7" t="s">
        <v>78</v>
      </c>
      <c r="B41" s="16">
        <v>0.41384499623777304</v>
      </c>
      <c r="C41" s="17">
        <v>0.16092693916961701</v>
      </c>
      <c r="D41" s="16">
        <v>0.302579891708249</v>
      </c>
      <c r="E41" s="17">
        <v>0.26756995246363602</v>
      </c>
      <c r="F41" s="12"/>
      <c r="G41" s="10">
        <f t="shared" si="2"/>
        <v>0.25291805706815607</v>
      </c>
      <c r="H41" s="11">
        <f t="shared" si="3"/>
        <v>3.5009939244612986E-2</v>
      </c>
    </row>
    <row r="42" spans="1:8" x14ac:dyDescent="0.25">
      <c r="A42" s="7" t="s">
        <v>79</v>
      </c>
      <c r="B42" s="16">
        <v>4.1008276899924798</v>
      </c>
      <c r="C42" s="17">
        <v>7.85323463147731</v>
      </c>
      <c r="D42" s="16">
        <v>6.5771313302898395</v>
      </c>
      <c r="E42" s="17">
        <v>9.9940223734024105</v>
      </c>
      <c r="F42" s="12"/>
      <c r="G42" s="10">
        <f t="shared" si="2"/>
        <v>-3.7524069414848302</v>
      </c>
      <c r="H42" s="11">
        <f t="shared" si="3"/>
        <v>-3.416891043112571</v>
      </c>
    </row>
    <row r="43" spans="1:8" x14ac:dyDescent="0.25">
      <c r="A43" s="7" t="s">
        <v>80</v>
      </c>
      <c r="B43" s="16">
        <v>2.7965889139704001</v>
      </c>
      <c r="C43" s="17">
        <v>1.77019633086579</v>
      </c>
      <c r="D43" s="16">
        <v>3.2009767491241097</v>
      </c>
      <c r="E43" s="17">
        <v>2.3597392616207897</v>
      </c>
      <c r="F43" s="12"/>
      <c r="G43" s="10">
        <f t="shared" si="2"/>
        <v>1.0263925831046101</v>
      </c>
      <c r="H43" s="11">
        <f t="shared" si="3"/>
        <v>0.84123748750331995</v>
      </c>
    </row>
    <row r="44" spans="1:8" x14ac:dyDescent="0.25">
      <c r="A44" s="7" t="s">
        <v>81</v>
      </c>
      <c r="B44" s="16">
        <v>0.12540757461750701</v>
      </c>
      <c r="C44" s="17">
        <v>1.6092693916961699E-2</v>
      </c>
      <c r="D44" s="16">
        <v>0.122093640513855</v>
      </c>
      <c r="E44" s="17">
        <v>8.5394665679883908E-2</v>
      </c>
      <c r="F44" s="12"/>
      <c r="G44" s="10">
        <f t="shared" si="2"/>
        <v>0.10931488070054532</v>
      </c>
      <c r="H44" s="11">
        <f t="shared" si="3"/>
        <v>3.6698974833971096E-2</v>
      </c>
    </row>
    <row r="45" spans="1:8" x14ac:dyDescent="0.25">
      <c r="A45" s="7" t="s">
        <v>82</v>
      </c>
      <c r="B45" s="16">
        <v>7.5244544770504102E-2</v>
      </c>
      <c r="C45" s="17">
        <v>1.6092693916961699E-2</v>
      </c>
      <c r="D45" s="16">
        <v>5.3084191527763003E-2</v>
      </c>
      <c r="E45" s="17">
        <v>5.4083288263926506E-2</v>
      </c>
      <c r="F45" s="12"/>
      <c r="G45" s="10">
        <f t="shared" si="2"/>
        <v>5.9151850853542402E-2</v>
      </c>
      <c r="H45" s="11">
        <f t="shared" si="3"/>
        <v>-9.9909673616350309E-4</v>
      </c>
    </row>
    <row r="46" spans="1:8" x14ac:dyDescent="0.25">
      <c r="A46" s="7" t="s">
        <v>83</v>
      </c>
      <c r="B46" s="16">
        <v>0.35114120892901901</v>
      </c>
      <c r="C46" s="17">
        <v>0.54715159317669804</v>
      </c>
      <c r="D46" s="16">
        <v>0.472449304597091</v>
      </c>
      <c r="E46" s="17">
        <v>0.54652586035125705</v>
      </c>
      <c r="F46" s="12"/>
      <c r="G46" s="10">
        <f t="shared" si="2"/>
        <v>-0.19601038424767903</v>
      </c>
      <c r="H46" s="11">
        <f t="shared" si="3"/>
        <v>-7.4076555754166051E-2</v>
      </c>
    </row>
    <row r="47" spans="1:8" x14ac:dyDescent="0.25">
      <c r="A47" s="7" t="s">
        <v>84</v>
      </c>
      <c r="B47" s="16">
        <v>0.75244544770504107</v>
      </c>
      <c r="C47" s="17">
        <v>0.57933698101062103</v>
      </c>
      <c r="D47" s="16">
        <v>0.59719715468733403</v>
      </c>
      <c r="E47" s="17">
        <v>0.344425151575532</v>
      </c>
      <c r="F47" s="12"/>
      <c r="G47" s="10">
        <f t="shared" si="2"/>
        <v>0.17310846669442004</v>
      </c>
      <c r="H47" s="11">
        <f t="shared" si="3"/>
        <v>0.25277200311180203</v>
      </c>
    </row>
    <row r="48" spans="1:8" x14ac:dyDescent="0.25">
      <c r="A48" s="7" t="s">
        <v>85</v>
      </c>
      <c r="B48" s="16">
        <v>0.60195635816403303</v>
      </c>
      <c r="C48" s="17">
        <v>0.836820083682008</v>
      </c>
      <c r="D48" s="16">
        <v>0.62639346002760399</v>
      </c>
      <c r="E48" s="17">
        <v>0.8681791010788189</v>
      </c>
      <c r="F48" s="12"/>
      <c r="G48" s="10">
        <f t="shared" si="2"/>
        <v>-0.23486372551797496</v>
      </c>
      <c r="H48" s="11">
        <f t="shared" si="3"/>
        <v>-0.24178564105121492</v>
      </c>
    </row>
    <row r="49" spans="1:8" x14ac:dyDescent="0.25">
      <c r="A49" s="7" t="s">
        <v>87</v>
      </c>
      <c r="B49" s="16">
        <v>0.52671181339352902</v>
      </c>
      <c r="C49" s="17">
        <v>0.82072738976504711</v>
      </c>
      <c r="D49" s="16">
        <v>0.46714088544431498</v>
      </c>
      <c r="E49" s="17">
        <v>0.52090746064729199</v>
      </c>
      <c r="F49" s="12"/>
      <c r="G49" s="10">
        <f t="shared" si="2"/>
        <v>-0.29401557637151809</v>
      </c>
      <c r="H49" s="11">
        <f t="shared" si="3"/>
        <v>-5.3766575202977007E-2</v>
      </c>
    </row>
    <row r="50" spans="1:8" x14ac:dyDescent="0.25">
      <c r="A50" s="7" t="s">
        <v>88</v>
      </c>
      <c r="B50" s="16">
        <v>0.57687484324053195</v>
      </c>
      <c r="C50" s="17">
        <v>8.0463469584808503E-2</v>
      </c>
      <c r="D50" s="16">
        <v>0.50695402909013698</v>
      </c>
      <c r="E50" s="17">
        <v>9.1087643391876097E-2</v>
      </c>
      <c r="F50" s="12"/>
      <c r="G50" s="10">
        <f t="shared" si="2"/>
        <v>0.49641137365572346</v>
      </c>
      <c r="H50" s="11">
        <f t="shared" si="3"/>
        <v>0.4158663856982609</v>
      </c>
    </row>
    <row r="51" spans="1:8" x14ac:dyDescent="0.25">
      <c r="A51" s="7" t="s">
        <v>89</v>
      </c>
      <c r="B51" s="16">
        <v>4.5522949586154997</v>
      </c>
      <c r="C51" s="17">
        <v>6.1635017701963299</v>
      </c>
      <c r="D51" s="16">
        <v>4.4882683936723602</v>
      </c>
      <c r="E51" s="17">
        <v>3.68620306851499</v>
      </c>
      <c r="F51" s="12"/>
      <c r="G51" s="10">
        <f t="shared" si="2"/>
        <v>-1.6112068115808302</v>
      </c>
      <c r="H51" s="11">
        <f t="shared" si="3"/>
        <v>0.80206532515737017</v>
      </c>
    </row>
    <row r="52" spans="1:8" x14ac:dyDescent="0.25">
      <c r="A52" s="7" t="s">
        <v>90</v>
      </c>
      <c r="B52" s="16">
        <v>1.46726862302483</v>
      </c>
      <c r="C52" s="17">
        <v>3.8944319279047299</v>
      </c>
      <c r="D52" s="16">
        <v>1.8579467034717099</v>
      </c>
      <c r="E52" s="17">
        <v>2.7070109020523199</v>
      </c>
      <c r="F52" s="12"/>
      <c r="G52" s="10">
        <f t="shared" si="2"/>
        <v>-2.4271633048799002</v>
      </c>
      <c r="H52" s="11">
        <f t="shared" si="3"/>
        <v>-0.84906419858061</v>
      </c>
    </row>
    <row r="53" spans="1:8" x14ac:dyDescent="0.25">
      <c r="A53" s="7" t="s">
        <v>91</v>
      </c>
      <c r="B53" s="16">
        <v>4.31402056684224</v>
      </c>
      <c r="C53" s="17">
        <v>8.0463469584808503E-2</v>
      </c>
      <c r="D53" s="16">
        <v>2.8665463424991997</v>
      </c>
      <c r="E53" s="17">
        <v>0.42697332839941898</v>
      </c>
      <c r="F53" s="12"/>
      <c r="G53" s="10">
        <f t="shared" si="2"/>
        <v>4.2335570972574317</v>
      </c>
      <c r="H53" s="11">
        <f t="shared" si="3"/>
        <v>2.4395730140997807</v>
      </c>
    </row>
    <row r="54" spans="1:8" x14ac:dyDescent="0.25">
      <c r="A54" s="7" t="s">
        <v>92</v>
      </c>
      <c r="B54" s="16">
        <v>20.7674943566591</v>
      </c>
      <c r="C54" s="17">
        <v>22.401029932410697</v>
      </c>
      <c r="D54" s="16">
        <v>18.584775453869799</v>
      </c>
      <c r="E54" s="17">
        <v>24.960860778230103</v>
      </c>
      <c r="F54" s="12"/>
      <c r="G54" s="10">
        <f t="shared" si="2"/>
        <v>-1.6335355757515977</v>
      </c>
      <c r="H54" s="11">
        <f t="shared" si="3"/>
        <v>-6.3760853243603037</v>
      </c>
    </row>
    <row r="55" spans="1:8" x14ac:dyDescent="0.25">
      <c r="A55" s="7" t="s">
        <v>94</v>
      </c>
      <c r="B55" s="16">
        <v>4.71532480561826</v>
      </c>
      <c r="C55" s="17">
        <v>3.0737045381396801</v>
      </c>
      <c r="D55" s="16">
        <v>4.24938953179743</v>
      </c>
      <c r="E55" s="17">
        <v>2.3511997950527999</v>
      </c>
      <c r="F55" s="12"/>
      <c r="G55" s="10">
        <f t="shared" si="2"/>
        <v>1.6416202674785798</v>
      </c>
      <c r="H55" s="11">
        <f t="shared" si="3"/>
        <v>1.8981897367446301</v>
      </c>
    </row>
    <row r="56" spans="1:8" x14ac:dyDescent="0.25">
      <c r="A56" s="7" t="s">
        <v>95</v>
      </c>
      <c r="B56" s="16">
        <v>0.56433408577878097</v>
      </c>
      <c r="C56" s="17">
        <v>0.65980045059543002</v>
      </c>
      <c r="D56" s="16">
        <v>0.67682344197897903</v>
      </c>
      <c r="E56" s="17">
        <v>0.56645128234322994</v>
      </c>
      <c r="F56" s="12"/>
      <c r="G56" s="10">
        <f t="shared" si="2"/>
        <v>-9.5466364816649052E-2</v>
      </c>
      <c r="H56" s="11">
        <f t="shared" si="3"/>
        <v>0.11037215963574909</v>
      </c>
    </row>
    <row r="57" spans="1:8" x14ac:dyDescent="0.25">
      <c r="A57" s="142" t="s">
        <v>42</v>
      </c>
      <c r="B57" s="153">
        <v>0.112866817155756</v>
      </c>
      <c r="C57" s="154">
        <v>1.6092693916961699E-2</v>
      </c>
      <c r="D57" s="153">
        <v>7.4317868138868301E-2</v>
      </c>
      <c r="E57" s="154">
        <v>6.2622754831914804E-2</v>
      </c>
      <c r="F57" s="155"/>
      <c r="G57" s="156">
        <f t="shared" si="2"/>
        <v>9.6774123238794307E-2</v>
      </c>
      <c r="H57" s="157">
        <f t="shared" si="3"/>
        <v>1.1695113306953497E-2</v>
      </c>
    </row>
    <row r="58" spans="1:8" x14ac:dyDescent="0.25">
      <c r="A58" s="7" t="s">
        <v>43</v>
      </c>
      <c r="B58" s="16">
        <v>0</v>
      </c>
      <c r="C58" s="17">
        <v>0</v>
      </c>
      <c r="D58" s="16">
        <v>0</v>
      </c>
      <c r="E58" s="17">
        <v>5.6929777119922604E-3</v>
      </c>
      <c r="F58" s="12"/>
      <c r="G58" s="10">
        <f t="shared" si="2"/>
        <v>0</v>
      </c>
      <c r="H58" s="11">
        <f t="shared" si="3"/>
        <v>-5.6929777119922604E-3</v>
      </c>
    </row>
    <row r="59" spans="1:8" x14ac:dyDescent="0.25">
      <c r="A59" s="7" t="s">
        <v>48</v>
      </c>
      <c r="B59" s="16">
        <v>0.100326059694006</v>
      </c>
      <c r="C59" s="17">
        <v>8.0463469584808503E-2</v>
      </c>
      <c r="D59" s="16">
        <v>6.1046820256927502E-2</v>
      </c>
      <c r="E59" s="17">
        <v>4.8390310551934199E-2</v>
      </c>
      <c r="F59" s="12"/>
      <c r="G59" s="10">
        <f t="shared" si="2"/>
        <v>1.9862590109197498E-2</v>
      </c>
      <c r="H59" s="11">
        <f t="shared" si="3"/>
        <v>1.2656509704993303E-2</v>
      </c>
    </row>
    <row r="60" spans="1:8" x14ac:dyDescent="0.25">
      <c r="A60" s="7" t="s">
        <v>49</v>
      </c>
      <c r="B60" s="16">
        <v>0.38876348131427096</v>
      </c>
      <c r="C60" s="17">
        <v>0.33794657225619595</v>
      </c>
      <c r="D60" s="16">
        <v>0.33177619704851896</v>
      </c>
      <c r="E60" s="17">
        <v>0.27895590788762098</v>
      </c>
      <c r="F60" s="12"/>
      <c r="G60" s="10">
        <f t="shared" si="2"/>
        <v>5.081690905807501E-2</v>
      </c>
      <c r="H60" s="11">
        <f t="shared" si="3"/>
        <v>5.2820289160897982E-2</v>
      </c>
    </row>
    <row r="61" spans="1:8" x14ac:dyDescent="0.25">
      <c r="A61" s="7" t="s">
        <v>52</v>
      </c>
      <c r="B61" s="16">
        <v>0.52671181339352902</v>
      </c>
      <c r="C61" s="17">
        <v>0.98165432893466387</v>
      </c>
      <c r="D61" s="16">
        <v>0.44856141840959807</v>
      </c>
      <c r="E61" s="17">
        <v>0.64615297031112096</v>
      </c>
      <c r="F61" s="12"/>
      <c r="G61" s="10">
        <f t="shared" si="2"/>
        <v>-0.45494251554113485</v>
      </c>
      <c r="H61" s="11">
        <f t="shared" si="3"/>
        <v>-0.19759155190152289</v>
      </c>
    </row>
    <row r="62" spans="1:8" x14ac:dyDescent="0.25">
      <c r="A62" s="7" t="s">
        <v>55</v>
      </c>
      <c r="B62" s="16">
        <v>0.12540757461750701</v>
      </c>
      <c r="C62" s="17">
        <v>0.12874155133569398</v>
      </c>
      <c r="D62" s="16">
        <v>5.8392610680539303E-2</v>
      </c>
      <c r="E62" s="17">
        <v>6.2622754831914804E-2</v>
      </c>
      <c r="F62" s="12"/>
      <c r="G62" s="10">
        <f t="shared" si="2"/>
        <v>-3.3339767181869706E-3</v>
      </c>
      <c r="H62" s="11">
        <f t="shared" si="3"/>
        <v>-4.2301441513755006E-3</v>
      </c>
    </row>
    <row r="63" spans="1:8" x14ac:dyDescent="0.25">
      <c r="A63" s="7" t="s">
        <v>56</v>
      </c>
      <c r="B63" s="16">
        <v>1.09104589917231</v>
      </c>
      <c r="C63" s="17">
        <v>1.8184744126166701</v>
      </c>
      <c r="D63" s="16">
        <v>1.1758148423399502</v>
      </c>
      <c r="E63" s="17">
        <v>1.3976260282941</v>
      </c>
      <c r="F63" s="12"/>
      <c r="G63" s="10">
        <f t="shared" si="2"/>
        <v>-0.7274285134443601</v>
      </c>
      <c r="H63" s="11">
        <f t="shared" si="3"/>
        <v>-0.22181118595414984</v>
      </c>
    </row>
    <row r="64" spans="1:8" x14ac:dyDescent="0.25">
      <c r="A64" s="7" t="s">
        <v>59</v>
      </c>
      <c r="B64" s="16">
        <v>0.137948332079258</v>
      </c>
      <c r="C64" s="17">
        <v>0.112648857418732</v>
      </c>
      <c r="D64" s="16">
        <v>0.10351417347913799</v>
      </c>
      <c r="E64" s="17">
        <v>0.111013065383849</v>
      </c>
      <c r="F64" s="12"/>
      <c r="G64" s="10">
        <f t="shared" si="2"/>
        <v>2.5299474660525997E-2</v>
      </c>
      <c r="H64" s="11">
        <f t="shared" si="3"/>
        <v>-7.4988919047110081E-3</v>
      </c>
    </row>
    <row r="65" spans="1:8" x14ac:dyDescent="0.25">
      <c r="A65" s="7" t="s">
        <v>62</v>
      </c>
      <c r="B65" s="16">
        <v>0.76498620516679205</v>
      </c>
      <c r="C65" s="17">
        <v>0.40231734792404195</v>
      </c>
      <c r="D65" s="16">
        <v>0.42998195137488099</v>
      </c>
      <c r="E65" s="17">
        <v>0.34727164043152797</v>
      </c>
      <c r="F65" s="12"/>
      <c r="G65" s="10">
        <f t="shared" si="2"/>
        <v>0.36266885724275011</v>
      </c>
      <c r="H65" s="11">
        <f t="shared" si="3"/>
        <v>8.2710310943353016E-2</v>
      </c>
    </row>
    <row r="66" spans="1:8" x14ac:dyDescent="0.25">
      <c r="A66" s="7" t="s">
        <v>69</v>
      </c>
      <c r="B66" s="16">
        <v>3.7622272385252099E-2</v>
      </c>
      <c r="C66" s="17">
        <v>4.8278081750885105E-2</v>
      </c>
      <c r="D66" s="16">
        <v>6.9009448986091904E-2</v>
      </c>
      <c r="E66" s="17">
        <v>5.1236799407930307E-2</v>
      </c>
      <c r="F66" s="12"/>
      <c r="G66" s="10">
        <f t="shared" si="2"/>
        <v>-1.0655809365633005E-2</v>
      </c>
      <c r="H66" s="11">
        <f t="shared" si="3"/>
        <v>1.7772649578161596E-2</v>
      </c>
    </row>
    <row r="67" spans="1:8" x14ac:dyDescent="0.25">
      <c r="A67" s="7" t="s">
        <v>70</v>
      </c>
      <c r="B67" s="16">
        <v>7.5244544770504102E-2</v>
      </c>
      <c r="C67" s="17">
        <v>0</v>
      </c>
      <c r="D67" s="16">
        <v>2.1233676611105198E-2</v>
      </c>
      <c r="E67" s="17">
        <v>1.42324442799806E-2</v>
      </c>
      <c r="F67" s="12"/>
      <c r="G67" s="10">
        <f t="shared" si="2"/>
        <v>7.5244544770504102E-2</v>
      </c>
      <c r="H67" s="11">
        <f t="shared" si="3"/>
        <v>7.0012323311245978E-3</v>
      </c>
    </row>
    <row r="68" spans="1:8" x14ac:dyDescent="0.25">
      <c r="A68" s="7" t="s">
        <v>75</v>
      </c>
      <c r="B68" s="16">
        <v>3.7622272385252099E-2</v>
      </c>
      <c r="C68" s="17">
        <v>9.6556163501770209E-2</v>
      </c>
      <c r="D68" s="16">
        <v>7.1663658562480109E-2</v>
      </c>
      <c r="E68" s="17">
        <v>5.69297771199226E-2</v>
      </c>
      <c r="F68" s="12"/>
      <c r="G68" s="10">
        <f t="shared" si="2"/>
        <v>-5.893389111651811E-2</v>
      </c>
      <c r="H68" s="11">
        <f t="shared" si="3"/>
        <v>1.4733881442557509E-2</v>
      </c>
    </row>
    <row r="69" spans="1:8" x14ac:dyDescent="0.25">
      <c r="A69" s="7" t="s">
        <v>86</v>
      </c>
      <c r="B69" s="16">
        <v>0.33860045146726903</v>
      </c>
      <c r="C69" s="17">
        <v>0.177019633086579</v>
      </c>
      <c r="D69" s="16">
        <v>0.183140460770782</v>
      </c>
      <c r="E69" s="17">
        <v>9.1087643391876097E-2</v>
      </c>
      <c r="F69" s="12"/>
      <c r="G69" s="10">
        <f t="shared" si="2"/>
        <v>0.16158081838069002</v>
      </c>
      <c r="H69" s="11">
        <f t="shared" si="3"/>
        <v>9.2052817378905902E-2</v>
      </c>
    </row>
    <row r="70" spans="1:8" x14ac:dyDescent="0.25">
      <c r="A70" s="7" t="s">
        <v>93</v>
      </c>
      <c r="B70" s="16">
        <v>7.5244544770504102E-2</v>
      </c>
      <c r="C70" s="17">
        <v>0.112648857418732</v>
      </c>
      <c r="D70" s="16">
        <v>9.5551544749973502E-2</v>
      </c>
      <c r="E70" s="17">
        <v>8.5394665679883908E-2</v>
      </c>
      <c r="F70" s="12"/>
      <c r="G70" s="10">
        <f t="shared" si="2"/>
        <v>-3.7404312648227897E-2</v>
      </c>
      <c r="H70" s="11">
        <f t="shared" si="3"/>
        <v>1.0156879070089594E-2</v>
      </c>
    </row>
    <row r="71" spans="1:8" x14ac:dyDescent="0.25">
      <c r="A71" s="7" t="s">
        <v>96</v>
      </c>
      <c r="B71" s="16">
        <v>0.28843742162026598</v>
      </c>
      <c r="C71" s="17">
        <v>9.6556163501770209E-2</v>
      </c>
      <c r="D71" s="16">
        <v>0.31585093959019001</v>
      </c>
      <c r="E71" s="17">
        <v>0.11385955423984501</v>
      </c>
      <c r="F71" s="12"/>
      <c r="G71" s="10">
        <f t="shared" si="2"/>
        <v>0.19188125811849577</v>
      </c>
      <c r="H71" s="11">
        <f t="shared" si="3"/>
        <v>0.201991385350345</v>
      </c>
    </row>
    <row r="72" spans="1:8" x14ac:dyDescent="0.25">
      <c r="A72" s="7" t="s">
        <v>97</v>
      </c>
      <c r="B72" s="16">
        <v>3.7622272385252099E-2</v>
      </c>
      <c r="C72" s="17">
        <v>4.8278081750885105E-2</v>
      </c>
      <c r="D72" s="16">
        <v>1.3271047881940799E-2</v>
      </c>
      <c r="E72" s="17">
        <v>7.9701687967891593E-2</v>
      </c>
      <c r="F72" s="12"/>
      <c r="G72" s="10">
        <f t="shared" si="2"/>
        <v>-1.0655809365633005E-2</v>
      </c>
      <c r="H72" s="11">
        <f t="shared" si="3"/>
        <v>-6.6430640085950787E-2</v>
      </c>
    </row>
    <row r="73" spans="1:8" x14ac:dyDescent="0.25">
      <c r="A73" s="1"/>
      <c r="B73" s="18"/>
      <c r="C73" s="19"/>
      <c r="D73" s="18"/>
      <c r="E73" s="19"/>
      <c r="F73" s="15"/>
      <c r="G73" s="13"/>
      <c r="H73" s="14"/>
    </row>
    <row r="74" spans="1:8" s="43" customFormat="1" ht="13" x14ac:dyDescent="0.3">
      <c r="A74" s="27" t="s">
        <v>5</v>
      </c>
      <c r="B74" s="44">
        <f>SUM(B6:B73)</f>
        <v>99.999999999999957</v>
      </c>
      <c r="C74" s="45">
        <f>SUM(C6:C73)</f>
        <v>100</v>
      </c>
      <c r="D74" s="44">
        <f>SUM(D6:D73)</f>
        <v>99.999999999999986</v>
      </c>
      <c r="E74" s="45">
        <f>SUM(E6:E73)</f>
        <v>100.00000000000013</v>
      </c>
      <c r="F74" s="49"/>
      <c r="G74" s="50">
        <f>SUM(G6:G73)</f>
        <v>-7.1463668316340545E-14</v>
      </c>
      <c r="H74" s="51">
        <f>SUM(H6:H73)</f>
        <v>-1.528221993396528E-13</v>
      </c>
    </row>
  </sheetData>
  <mergeCells count="5">
    <mergeCell ref="B1:H1"/>
    <mergeCell ref="B4:C4"/>
    <mergeCell ref="D4:E4"/>
    <mergeCell ref="G4:H4"/>
    <mergeCell ref="B2:H2"/>
  </mergeCells>
  <phoneticPr fontId="3" type="noConversion"/>
  <printOptions horizontalCentered="1"/>
  <pageMargins left="0.39370078740157483" right="0.39370078740157483" top="0.39370078740157483" bottom="0.59055118110236227" header="0.39370078740157483" footer="0.19685039370078741"/>
  <pageSetup paperSize="9" scale="83"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J33"/>
  <sheetViews>
    <sheetView tabSelected="1" zoomScaleNormal="100" workbookViewId="0">
      <selection activeCell="M1" sqref="M1"/>
    </sheetView>
  </sheetViews>
  <sheetFormatPr defaultRowHeight="12.5" x14ac:dyDescent="0.25"/>
  <cols>
    <col min="1" max="1" width="17.54296875" bestFit="1" customWidth="1"/>
    <col min="2" max="5" width="8.26953125" customWidth="1"/>
    <col min="6" max="6" width="1.7265625" customWidth="1"/>
    <col min="7" max="10" width="8.26953125" customWidth="1"/>
  </cols>
  <sheetData>
    <row r="1" spans="1:10" s="52" customFormat="1" ht="20" x14ac:dyDescent="0.4">
      <c r="A1" s="4" t="s">
        <v>10</v>
      </c>
      <c r="B1" s="198" t="s">
        <v>19</v>
      </c>
      <c r="C1" s="199"/>
      <c r="D1" s="199"/>
      <c r="E1" s="199"/>
      <c r="F1" s="199"/>
      <c r="G1" s="199"/>
      <c r="H1" s="199"/>
      <c r="I1" s="199"/>
      <c r="J1" s="199"/>
    </row>
    <row r="2" spans="1:10" s="52" customFormat="1" ht="20" x14ac:dyDescent="0.4">
      <c r="A2" s="4" t="s">
        <v>108</v>
      </c>
      <c r="B2" s="202" t="s">
        <v>99</v>
      </c>
      <c r="C2" s="203"/>
      <c r="D2" s="203"/>
      <c r="E2" s="203"/>
      <c r="F2" s="203"/>
      <c r="G2" s="203"/>
      <c r="H2" s="203"/>
      <c r="I2" s="203"/>
      <c r="J2" s="203"/>
    </row>
    <row r="4" spans="1:10" ht="13" x14ac:dyDescent="0.3">
      <c r="A4" s="3"/>
      <c r="B4" s="196" t="s">
        <v>1</v>
      </c>
      <c r="C4" s="197"/>
      <c r="D4" s="196" t="s">
        <v>2</v>
      </c>
      <c r="E4" s="197"/>
      <c r="F4" s="59"/>
      <c r="G4" s="196" t="s">
        <v>3</v>
      </c>
      <c r="H4" s="200"/>
      <c r="I4" s="200"/>
      <c r="J4" s="197"/>
    </row>
    <row r="5" spans="1:10" ht="13" x14ac:dyDescent="0.3">
      <c r="A5" s="27" t="s">
        <v>0</v>
      </c>
      <c r="B5" s="57">
        <f>VALUE(RIGHT(B2, 4))</f>
        <v>2023</v>
      </c>
      <c r="C5" s="58">
        <f>B5-1</f>
        <v>2022</v>
      </c>
      <c r="D5" s="57">
        <f>B5</f>
        <v>2023</v>
      </c>
      <c r="E5" s="58">
        <f>C5</f>
        <v>2022</v>
      </c>
      <c r="F5" s="64"/>
      <c r="G5" s="57" t="s">
        <v>4</v>
      </c>
      <c r="H5" s="58" t="s">
        <v>2</v>
      </c>
      <c r="I5" s="57" t="s">
        <v>4</v>
      </c>
      <c r="J5" s="58" t="s">
        <v>2</v>
      </c>
    </row>
    <row r="6" spans="1:10" ht="13" x14ac:dyDescent="0.3">
      <c r="A6" s="22"/>
      <c r="B6" s="74"/>
      <c r="C6" s="75"/>
      <c r="D6" s="74"/>
      <c r="E6" s="75"/>
      <c r="F6" s="76"/>
      <c r="G6" s="74"/>
      <c r="H6" s="75"/>
      <c r="I6" s="23"/>
      <c r="J6" s="24"/>
    </row>
    <row r="7" spans="1:10" s="160" customFormat="1" ht="13" x14ac:dyDescent="0.3">
      <c r="A7" s="159" t="s">
        <v>109</v>
      </c>
      <c r="B7" s="78">
        <f>SUM($B8:$B11)</f>
        <v>1282</v>
      </c>
      <c r="C7" s="79">
        <f>SUM($C8:$C11)</f>
        <v>1091</v>
      </c>
      <c r="D7" s="78">
        <f>SUM($D8:$D11)</f>
        <v>6394</v>
      </c>
      <c r="E7" s="79">
        <f>SUM($E8:$E11)</f>
        <v>6597</v>
      </c>
      <c r="F7" s="80"/>
      <c r="G7" s="78">
        <f>B7-C7</f>
        <v>191</v>
      </c>
      <c r="H7" s="79">
        <f>D7-E7</f>
        <v>-203</v>
      </c>
      <c r="I7" s="54">
        <f>IF(C7=0, "-", IF(G7/C7&lt;10, G7/C7, "&gt;999%"))</f>
        <v>0.17506874427131072</v>
      </c>
      <c r="J7" s="55">
        <f>IF(E7=0, "-", IF(H7/E7&lt;10, H7/E7, "&gt;999%"))</f>
        <v>-3.0771562831590115E-2</v>
      </c>
    </row>
    <row r="8" spans="1:10" x14ac:dyDescent="0.25">
      <c r="A8" s="158" t="s">
        <v>159</v>
      </c>
      <c r="B8" s="65">
        <v>710</v>
      </c>
      <c r="C8" s="66">
        <v>615</v>
      </c>
      <c r="D8" s="65">
        <v>3785</v>
      </c>
      <c r="E8" s="66">
        <v>3854</v>
      </c>
      <c r="F8" s="67"/>
      <c r="G8" s="65">
        <f>B8-C8</f>
        <v>95</v>
      </c>
      <c r="H8" s="66">
        <f>D8-E8</f>
        <v>-69</v>
      </c>
      <c r="I8" s="8">
        <f>IF(C8=0, "-", IF(G8/C8&lt;10, G8/C8, "&gt;999%"))</f>
        <v>0.15447154471544716</v>
      </c>
      <c r="J8" s="9">
        <f>IF(E8=0, "-", IF(H8/E8&lt;10, H8/E8, "&gt;999%"))</f>
        <v>-1.7903476907109497E-2</v>
      </c>
    </row>
    <row r="9" spans="1:10" x14ac:dyDescent="0.25">
      <c r="A9" s="158" t="s">
        <v>160</v>
      </c>
      <c r="B9" s="65">
        <v>426</v>
      </c>
      <c r="C9" s="66">
        <v>327</v>
      </c>
      <c r="D9" s="65">
        <v>2023</v>
      </c>
      <c r="E9" s="66">
        <v>1905</v>
      </c>
      <c r="F9" s="67"/>
      <c r="G9" s="65">
        <f>B9-C9</f>
        <v>99</v>
      </c>
      <c r="H9" s="66">
        <f>D9-E9</f>
        <v>118</v>
      </c>
      <c r="I9" s="8">
        <f>IF(C9=0, "-", IF(G9/C9&lt;10, G9/C9, "&gt;999%"))</f>
        <v>0.30275229357798167</v>
      </c>
      <c r="J9" s="9">
        <f>IF(E9=0, "-", IF(H9/E9&lt;10, H9/E9, "&gt;999%"))</f>
        <v>6.1942257217847768E-2</v>
      </c>
    </row>
    <row r="10" spans="1:10" x14ac:dyDescent="0.25">
      <c r="A10" s="158" t="s">
        <v>161</v>
      </c>
      <c r="B10" s="65">
        <v>20</v>
      </c>
      <c r="C10" s="66">
        <v>29</v>
      </c>
      <c r="D10" s="65">
        <v>129</v>
      </c>
      <c r="E10" s="66">
        <v>186</v>
      </c>
      <c r="F10" s="67"/>
      <c r="G10" s="65">
        <f>B10-C10</f>
        <v>-9</v>
      </c>
      <c r="H10" s="66">
        <f>D10-E10</f>
        <v>-57</v>
      </c>
      <c r="I10" s="8">
        <f>IF(C10=0, "-", IF(G10/C10&lt;10, G10/C10, "&gt;999%"))</f>
        <v>-0.31034482758620691</v>
      </c>
      <c r="J10" s="9">
        <f>IF(E10=0, "-", IF(H10/E10&lt;10, H10/E10, "&gt;999%"))</f>
        <v>-0.30645161290322581</v>
      </c>
    </row>
    <row r="11" spans="1:10" x14ac:dyDescent="0.25">
      <c r="A11" s="158" t="s">
        <v>162</v>
      </c>
      <c r="B11" s="65">
        <v>126</v>
      </c>
      <c r="C11" s="66">
        <v>120</v>
      </c>
      <c r="D11" s="65">
        <v>457</v>
      </c>
      <c r="E11" s="66">
        <v>652</v>
      </c>
      <c r="F11" s="67"/>
      <c r="G11" s="65">
        <f>B11-C11</f>
        <v>6</v>
      </c>
      <c r="H11" s="66">
        <f>D11-E11</f>
        <v>-195</v>
      </c>
      <c r="I11" s="8">
        <f>IF(C11=0, "-", IF(G11/C11&lt;10, G11/C11, "&gt;999%"))</f>
        <v>0.05</v>
      </c>
      <c r="J11" s="9">
        <f>IF(E11=0, "-", IF(H11/E11&lt;10, H11/E11, "&gt;999%"))</f>
        <v>-0.29907975460122699</v>
      </c>
    </row>
    <row r="12" spans="1:10" x14ac:dyDescent="0.25">
      <c r="A12" s="7"/>
      <c r="B12" s="65"/>
      <c r="C12" s="66"/>
      <c r="D12" s="65"/>
      <c r="E12" s="66"/>
      <c r="F12" s="67"/>
      <c r="G12" s="65"/>
      <c r="H12" s="66"/>
      <c r="I12" s="8"/>
      <c r="J12" s="9"/>
    </row>
    <row r="13" spans="1:10" s="160" customFormat="1" ht="13" x14ac:dyDescent="0.3">
      <c r="A13" s="159" t="s">
        <v>118</v>
      </c>
      <c r="B13" s="78">
        <f>SUM($B14:$B17)</f>
        <v>4543</v>
      </c>
      <c r="C13" s="79">
        <f>SUM($C14:$C17)</f>
        <v>3222</v>
      </c>
      <c r="D13" s="78">
        <f>SUM($D14:$D17)</f>
        <v>21005</v>
      </c>
      <c r="E13" s="79">
        <f>SUM($E14:$E17)</f>
        <v>18536</v>
      </c>
      <c r="F13" s="80"/>
      <c r="G13" s="78">
        <f>B13-C13</f>
        <v>1321</v>
      </c>
      <c r="H13" s="79">
        <f>D13-E13</f>
        <v>2469</v>
      </c>
      <c r="I13" s="54">
        <f>IF(C13=0, "-", IF(G13/C13&lt;10, G13/C13, "&gt;999%"))</f>
        <v>0.40999379267535691</v>
      </c>
      <c r="J13" s="55">
        <f>IF(E13=0, "-", IF(H13/E13&lt;10, H13/E13, "&gt;999%"))</f>
        <v>0.13320025895554596</v>
      </c>
    </row>
    <row r="14" spans="1:10" x14ac:dyDescent="0.25">
      <c r="A14" s="158" t="s">
        <v>159</v>
      </c>
      <c r="B14" s="65">
        <v>2868</v>
      </c>
      <c r="C14" s="66">
        <v>2101</v>
      </c>
      <c r="D14" s="65">
        <v>12770</v>
      </c>
      <c r="E14" s="66">
        <v>12240</v>
      </c>
      <c r="F14" s="67"/>
      <c r="G14" s="65">
        <f>B14-C14</f>
        <v>767</v>
      </c>
      <c r="H14" s="66">
        <f>D14-E14</f>
        <v>530</v>
      </c>
      <c r="I14" s="8">
        <f>IF(C14=0, "-", IF(G14/C14&lt;10, G14/C14, "&gt;999%"))</f>
        <v>0.36506425511661111</v>
      </c>
      <c r="J14" s="9">
        <f>IF(E14=0, "-", IF(H14/E14&lt;10, H14/E14, "&gt;999%"))</f>
        <v>4.3300653594771241E-2</v>
      </c>
    </row>
    <row r="15" spans="1:10" x14ac:dyDescent="0.25">
      <c r="A15" s="158" t="s">
        <v>160</v>
      </c>
      <c r="B15" s="65">
        <v>1434</v>
      </c>
      <c r="C15" s="66">
        <v>935</v>
      </c>
      <c r="D15" s="65">
        <v>6793</v>
      </c>
      <c r="E15" s="66">
        <v>5116</v>
      </c>
      <c r="F15" s="67"/>
      <c r="G15" s="65">
        <f>B15-C15</f>
        <v>499</v>
      </c>
      <c r="H15" s="66">
        <f>D15-E15</f>
        <v>1677</v>
      </c>
      <c r="I15" s="8">
        <f>IF(C15=0, "-", IF(G15/C15&lt;10, G15/C15, "&gt;999%"))</f>
        <v>0.53368983957219251</v>
      </c>
      <c r="J15" s="9">
        <f>IF(E15=0, "-", IF(H15/E15&lt;10, H15/E15, "&gt;999%"))</f>
        <v>0.32779515246286162</v>
      </c>
    </row>
    <row r="16" spans="1:10" x14ac:dyDescent="0.25">
      <c r="A16" s="158" t="s">
        <v>161</v>
      </c>
      <c r="B16" s="65">
        <v>108</v>
      </c>
      <c r="C16" s="66">
        <v>97</v>
      </c>
      <c r="D16" s="65">
        <v>667</v>
      </c>
      <c r="E16" s="66">
        <v>564</v>
      </c>
      <c r="F16" s="67"/>
      <c r="G16" s="65">
        <f>B16-C16</f>
        <v>11</v>
      </c>
      <c r="H16" s="66">
        <f>D16-E16</f>
        <v>103</v>
      </c>
      <c r="I16" s="8">
        <f>IF(C16=0, "-", IF(G16/C16&lt;10, G16/C16, "&gt;999%"))</f>
        <v>0.1134020618556701</v>
      </c>
      <c r="J16" s="9">
        <f>IF(E16=0, "-", IF(H16/E16&lt;10, H16/E16, "&gt;999%"))</f>
        <v>0.18262411347517732</v>
      </c>
    </row>
    <row r="17" spans="1:10" x14ac:dyDescent="0.25">
      <c r="A17" s="158" t="s">
        <v>162</v>
      </c>
      <c r="B17" s="65">
        <v>133</v>
      </c>
      <c r="C17" s="66">
        <v>89</v>
      </c>
      <c r="D17" s="65">
        <v>775</v>
      </c>
      <c r="E17" s="66">
        <v>616</v>
      </c>
      <c r="F17" s="67"/>
      <c r="G17" s="65">
        <f>B17-C17</f>
        <v>44</v>
      </c>
      <c r="H17" s="66">
        <f>D17-E17</f>
        <v>159</v>
      </c>
      <c r="I17" s="8">
        <f>IF(C17=0, "-", IF(G17/C17&lt;10, G17/C17, "&gt;999%"))</f>
        <v>0.4943820224719101</v>
      </c>
      <c r="J17" s="9">
        <f>IF(E17=0, "-", IF(H17/E17&lt;10, H17/E17, "&gt;999%"))</f>
        <v>0.25811688311688313</v>
      </c>
    </row>
    <row r="18" spans="1:10" ht="13" x14ac:dyDescent="0.3">
      <c r="A18" s="22"/>
      <c r="B18" s="74"/>
      <c r="C18" s="75"/>
      <c r="D18" s="74"/>
      <c r="E18" s="75"/>
      <c r="F18" s="76"/>
      <c r="G18" s="74"/>
      <c r="H18" s="75"/>
      <c r="I18" s="23"/>
      <c r="J18" s="24"/>
    </row>
    <row r="19" spans="1:10" s="160" customFormat="1" ht="13" x14ac:dyDescent="0.3">
      <c r="A19" s="159" t="s">
        <v>124</v>
      </c>
      <c r="B19" s="78">
        <f>SUM($B20:$B23)</f>
        <v>1748</v>
      </c>
      <c r="C19" s="79">
        <f>SUM($C20:$C23)</f>
        <v>1577</v>
      </c>
      <c r="D19" s="78">
        <f>SUM($D20:$D23)</f>
        <v>8691</v>
      </c>
      <c r="E19" s="79">
        <f>SUM($E20:$E23)</f>
        <v>8545</v>
      </c>
      <c r="F19" s="80"/>
      <c r="G19" s="78">
        <f>B19-C19</f>
        <v>171</v>
      </c>
      <c r="H19" s="79">
        <f>D19-E19</f>
        <v>146</v>
      </c>
      <c r="I19" s="54">
        <f>IF(C19=0, "-", IF(G19/C19&lt;10, G19/C19, "&gt;999%"))</f>
        <v>0.10843373493975904</v>
      </c>
      <c r="J19" s="55">
        <f>IF(E19=0, "-", IF(H19/E19&lt;10, H19/E19, "&gt;999%"))</f>
        <v>1.7086015213575192E-2</v>
      </c>
    </row>
    <row r="20" spans="1:10" x14ac:dyDescent="0.25">
      <c r="A20" s="158" t="s">
        <v>159</v>
      </c>
      <c r="B20" s="65">
        <v>405</v>
      </c>
      <c r="C20" s="66">
        <v>429</v>
      </c>
      <c r="D20" s="65">
        <v>2222</v>
      </c>
      <c r="E20" s="66">
        <v>2458</v>
      </c>
      <c r="F20" s="67"/>
      <c r="G20" s="65">
        <f>B20-C20</f>
        <v>-24</v>
      </c>
      <c r="H20" s="66">
        <f>D20-E20</f>
        <v>-236</v>
      </c>
      <c r="I20" s="8">
        <f>IF(C20=0, "-", IF(G20/C20&lt;10, G20/C20, "&gt;999%"))</f>
        <v>-5.5944055944055944E-2</v>
      </c>
      <c r="J20" s="9">
        <f>IF(E20=0, "-", IF(H20/E20&lt;10, H20/E20, "&gt;999%"))</f>
        <v>-9.6013018714401946E-2</v>
      </c>
    </row>
    <row r="21" spans="1:10" x14ac:dyDescent="0.25">
      <c r="A21" s="158" t="s">
        <v>160</v>
      </c>
      <c r="B21" s="65">
        <v>1203</v>
      </c>
      <c r="C21" s="66">
        <v>1015</v>
      </c>
      <c r="D21" s="65">
        <v>5604</v>
      </c>
      <c r="E21" s="66">
        <v>5304</v>
      </c>
      <c r="F21" s="67"/>
      <c r="G21" s="65">
        <f>B21-C21</f>
        <v>188</v>
      </c>
      <c r="H21" s="66">
        <f>D21-E21</f>
        <v>300</v>
      </c>
      <c r="I21" s="8">
        <f>IF(C21=0, "-", IF(G21/C21&lt;10, G21/C21, "&gt;999%"))</f>
        <v>0.18522167487684729</v>
      </c>
      <c r="J21" s="9">
        <f>IF(E21=0, "-", IF(H21/E21&lt;10, H21/E21, "&gt;999%"))</f>
        <v>5.6561085972850679E-2</v>
      </c>
    </row>
    <row r="22" spans="1:10" x14ac:dyDescent="0.25">
      <c r="A22" s="158" t="s">
        <v>161</v>
      </c>
      <c r="B22" s="65">
        <v>60</v>
      </c>
      <c r="C22" s="66">
        <v>52</v>
      </c>
      <c r="D22" s="65">
        <v>348</v>
      </c>
      <c r="E22" s="66">
        <v>338</v>
      </c>
      <c r="F22" s="67"/>
      <c r="G22" s="65">
        <f>B22-C22</f>
        <v>8</v>
      </c>
      <c r="H22" s="66">
        <f>D22-E22</f>
        <v>10</v>
      </c>
      <c r="I22" s="8">
        <f>IF(C22=0, "-", IF(G22/C22&lt;10, G22/C22, "&gt;999%"))</f>
        <v>0.15384615384615385</v>
      </c>
      <c r="J22" s="9">
        <f>IF(E22=0, "-", IF(H22/E22&lt;10, H22/E22, "&gt;999%"))</f>
        <v>2.9585798816568046E-2</v>
      </c>
    </row>
    <row r="23" spans="1:10" x14ac:dyDescent="0.25">
      <c r="A23" s="158" t="s">
        <v>162</v>
      </c>
      <c r="B23" s="65">
        <v>80</v>
      </c>
      <c r="C23" s="66">
        <v>81</v>
      </c>
      <c r="D23" s="65">
        <v>517</v>
      </c>
      <c r="E23" s="66">
        <v>445</v>
      </c>
      <c r="F23" s="67"/>
      <c r="G23" s="65">
        <f>B23-C23</f>
        <v>-1</v>
      </c>
      <c r="H23" s="66">
        <f>D23-E23</f>
        <v>72</v>
      </c>
      <c r="I23" s="8">
        <f>IF(C23=0, "-", IF(G23/C23&lt;10, G23/C23, "&gt;999%"))</f>
        <v>-1.2345679012345678E-2</v>
      </c>
      <c r="J23" s="9">
        <f>IF(E23=0, "-", IF(H23/E23&lt;10, H23/E23, "&gt;999%"))</f>
        <v>0.16179775280898875</v>
      </c>
    </row>
    <row r="24" spans="1:10" x14ac:dyDescent="0.25">
      <c r="A24" s="7"/>
      <c r="B24" s="65"/>
      <c r="C24" s="66"/>
      <c r="D24" s="65"/>
      <c r="E24" s="66"/>
      <c r="F24" s="67"/>
      <c r="G24" s="65"/>
      <c r="H24" s="66"/>
      <c r="I24" s="8"/>
      <c r="J24" s="9"/>
    </row>
    <row r="25" spans="1:10" s="43" customFormat="1" ht="13" x14ac:dyDescent="0.3">
      <c r="A25" s="53" t="s">
        <v>29</v>
      </c>
      <c r="B25" s="78">
        <f>SUM($B26:$B29)</f>
        <v>7573</v>
      </c>
      <c r="C25" s="79">
        <f>SUM($C26:$C29)</f>
        <v>5890</v>
      </c>
      <c r="D25" s="78">
        <f>SUM($D26:$D29)</f>
        <v>36090</v>
      </c>
      <c r="E25" s="79">
        <f>SUM($E26:$E29)</f>
        <v>33678</v>
      </c>
      <c r="F25" s="80"/>
      <c r="G25" s="78">
        <f>B25-C25</f>
        <v>1683</v>
      </c>
      <c r="H25" s="79">
        <f>D25-E25</f>
        <v>2412</v>
      </c>
      <c r="I25" s="54">
        <f>IF(C25=0, "-", IF(G25/C25&lt;10, G25/C25, "&gt;999%"))</f>
        <v>0.28573853989813242</v>
      </c>
      <c r="J25" s="55">
        <f>IF(E25=0, "-", IF(H25/E25&lt;10, H25/E25, "&gt;999%"))</f>
        <v>7.1619454836985563E-2</v>
      </c>
    </row>
    <row r="26" spans="1:10" x14ac:dyDescent="0.25">
      <c r="A26" s="158" t="s">
        <v>159</v>
      </c>
      <c r="B26" s="65">
        <v>3983</v>
      </c>
      <c r="C26" s="66">
        <v>3145</v>
      </c>
      <c r="D26" s="65">
        <v>18777</v>
      </c>
      <c r="E26" s="66">
        <v>18552</v>
      </c>
      <c r="F26" s="67"/>
      <c r="G26" s="65">
        <f>B26-C26</f>
        <v>838</v>
      </c>
      <c r="H26" s="66">
        <f>D26-E26</f>
        <v>225</v>
      </c>
      <c r="I26" s="8">
        <f>IF(C26=0, "-", IF(G26/C26&lt;10, G26/C26, "&gt;999%"))</f>
        <v>0.26645468998410177</v>
      </c>
      <c r="J26" s="9">
        <f>IF(E26=0, "-", IF(H26/E26&lt;10, H26/E26, "&gt;999%"))</f>
        <v>1.2128072445019405E-2</v>
      </c>
    </row>
    <row r="27" spans="1:10" x14ac:dyDescent="0.25">
      <c r="A27" s="158" t="s">
        <v>160</v>
      </c>
      <c r="B27" s="65">
        <v>3063</v>
      </c>
      <c r="C27" s="66">
        <v>2277</v>
      </c>
      <c r="D27" s="65">
        <v>14420</v>
      </c>
      <c r="E27" s="66">
        <v>12325</v>
      </c>
      <c r="F27" s="67"/>
      <c r="G27" s="65">
        <f>B27-C27</f>
        <v>786</v>
      </c>
      <c r="H27" s="66">
        <f>D27-E27</f>
        <v>2095</v>
      </c>
      <c r="I27" s="8">
        <f>IF(C27=0, "-", IF(G27/C27&lt;10, G27/C27, "&gt;999%"))</f>
        <v>0.34519104084321478</v>
      </c>
      <c r="J27" s="9">
        <f>IF(E27=0, "-", IF(H27/E27&lt;10, H27/E27, "&gt;999%"))</f>
        <v>0.16997971602434078</v>
      </c>
    </row>
    <row r="28" spans="1:10" x14ac:dyDescent="0.25">
      <c r="A28" s="158" t="s">
        <v>161</v>
      </c>
      <c r="B28" s="65">
        <v>188</v>
      </c>
      <c r="C28" s="66">
        <v>178</v>
      </c>
      <c r="D28" s="65">
        <v>1144</v>
      </c>
      <c r="E28" s="66">
        <v>1088</v>
      </c>
      <c r="F28" s="67"/>
      <c r="G28" s="65">
        <f>B28-C28</f>
        <v>10</v>
      </c>
      <c r="H28" s="66">
        <f>D28-E28</f>
        <v>56</v>
      </c>
      <c r="I28" s="8">
        <f>IF(C28=0, "-", IF(G28/C28&lt;10, G28/C28, "&gt;999%"))</f>
        <v>5.6179775280898875E-2</v>
      </c>
      <c r="J28" s="9">
        <f>IF(E28=0, "-", IF(H28/E28&lt;10, H28/E28, "&gt;999%"))</f>
        <v>5.1470588235294115E-2</v>
      </c>
    </row>
    <row r="29" spans="1:10" x14ac:dyDescent="0.25">
      <c r="A29" s="158" t="s">
        <v>162</v>
      </c>
      <c r="B29" s="65">
        <v>339</v>
      </c>
      <c r="C29" s="66">
        <v>290</v>
      </c>
      <c r="D29" s="65">
        <v>1749</v>
      </c>
      <c r="E29" s="66">
        <v>1713</v>
      </c>
      <c r="F29" s="67"/>
      <c r="G29" s="65">
        <f>B29-C29</f>
        <v>49</v>
      </c>
      <c r="H29" s="66">
        <f>D29-E29</f>
        <v>36</v>
      </c>
      <c r="I29" s="8">
        <f>IF(C29=0, "-", IF(G29/C29&lt;10, G29/C29, "&gt;999%"))</f>
        <v>0.16896551724137931</v>
      </c>
      <c r="J29" s="9">
        <f>IF(E29=0, "-", IF(H29/E29&lt;10, H29/E29, "&gt;999%"))</f>
        <v>2.1015761821366025E-2</v>
      </c>
    </row>
    <row r="30" spans="1:10" x14ac:dyDescent="0.25">
      <c r="A30" s="7"/>
      <c r="B30" s="65"/>
      <c r="C30" s="66"/>
      <c r="D30" s="65"/>
      <c r="E30" s="66"/>
      <c r="F30" s="67"/>
      <c r="G30" s="65"/>
      <c r="H30" s="66"/>
      <c r="I30" s="8"/>
      <c r="J30" s="9"/>
    </row>
    <row r="31" spans="1:10" s="43" customFormat="1" ht="13" x14ac:dyDescent="0.3">
      <c r="A31" s="22" t="s">
        <v>125</v>
      </c>
      <c r="B31" s="78">
        <v>401</v>
      </c>
      <c r="C31" s="79">
        <v>324</v>
      </c>
      <c r="D31" s="78">
        <v>1586</v>
      </c>
      <c r="E31" s="79">
        <v>1453</v>
      </c>
      <c r="F31" s="80"/>
      <c r="G31" s="78">
        <f>B31-C31</f>
        <v>77</v>
      </c>
      <c r="H31" s="79">
        <f>D31-E31</f>
        <v>133</v>
      </c>
      <c r="I31" s="54">
        <f>IF(C31=0, "-", IF(G31/C31&lt;10, G31/C31, "&gt;999%"))</f>
        <v>0.23765432098765432</v>
      </c>
      <c r="J31" s="55">
        <f>IF(E31=0, "-", IF(H31/E31&lt;10, H31/E31, "&gt;999%"))</f>
        <v>9.1534755677907781E-2</v>
      </c>
    </row>
    <row r="32" spans="1:10" x14ac:dyDescent="0.25">
      <c r="A32" s="1"/>
      <c r="B32" s="68"/>
      <c r="C32" s="69"/>
      <c r="D32" s="68"/>
      <c r="E32" s="69"/>
      <c r="F32" s="70"/>
      <c r="G32" s="68"/>
      <c r="H32" s="69"/>
      <c r="I32" s="5"/>
      <c r="J32" s="6"/>
    </row>
    <row r="33" spans="1:10" s="43" customFormat="1" ht="13" x14ac:dyDescent="0.3">
      <c r="A33" s="27" t="s">
        <v>5</v>
      </c>
      <c r="B33" s="71">
        <f>SUM(B26:B32)</f>
        <v>7974</v>
      </c>
      <c r="C33" s="77">
        <f>SUM(C26:C32)</f>
        <v>6214</v>
      </c>
      <c r="D33" s="71">
        <f>SUM(D26:D32)</f>
        <v>37676</v>
      </c>
      <c r="E33" s="77">
        <f>SUM(E26:E32)</f>
        <v>35131</v>
      </c>
      <c r="F33" s="73"/>
      <c r="G33" s="71">
        <f>B33-C33</f>
        <v>1760</v>
      </c>
      <c r="H33" s="72">
        <f>D33-E33</f>
        <v>2545</v>
      </c>
      <c r="I33" s="37">
        <f>IF(C33=0, 0, G33/C33)</f>
        <v>0.28323141293852588</v>
      </c>
      <c r="J33" s="38">
        <f>IF(E33=0, 0, H33/E33)</f>
        <v>7.2443141385101481E-2</v>
      </c>
    </row>
  </sheetData>
  <mergeCells count="5">
    <mergeCell ref="B1:J1"/>
    <mergeCell ref="B2:J2"/>
    <mergeCell ref="B4:C4"/>
    <mergeCell ref="D4:E4"/>
    <mergeCell ref="G4:J4"/>
  </mergeCells>
  <phoneticPr fontId="3" type="noConversion"/>
  <printOptions horizontalCentered="1"/>
  <pageMargins left="0.39370078740157483" right="0.39370078740157483" top="0.39370078740157483" bottom="0.59055118110236227" header="0.39370078740157483" footer="0.19685039370078741"/>
  <pageSetup paperSize="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pageSetUpPr fitToPage="1"/>
  </sheetPr>
  <dimension ref="A1:J39"/>
  <sheetViews>
    <sheetView tabSelected="1" zoomScaleNormal="100" workbookViewId="0">
      <selection activeCell="M1" sqref="M1"/>
    </sheetView>
  </sheetViews>
  <sheetFormatPr defaultRowHeight="12.5" x14ac:dyDescent="0.25"/>
  <cols>
    <col min="1" max="1" width="31.90625" bestFit="1" customWidth="1"/>
    <col min="2" max="5" width="10.1796875" customWidth="1"/>
    <col min="6" max="6" width="1.7265625" customWidth="1"/>
    <col min="7" max="10" width="10.1796875" customWidth="1"/>
  </cols>
  <sheetData>
    <row r="1" spans="1:10" s="52" customFormat="1" ht="20" x14ac:dyDescent="0.4">
      <c r="A1" s="4" t="s">
        <v>10</v>
      </c>
      <c r="B1" s="198" t="s">
        <v>30</v>
      </c>
      <c r="C1" s="199"/>
      <c r="D1" s="199"/>
      <c r="E1" s="199"/>
      <c r="F1" s="199"/>
      <c r="G1" s="199"/>
      <c r="H1" s="199"/>
      <c r="I1" s="199"/>
      <c r="J1" s="199"/>
    </row>
    <row r="2" spans="1:10" s="52" customFormat="1" ht="20" x14ac:dyDescent="0.4">
      <c r="A2" s="4" t="s">
        <v>108</v>
      </c>
      <c r="B2" s="202" t="s">
        <v>99</v>
      </c>
      <c r="C2" s="203"/>
      <c r="D2" s="203"/>
      <c r="E2" s="203"/>
      <c r="F2" s="203"/>
      <c r="G2" s="203"/>
      <c r="H2" s="203"/>
      <c r="I2" s="203"/>
      <c r="J2" s="203"/>
    </row>
    <row r="4" spans="1:10" ht="13" x14ac:dyDescent="0.3">
      <c r="A4" s="3"/>
      <c r="B4" s="196" t="s">
        <v>1</v>
      </c>
      <c r="C4" s="197"/>
      <c r="D4" s="196" t="s">
        <v>2</v>
      </c>
      <c r="E4" s="197"/>
      <c r="F4" s="59"/>
      <c r="G4" s="196" t="s">
        <v>3</v>
      </c>
      <c r="H4" s="200"/>
      <c r="I4" s="200"/>
      <c r="J4" s="197"/>
    </row>
    <row r="5" spans="1:10" ht="13" x14ac:dyDescent="0.3">
      <c r="A5" s="27" t="s">
        <v>0</v>
      </c>
      <c r="B5" s="57">
        <f>VALUE(RIGHT(B2, 4))</f>
        <v>2023</v>
      </c>
      <c r="C5" s="58">
        <f>B5-1</f>
        <v>2022</v>
      </c>
      <c r="D5" s="57">
        <f>B5</f>
        <v>2023</v>
      </c>
      <c r="E5" s="58">
        <f>C5</f>
        <v>2022</v>
      </c>
      <c r="F5" s="64"/>
      <c r="G5" s="57" t="s">
        <v>4</v>
      </c>
      <c r="H5" s="58" t="s">
        <v>2</v>
      </c>
      <c r="I5" s="57" t="s">
        <v>4</v>
      </c>
      <c r="J5" s="58" t="s">
        <v>2</v>
      </c>
    </row>
    <row r="6" spans="1:10" ht="13" x14ac:dyDescent="0.3">
      <c r="A6" s="22"/>
      <c r="B6" s="74"/>
      <c r="C6" s="75"/>
      <c r="D6" s="74"/>
      <c r="E6" s="75"/>
      <c r="F6" s="76"/>
      <c r="G6" s="74"/>
      <c r="H6" s="75"/>
      <c r="I6" s="23"/>
      <c r="J6" s="24"/>
    </row>
    <row r="7" spans="1:10" s="139" customFormat="1" ht="13" x14ac:dyDescent="0.3">
      <c r="A7" s="159" t="s">
        <v>109</v>
      </c>
      <c r="B7" s="65"/>
      <c r="C7" s="66"/>
      <c r="D7" s="65"/>
      <c r="E7" s="66"/>
      <c r="F7" s="67"/>
      <c r="G7" s="65"/>
      <c r="H7" s="66"/>
      <c r="I7" s="20"/>
      <c r="J7" s="21"/>
    </row>
    <row r="8" spans="1:10" x14ac:dyDescent="0.25">
      <c r="A8" s="158" t="s">
        <v>163</v>
      </c>
      <c r="B8" s="65">
        <v>60</v>
      </c>
      <c r="C8" s="66">
        <v>90</v>
      </c>
      <c r="D8" s="65">
        <v>356</v>
      </c>
      <c r="E8" s="66">
        <v>241</v>
      </c>
      <c r="F8" s="67"/>
      <c r="G8" s="65">
        <f>B8-C8</f>
        <v>-30</v>
      </c>
      <c r="H8" s="66">
        <f>D8-E8</f>
        <v>115</v>
      </c>
      <c r="I8" s="20">
        <f>IF(C8=0, "-", IF(G8/C8&lt;10, G8/C8, "&gt;999%"))</f>
        <v>-0.33333333333333331</v>
      </c>
      <c r="J8" s="21">
        <f>IF(E8=0, "-", IF(H8/E8&lt;10, H8/E8, "&gt;999%"))</f>
        <v>0.47717842323651455</v>
      </c>
    </row>
    <row r="9" spans="1:10" x14ac:dyDescent="0.25">
      <c r="A9" s="158" t="s">
        <v>164</v>
      </c>
      <c r="B9" s="65">
        <v>108</v>
      </c>
      <c r="C9" s="66">
        <v>23</v>
      </c>
      <c r="D9" s="65">
        <v>706</v>
      </c>
      <c r="E9" s="66">
        <v>248</v>
      </c>
      <c r="F9" s="67"/>
      <c r="G9" s="65">
        <f>B9-C9</f>
        <v>85</v>
      </c>
      <c r="H9" s="66">
        <f>D9-E9</f>
        <v>458</v>
      </c>
      <c r="I9" s="20">
        <f>IF(C9=0, "-", IF(G9/C9&lt;10, G9/C9, "&gt;999%"))</f>
        <v>3.6956521739130435</v>
      </c>
      <c r="J9" s="21">
        <f>IF(E9=0, "-", IF(H9/E9&lt;10, H9/E9, "&gt;999%"))</f>
        <v>1.846774193548387</v>
      </c>
    </row>
    <row r="10" spans="1:10" x14ac:dyDescent="0.25">
      <c r="A10" s="158" t="s">
        <v>165</v>
      </c>
      <c r="B10" s="65">
        <v>219</v>
      </c>
      <c r="C10" s="66">
        <v>139</v>
      </c>
      <c r="D10" s="65">
        <v>780</v>
      </c>
      <c r="E10" s="66">
        <v>1220</v>
      </c>
      <c r="F10" s="67"/>
      <c r="G10" s="65">
        <f>B10-C10</f>
        <v>80</v>
      </c>
      <c r="H10" s="66">
        <f>D10-E10</f>
        <v>-440</v>
      </c>
      <c r="I10" s="20">
        <f>IF(C10=0, "-", IF(G10/C10&lt;10, G10/C10, "&gt;999%"))</f>
        <v>0.57553956834532372</v>
      </c>
      <c r="J10" s="21">
        <f>IF(E10=0, "-", IF(H10/E10&lt;10, H10/E10, "&gt;999%"))</f>
        <v>-0.36065573770491804</v>
      </c>
    </row>
    <row r="11" spans="1:10" x14ac:dyDescent="0.25">
      <c r="A11" s="158" t="s">
        <v>166</v>
      </c>
      <c r="B11" s="65">
        <v>894</v>
      </c>
      <c r="C11" s="66">
        <v>838</v>
      </c>
      <c r="D11" s="65">
        <v>4539</v>
      </c>
      <c r="E11" s="66">
        <v>4880</v>
      </c>
      <c r="F11" s="67"/>
      <c r="G11" s="65">
        <f>B11-C11</f>
        <v>56</v>
      </c>
      <c r="H11" s="66">
        <f>D11-E11</f>
        <v>-341</v>
      </c>
      <c r="I11" s="20">
        <f>IF(C11=0, "-", IF(G11/C11&lt;10, G11/C11, "&gt;999%"))</f>
        <v>6.6825775656324582E-2</v>
      </c>
      <c r="J11" s="21">
        <f>IF(E11=0, "-", IF(H11/E11&lt;10, H11/E11, "&gt;999%"))</f>
        <v>-6.9877049180327874E-2</v>
      </c>
    </row>
    <row r="12" spans="1:10" x14ac:dyDescent="0.25">
      <c r="A12" s="158" t="s">
        <v>167</v>
      </c>
      <c r="B12" s="65">
        <v>1</v>
      </c>
      <c r="C12" s="66">
        <v>1</v>
      </c>
      <c r="D12" s="65">
        <v>13</v>
      </c>
      <c r="E12" s="66">
        <v>8</v>
      </c>
      <c r="F12" s="67"/>
      <c r="G12" s="65">
        <f>B12-C12</f>
        <v>0</v>
      </c>
      <c r="H12" s="66">
        <f>D12-E12</f>
        <v>5</v>
      </c>
      <c r="I12" s="20">
        <f>IF(C12=0, "-", IF(G12/C12&lt;10, G12/C12, "&gt;999%"))</f>
        <v>0</v>
      </c>
      <c r="J12" s="21">
        <f>IF(E12=0, "-", IF(H12/E12&lt;10, H12/E12, "&gt;999%"))</f>
        <v>0.625</v>
      </c>
    </row>
    <row r="13" spans="1:10" x14ac:dyDescent="0.25">
      <c r="A13" s="7"/>
      <c r="B13" s="65"/>
      <c r="C13" s="66"/>
      <c r="D13" s="65"/>
      <c r="E13" s="66"/>
      <c r="F13" s="67"/>
      <c r="G13" s="65"/>
      <c r="H13" s="66"/>
      <c r="I13" s="20"/>
      <c r="J13" s="21"/>
    </row>
    <row r="14" spans="1:10" s="139" customFormat="1" ht="13" x14ac:dyDescent="0.3">
      <c r="A14" s="159" t="s">
        <v>118</v>
      </c>
      <c r="B14" s="65"/>
      <c r="C14" s="66"/>
      <c r="D14" s="65"/>
      <c r="E14" s="66"/>
      <c r="F14" s="67"/>
      <c r="G14" s="65"/>
      <c r="H14" s="66"/>
      <c r="I14" s="20"/>
      <c r="J14" s="21"/>
    </row>
    <row r="15" spans="1:10" x14ac:dyDescent="0.25">
      <c r="A15" s="158" t="s">
        <v>163</v>
      </c>
      <c r="B15" s="65">
        <v>682</v>
      </c>
      <c r="C15" s="66">
        <v>805</v>
      </c>
      <c r="D15" s="65">
        <v>3553</v>
      </c>
      <c r="E15" s="66">
        <v>4058</v>
      </c>
      <c r="F15" s="67"/>
      <c r="G15" s="65">
        <f>B15-C15</f>
        <v>-123</v>
      </c>
      <c r="H15" s="66">
        <f>D15-E15</f>
        <v>-505</v>
      </c>
      <c r="I15" s="20">
        <f>IF(C15=0, "-", IF(G15/C15&lt;10, G15/C15, "&gt;999%"))</f>
        <v>-0.15279503105590062</v>
      </c>
      <c r="J15" s="21">
        <f>IF(E15=0, "-", IF(H15/E15&lt;10, H15/E15, "&gt;999%"))</f>
        <v>-0.12444553967471661</v>
      </c>
    </row>
    <row r="16" spans="1:10" x14ac:dyDescent="0.25">
      <c r="A16" s="158" t="s">
        <v>164</v>
      </c>
      <c r="B16" s="65">
        <v>506</v>
      </c>
      <c r="C16" s="66">
        <v>41</v>
      </c>
      <c r="D16" s="65">
        <v>1390</v>
      </c>
      <c r="E16" s="66">
        <v>210</v>
      </c>
      <c r="F16" s="67"/>
      <c r="G16" s="65">
        <f>B16-C16</f>
        <v>465</v>
      </c>
      <c r="H16" s="66">
        <f>D16-E16</f>
        <v>1180</v>
      </c>
      <c r="I16" s="20" t="str">
        <f>IF(C16=0, "-", IF(G16/C16&lt;10, G16/C16, "&gt;999%"))</f>
        <v>&gt;999%</v>
      </c>
      <c r="J16" s="21">
        <f>IF(E16=0, "-", IF(H16/E16&lt;10, H16/E16, "&gt;999%"))</f>
        <v>5.6190476190476186</v>
      </c>
    </row>
    <row r="17" spans="1:10" x14ac:dyDescent="0.25">
      <c r="A17" s="158" t="s">
        <v>165</v>
      </c>
      <c r="B17" s="65">
        <v>493</v>
      </c>
      <c r="C17" s="66">
        <v>219</v>
      </c>
      <c r="D17" s="65">
        <v>2019</v>
      </c>
      <c r="E17" s="66">
        <v>2007</v>
      </c>
      <c r="F17" s="67"/>
      <c r="G17" s="65">
        <f>B17-C17</f>
        <v>274</v>
      </c>
      <c r="H17" s="66">
        <f>D17-E17</f>
        <v>12</v>
      </c>
      <c r="I17" s="20">
        <f>IF(C17=0, "-", IF(G17/C17&lt;10, G17/C17, "&gt;999%"))</f>
        <v>1.2511415525114156</v>
      </c>
      <c r="J17" s="21">
        <f>IF(E17=0, "-", IF(H17/E17&lt;10, H17/E17, "&gt;999%"))</f>
        <v>5.9790732436472349E-3</v>
      </c>
    </row>
    <row r="18" spans="1:10" x14ac:dyDescent="0.25">
      <c r="A18" s="158" t="s">
        <v>166</v>
      </c>
      <c r="B18" s="65">
        <v>2812</v>
      </c>
      <c r="C18" s="66">
        <v>2135</v>
      </c>
      <c r="D18" s="65">
        <v>13826</v>
      </c>
      <c r="E18" s="66">
        <v>12116</v>
      </c>
      <c r="F18" s="67"/>
      <c r="G18" s="65">
        <f>B18-C18</f>
        <v>677</v>
      </c>
      <c r="H18" s="66">
        <f>D18-E18</f>
        <v>1710</v>
      </c>
      <c r="I18" s="20">
        <f>IF(C18=0, "-", IF(G18/C18&lt;10, G18/C18, "&gt;999%"))</f>
        <v>0.31709601873536297</v>
      </c>
      <c r="J18" s="21">
        <f>IF(E18=0, "-", IF(H18/E18&lt;10, H18/E18, "&gt;999%"))</f>
        <v>0.14113568834598877</v>
      </c>
    </row>
    <row r="19" spans="1:10" x14ac:dyDescent="0.25">
      <c r="A19" s="158" t="s">
        <v>167</v>
      </c>
      <c r="B19" s="65">
        <v>50</v>
      </c>
      <c r="C19" s="66">
        <v>22</v>
      </c>
      <c r="D19" s="65">
        <v>217</v>
      </c>
      <c r="E19" s="66">
        <v>145</v>
      </c>
      <c r="F19" s="67"/>
      <c r="G19" s="65">
        <f>B19-C19</f>
        <v>28</v>
      </c>
      <c r="H19" s="66">
        <f>D19-E19</f>
        <v>72</v>
      </c>
      <c r="I19" s="20">
        <f>IF(C19=0, "-", IF(G19/C19&lt;10, G19/C19, "&gt;999%"))</f>
        <v>1.2727272727272727</v>
      </c>
      <c r="J19" s="21">
        <f>IF(E19=0, "-", IF(H19/E19&lt;10, H19/E19, "&gt;999%"))</f>
        <v>0.49655172413793103</v>
      </c>
    </row>
    <row r="20" spans="1:10" x14ac:dyDescent="0.25">
      <c r="A20" s="7"/>
      <c r="B20" s="65"/>
      <c r="C20" s="66"/>
      <c r="D20" s="65"/>
      <c r="E20" s="66"/>
      <c r="F20" s="67"/>
      <c r="G20" s="65"/>
      <c r="H20" s="66"/>
      <c r="I20" s="20"/>
      <c r="J20" s="21"/>
    </row>
    <row r="21" spans="1:10" s="139" customFormat="1" ht="13" x14ac:dyDescent="0.3">
      <c r="A21" s="159" t="s">
        <v>124</v>
      </c>
      <c r="B21" s="65"/>
      <c r="C21" s="66"/>
      <c r="D21" s="65"/>
      <c r="E21" s="66"/>
      <c r="F21" s="67"/>
      <c r="G21" s="65"/>
      <c r="H21" s="66"/>
      <c r="I21" s="20"/>
      <c r="J21" s="21"/>
    </row>
    <row r="22" spans="1:10" x14ac:dyDescent="0.25">
      <c r="A22" s="158" t="s">
        <v>163</v>
      </c>
      <c r="B22" s="65">
        <v>1591</v>
      </c>
      <c r="C22" s="66">
        <v>1459</v>
      </c>
      <c r="D22" s="65">
        <v>8014</v>
      </c>
      <c r="E22" s="66">
        <v>8011</v>
      </c>
      <c r="F22" s="67"/>
      <c r="G22" s="65">
        <f>B22-C22</f>
        <v>132</v>
      </c>
      <c r="H22" s="66">
        <f>D22-E22</f>
        <v>3</v>
      </c>
      <c r="I22" s="20">
        <f>IF(C22=0, "-", IF(G22/C22&lt;10, G22/C22, "&gt;999%"))</f>
        <v>9.047292666209733E-2</v>
      </c>
      <c r="J22" s="21">
        <f>IF(E22=0, "-", IF(H22/E22&lt;10, H22/E22, "&gt;999%"))</f>
        <v>3.7448508301086004E-4</v>
      </c>
    </row>
    <row r="23" spans="1:10" x14ac:dyDescent="0.25">
      <c r="A23" s="158" t="s">
        <v>164</v>
      </c>
      <c r="B23" s="65">
        <v>2</v>
      </c>
      <c r="C23" s="66">
        <v>0</v>
      </c>
      <c r="D23" s="65">
        <v>7</v>
      </c>
      <c r="E23" s="66">
        <v>1</v>
      </c>
      <c r="F23" s="67"/>
      <c r="G23" s="65">
        <f>B23-C23</f>
        <v>2</v>
      </c>
      <c r="H23" s="66">
        <f>D23-E23</f>
        <v>6</v>
      </c>
      <c r="I23" s="20" t="str">
        <f>IF(C23=0, "-", IF(G23/C23&lt;10, G23/C23, "&gt;999%"))</f>
        <v>-</v>
      </c>
      <c r="J23" s="21">
        <f>IF(E23=0, "-", IF(H23/E23&lt;10, H23/E23, "&gt;999%"))</f>
        <v>6</v>
      </c>
    </row>
    <row r="24" spans="1:10" x14ac:dyDescent="0.25">
      <c r="A24" s="158" t="s">
        <v>166</v>
      </c>
      <c r="B24" s="65">
        <v>155</v>
      </c>
      <c r="C24" s="66">
        <v>118</v>
      </c>
      <c r="D24" s="65">
        <v>670</v>
      </c>
      <c r="E24" s="66">
        <v>533</v>
      </c>
      <c r="F24" s="67"/>
      <c r="G24" s="65">
        <f>B24-C24</f>
        <v>37</v>
      </c>
      <c r="H24" s="66">
        <f>D24-E24</f>
        <v>137</v>
      </c>
      <c r="I24" s="20">
        <f>IF(C24=0, "-", IF(G24/C24&lt;10, G24/C24, "&gt;999%"))</f>
        <v>0.3135593220338983</v>
      </c>
      <c r="J24" s="21">
        <f>IF(E24=0, "-", IF(H24/E24&lt;10, H24/E24, "&gt;999%"))</f>
        <v>0.25703564727954969</v>
      </c>
    </row>
    <row r="25" spans="1:10" x14ac:dyDescent="0.25">
      <c r="A25" s="7"/>
      <c r="B25" s="65"/>
      <c r="C25" s="66"/>
      <c r="D25" s="65"/>
      <c r="E25" s="66"/>
      <c r="F25" s="67"/>
      <c r="G25" s="65"/>
      <c r="H25" s="66"/>
      <c r="I25" s="20"/>
      <c r="J25" s="21"/>
    </row>
    <row r="26" spans="1:10" x14ac:dyDescent="0.25">
      <c r="A26" s="7" t="s">
        <v>125</v>
      </c>
      <c r="B26" s="65">
        <v>401</v>
      </c>
      <c r="C26" s="66">
        <v>324</v>
      </c>
      <c r="D26" s="65">
        <v>1586</v>
      </c>
      <c r="E26" s="66">
        <v>1453</v>
      </c>
      <c r="F26" s="67"/>
      <c r="G26" s="65">
        <f>B26-C26</f>
        <v>77</v>
      </c>
      <c r="H26" s="66">
        <f>D26-E26</f>
        <v>133</v>
      </c>
      <c r="I26" s="20">
        <f>IF(C26=0, "-", IF(G26/C26&lt;10, G26/C26, "&gt;999%"))</f>
        <v>0.23765432098765432</v>
      </c>
      <c r="J26" s="21">
        <f>IF(E26=0, "-", IF(H26/E26&lt;10, H26/E26, "&gt;999%"))</f>
        <v>9.1534755677907781E-2</v>
      </c>
    </row>
    <row r="27" spans="1:10" x14ac:dyDescent="0.25">
      <c r="A27" s="1"/>
      <c r="B27" s="68"/>
      <c r="C27" s="69"/>
      <c r="D27" s="68"/>
      <c r="E27" s="69"/>
      <c r="F27" s="70"/>
      <c r="G27" s="68"/>
      <c r="H27" s="69"/>
      <c r="I27" s="5"/>
      <c r="J27" s="6"/>
    </row>
    <row r="28" spans="1:10" s="43" customFormat="1" ht="13" x14ac:dyDescent="0.3">
      <c r="A28" s="27" t="s">
        <v>5</v>
      </c>
      <c r="B28" s="71">
        <f>SUM(B6:B27)</f>
        <v>7974</v>
      </c>
      <c r="C28" s="77">
        <f>SUM(C6:C27)</f>
        <v>6214</v>
      </c>
      <c r="D28" s="71">
        <f>SUM(D6:D27)</f>
        <v>37676</v>
      </c>
      <c r="E28" s="77">
        <f>SUM(E6:E27)</f>
        <v>35131</v>
      </c>
      <c r="F28" s="73"/>
      <c r="G28" s="71">
        <f>B28-C28</f>
        <v>1760</v>
      </c>
      <c r="H28" s="72">
        <f>D28-E28</f>
        <v>2545</v>
      </c>
      <c r="I28" s="37">
        <f>IF(C28=0, 0, G28/C28)</f>
        <v>0.28323141293852588</v>
      </c>
      <c r="J28" s="38">
        <f>IF(E28=0, 0, H28/E28)</f>
        <v>7.2443141385101481E-2</v>
      </c>
    </row>
    <row r="29" spans="1:10" s="43" customFormat="1" ht="13" x14ac:dyDescent="0.3">
      <c r="A29" s="22"/>
      <c r="B29" s="78"/>
      <c r="C29" s="98"/>
      <c r="D29" s="78"/>
      <c r="E29" s="98"/>
      <c r="F29" s="80"/>
      <c r="G29" s="78"/>
      <c r="H29" s="79"/>
      <c r="I29" s="54"/>
      <c r="J29" s="55"/>
    </row>
    <row r="30" spans="1:10" s="139" customFormat="1" ht="13" x14ac:dyDescent="0.3">
      <c r="A30" s="161" t="s">
        <v>168</v>
      </c>
      <c r="B30" s="74"/>
      <c r="C30" s="75"/>
      <c r="D30" s="74"/>
      <c r="E30" s="75"/>
      <c r="F30" s="76"/>
      <c r="G30" s="74"/>
      <c r="H30" s="75"/>
      <c r="I30" s="23"/>
      <c r="J30" s="24"/>
    </row>
    <row r="31" spans="1:10" x14ac:dyDescent="0.25">
      <c r="A31" s="7" t="s">
        <v>163</v>
      </c>
      <c r="B31" s="65">
        <v>2333</v>
      </c>
      <c r="C31" s="66">
        <v>2354</v>
      </c>
      <c r="D31" s="65">
        <v>11923</v>
      </c>
      <c r="E31" s="66">
        <v>12310</v>
      </c>
      <c r="F31" s="67"/>
      <c r="G31" s="65">
        <f>B31-C31</f>
        <v>-21</v>
      </c>
      <c r="H31" s="66">
        <f>D31-E31</f>
        <v>-387</v>
      </c>
      <c r="I31" s="20">
        <f>IF(C31=0, "-", IF(G31/C31&lt;10, G31/C31, "&gt;999%"))</f>
        <v>-8.9209855564995749E-3</v>
      </c>
      <c r="J31" s="21">
        <f>IF(E31=0, "-", IF(H31/E31&lt;10, H31/E31, "&gt;999%"))</f>
        <v>-3.1437855402112101E-2</v>
      </c>
    </row>
    <row r="32" spans="1:10" x14ac:dyDescent="0.25">
      <c r="A32" s="7" t="s">
        <v>164</v>
      </c>
      <c r="B32" s="65">
        <v>616</v>
      </c>
      <c r="C32" s="66">
        <v>64</v>
      </c>
      <c r="D32" s="65">
        <v>2103</v>
      </c>
      <c r="E32" s="66">
        <v>459</v>
      </c>
      <c r="F32" s="67"/>
      <c r="G32" s="65">
        <f>B32-C32</f>
        <v>552</v>
      </c>
      <c r="H32" s="66">
        <f>D32-E32</f>
        <v>1644</v>
      </c>
      <c r="I32" s="20">
        <f>IF(C32=0, "-", IF(G32/C32&lt;10, G32/C32, "&gt;999%"))</f>
        <v>8.625</v>
      </c>
      <c r="J32" s="21">
        <f>IF(E32=0, "-", IF(H32/E32&lt;10, H32/E32, "&gt;999%"))</f>
        <v>3.5816993464052289</v>
      </c>
    </row>
    <row r="33" spans="1:10" x14ac:dyDescent="0.25">
      <c r="A33" s="7" t="s">
        <v>165</v>
      </c>
      <c r="B33" s="65">
        <v>712</v>
      </c>
      <c r="C33" s="66">
        <v>358</v>
      </c>
      <c r="D33" s="65">
        <v>2799</v>
      </c>
      <c r="E33" s="66">
        <v>3227</v>
      </c>
      <c r="F33" s="67"/>
      <c r="G33" s="65">
        <f>B33-C33</f>
        <v>354</v>
      </c>
      <c r="H33" s="66">
        <f>D33-E33</f>
        <v>-428</v>
      </c>
      <c r="I33" s="20">
        <f>IF(C33=0, "-", IF(G33/C33&lt;10, G33/C33, "&gt;999%"))</f>
        <v>0.98882681564245811</v>
      </c>
      <c r="J33" s="21">
        <f>IF(E33=0, "-", IF(H33/E33&lt;10, H33/E33, "&gt;999%"))</f>
        <v>-0.13263092655717384</v>
      </c>
    </row>
    <row r="34" spans="1:10" x14ac:dyDescent="0.25">
      <c r="A34" s="7" t="s">
        <v>166</v>
      </c>
      <c r="B34" s="65">
        <v>3861</v>
      </c>
      <c r="C34" s="66">
        <v>3091</v>
      </c>
      <c r="D34" s="65">
        <v>19035</v>
      </c>
      <c r="E34" s="66">
        <v>17529</v>
      </c>
      <c r="F34" s="67"/>
      <c r="G34" s="65">
        <f>B34-C34</f>
        <v>770</v>
      </c>
      <c r="H34" s="66">
        <f>D34-E34</f>
        <v>1506</v>
      </c>
      <c r="I34" s="20">
        <f>IF(C34=0, "-", IF(G34/C34&lt;10, G34/C34, "&gt;999%"))</f>
        <v>0.24911032028469751</v>
      </c>
      <c r="J34" s="21">
        <f>IF(E34=0, "-", IF(H34/E34&lt;10, H34/E34, "&gt;999%"))</f>
        <v>8.5914769810029101E-2</v>
      </c>
    </row>
    <row r="35" spans="1:10" x14ac:dyDescent="0.25">
      <c r="A35" s="7" t="s">
        <v>167</v>
      </c>
      <c r="B35" s="65">
        <v>51</v>
      </c>
      <c r="C35" s="66">
        <v>23</v>
      </c>
      <c r="D35" s="65">
        <v>230</v>
      </c>
      <c r="E35" s="66">
        <v>153</v>
      </c>
      <c r="F35" s="67"/>
      <c r="G35" s="65">
        <f>B35-C35</f>
        <v>28</v>
      </c>
      <c r="H35" s="66">
        <f>D35-E35</f>
        <v>77</v>
      </c>
      <c r="I35" s="20">
        <f>IF(C35=0, "-", IF(G35/C35&lt;10, G35/C35, "&gt;999%"))</f>
        <v>1.2173913043478262</v>
      </c>
      <c r="J35" s="21">
        <f>IF(E35=0, "-", IF(H35/E35&lt;10, H35/E35, "&gt;999%"))</f>
        <v>0.50326797385620914</v>
      </c>
    </row>
    <row r="36" spans="1:10" x14ac:dyDescent="0.25">
      <c r="A36" s="7"/>
      <c r="B36" s="65"/>
      <c r="C36" s="66"/>
      <c r="D36" s="65"/>
      <c r="E36" s="66"/>
      <c r="F36" s="67"/>
      <c r="G36" s="65"/>
      <c r="H36" s="66"/>
      <c r="I36" s="20"/>
      <c r="J36" s="21"/>
    </row>
    <row r="37" spans="1:10" x14ac:dyDescent="0.25">
      <c r="A37" s="7" t="s">
        <v>125</v>
      </c>
      <c r="B37" s="65">
        <v>401</v>
      </c>
      <c r="C37" s="66">
        <v>324</v>
      </c>
      <c r="D37" s="65">
        <v>1586</v>
      </c>
      <c r="E37" s="66">
        <v>1453</v>
      </c>
      <c r="F37" s="67"/>
      <c r="G37" s="65">
        <f>B37-C37</f>
        <v>77</v>
      </c>
      <c r="H37" s="66">
        <f>D37-E37</f>
        <v>133</v>
      </c>
      <c r="I37" s="20">
        <f>IF(C37=0, "-", IF(G37/C37&lt;10, G37/C37, "&gt;999%"))</f>
        <v>0.23765432098765432</v>
      </c>
      <c r="J37" s="21">
        <f>IF(E37=0, "-", IF(H37/E37&lt;10, H37/E37, "&gt;999%"))</f>
        <v>9.1534755677907781E-2</v>
      </c>
    </row>
    <row r="38" spans="1:10" x14ac:dyDescent="0.25">
      <c r="A38" s="7"/>
      <c r="B38" s="65"/>
      <c r="C38" s="66"/>
      <c r="D38" s="65"/>
      <c r="E38" s="66"/>
      <c r="F38" s="67"/>
      <c r="G38" s="65"/>
      <c r="H38" s="66"/>
      <c r="I38" s="20"/>
      <c r="J38" s="21"/>
    </row>
    <row r="39" spans="1:10" s="43" customFormat="1" ht="13" x14ac:dyDescent="0.3">
      <c r="A39" s="27" t="s">
        <v>5</v>
      </c>
      <c r="B39" s="71">
        <f>SUM(B29:B38)</f>
        <v>7974</v>
      </c>
      <c r="C39" s="77">
        <f>SUM(C29:C38)</f>
        <v>6214</v>
      </c>
      <c r="D39" s="71">
        <f>SUM(D29:D38)</f>
        <v>37676</v>
      </c>
      <c r="E39" s="77">
        <f>SUM(E29:E38)</f>
        <v>35131</v>
      </c>
      <c r="F39" s="73"/>
      <c r="G39" s="71">
        <f>B39-C39</f>
        <v>1760</v>
      </c>
      <c r="H39" s="72">
        <f>D39-E39</f>
        <v>2545</v>
      </c>
      <c r="I39" s="37">
        <f>IF(C39=0, 0, G39/C39)</f>
        <v>0.28323141293852588</v>
      </c>
      <c r="J39" s="38">
        <f>IF(E39=0, 0, H39/E39)</f>
        <v>7.2443141385101481E-2</v>
      </c>
    </row>
  </sheetData>
  <mergeCells count="5">
    <mergeCell ref="B1:J1"/>
    <mergeCell ref="B2:J2"/>
    <mergeCell ref="B4:C4"/>
    <mergeCell ref="D4:E4"/>
    <mergeCell ref="G4:J4"/>
  </mergeCells>
  <phoneticPr fontId="3" type="noConversion"/>
  <printOptions horizontalCentered="1"/>
  <pageMargins left="0.39370078740157483" right="0.39370078740157483" top="0.39370078740157483" bottom="0.59055118110236227" header="0.39370078740157483" footer="0.19685039370078741"/>
  <pageSetup paperSize="9" scale="83"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3"/>
  <dimension ref="A1:J45"/>
  <sheetViews>
    <sheetView tabSelected="1" zoomScaleNormal="100" workbookViewId="0">
      <selection activeCell="M1" sqref="M1"/>
    </sheetView>
  </sheetViews>
  <sheetFormatPr defaultRowHeight="12.5" x14ac:dyDescent="0.25"/>
  <cols>
    <col min="1" max="1" width="25.08984375" bestFit="1" customWidth="1"/>
    <col min="2" max="5" width="8.54296875" customWidth="1"/>
    <col min="6" max="6" width="1.7265625" customWidth="1"/>
    <col min="7" max="10" width="8.26953125" customWidth="1"/>
  </cols>
  <sheetData>
    <row r="1" spans="1:10" s="52" customFormat="1" ht="20" x14ac:dyDescent="0.4">
      <c r="A1" s="4" t="s">
        <v>10</v>
      </c>
      <c r="B1" s="198" t="s">
        <v>20</v>
      </c>
      <c r="C1" s="199"/>
      <c r="D1" s="199"/>
      <c r="E1" s="199"/>
      <c r="F1" s="199"/>
      <c r="G1" s="199"/>
      <c r="H1" s="199"/>
      <c r="I1" s="199"/>
      <c r="J1" s="199"/>
    </row>
    <row r="2" spans="1:10" s="52" customFormat="1" ht="20" x14ac:dyDescent="0.4">
      <c r="A2" s="4" t="s">
        <v>108</v>
      </c>
      <c r="B2" s="202" t="s">
        <v>99</v>
      </c>
      <c r="C2" s="203"/>
      <c r="D2" s="203"/>
      <c r="E2" s="203"/>
      <c r="F2" s="203"/>
      <c r="G2" s="203"/>
      <c r="H2" s="203"/>
      <c r="I2" s="203"/>
      <c r="J2" s="203"/>
    </row>
    <row r="4" spans="1:10" ht="13" x14ac:dyDescent="0.3">
      <c r="A4" s="3"/>
      <c r="B4" s="196" t="s">
        <v>1</v>
      </c>
      <c r="C4" s="197"/>
      <c r="D4" s="196" t="s">
        <v>2</v>
      </c>
      <c r="E4" s="197"/>
      <c r="F4" s="59"/>
      <c r="G4" s="196" t="s">
        <v>3</v>
      </c>
      <c r="H4" s="200"/>
      <c r="I4" s="200"/>
      <c r="J4" s="197"/>
    </row>
    <row r="5" spans="1:10" ht="13" x14ac:dyDescent="0.3">
      <c r="A5" s="27"/>
      <c r="B5" s="57">
        <f>VALUE(RIGHT(B2, 4))</f>
        <v>2023</v>
      </c>
      <c r="C5" s="58">
        <f>B5-1</f>
        <v>2022</v>
      </c>
      <c r="D5" s="57">
        <f>B5</f>
        <v>2023</v>
      </c>
      <c r="E5" s="58">
        <f>C5</f>
        <v>2022</v>
      </c>
      <c r="F5" s="64"/>
      <c r="G5" s="57" t="s">
        <v>4</v>
      </c>
      <c r="H5" s="58" t="s">
        <v>2</v>
      </c>
      <c r="I5" s="57" t="s">
        <v>4</v>
      </c>
      <c r="J5" s="58" t="s">
        <v>2</v>
      </c>
    </row>
    <row r="6" spans="1:10" ht="13" x14ac:dyDescent="0.3">
      <c r="A6" s="22"/>
      <c r="B6" s="74"/>
      <c r="C6" s="75"/>
      <c r="D6" s="74"/>
      <c r="E6" s="75"/>
      <c r="F6" s="76"/>
      <c r="G6" s="74"/>
      <c r="H6" s="75"/>
      <c r="I6" s="23"/>
      <c r="J6" s="24"/>
    </row>
    <row r="7" spans="1:10" ht="13" x14ac:dyDescent="0.3">
      <c r="A7" s="22" t="s">
        <v>25</v>
      </c>
      <c r="B7" s="74"/>
      <c r="C7" s="75"/>
      <c r="D7" s="74"/>
      <c r="E7" s="75"/>
      <c r="F7" s="76"/>
      <c r="G7" s="74"/>
      <c r="H7" s="75"/>
      <c r="I7" s="23"/>
      <c r="J7" s="24"/>
    </row>
    <row r="8" spans="1:10" ht="13" x14ac:dyDescent="0.3">
      <c r="A8" s="22"/>
      <c r="B8" s="74"/>
      <c r="C8" s="75"/>
      <c r="D8" s="74"/>
      <c r="E8" s="75"/>
      <c r="F8" s="76"/>
      <c r="G8" s="74"/>
      <c r="H8" s="75"/>
      <c r="I8" s="23"/>
      <c r="J8" s="24"/>
    </row>
    <row r="9" spans="1:10" x14ac:dyDescent="0.25">
      <c r="A9" s="7"/>
      <c r="B9" s="65"/>
      <c r="C9" s="66"/>
      <c r="D9" s="65"/>
      <c r="E9" s="66"/>
      <c r="F9" s="67"/>
      <c r="G9" s="65">
        <f>B9-C9</f>
        <v>0</v>
      </c>
      <c r="H9" s="66">
        <f>D9-E9</f>
        <v>0</v>
      </c>
      <c r="I9" s="20" t="str">
        <f>IF(C9=0, "-", IF(G9/C9&lt;10, G9/C9, "&gt;999%"))</f>
        <v>-</v>
      </c>
      <c r="J9" s="21" t="str">
        <f>IF(E9=0, "-", IF(H9/E9&lt;10, H9/E9, "&gt;999%"))</f>
        <v>-</v>
      </c>
    </row>
    <row r="10" spans="1:10" x14ac:dyDescent="0.25">
      <c r="A10" s="1"/>
      <c r="B10" s="68"/>
      <c r="C10" s="69"/>
      <c r="D10" s="68"/>
      <c r="E10" s="69"/>
      <c r="F10" s="70"/>
      <c r="G10" s="68"/>
      <c r="H10" s="69"/>
      <c r="I10" s="5"/>
      <c r="J10" s="6"/>
    </row>
    <row r="11" spans="1:10" s="43" customFormat="1" ht="13" x14ac:dyDescent="0.3">
      <c r="A11" s="27" t="s">
        <v>26</v>
      </c>
      <c r="B11" s="71">
        <f>SUM(B9:B10)</f>
        <v>0</v>
      </c>
      <c r="C11" s="72">
        <f>SUM(C9:C10)</f>
        <v>0</v>
      </c>
      <c r="D11" s="71">
        <f>SUM(D9:D10)</f>
        <v>0</v>
      </c>
      <c r="E11" s="72">
        <f>SUM(E9:E10)</f>
        <v>0</v>
      </c>
      <c r="F11" s="73"/>
      <c r="G11" s="71">
        <f>B11-C11</f>
        <v>0</v>
      </c>
      <c r="H11" s="72">
        <f>D11-E11</f>
        <v>0</v>
      </c>
      <c r="I11" s="37" t="str">
        <f>IF(C11=0, "-", IF(G11/C11&lt;10, G11/C11, "&gt;999%"))</f>
        <v>-</v>
      </c>
      <c r="J11" s="38" t="str">
        <f>IF(E11=0, "-", IF(H11/E11&lt;10, H11/E11, "&gt;999%"))</f>
        <v>-</v>
      </c>
    </row>
    <row r="12" spans="1:10" s="43" customFormat="1" ht="13" x14ac:dyDescent="0.3">
      <c r="A12" s="22"/>
      <c r="B12" s="78"/>
      <c r="C12" s="79"/>
      <c r="D12" s="78"/>
      <c r="E12" s="79"/>
      <c r="F12" s="80"/>
      <c r="G12" s="78"/>
      <c r="H12" s="79"/>
      <c r="I12" s="54"/>
      <c r="J12" s="55"/>
    </row>
    <row r="13" spans="1:10" ht="13" x14ac:dyDescent="0.3">
      <c r="A13" s="22" t="s">
        <v>27</v>
      </c>
      <c r="B13" s="65"/>
      <c r="C13" s="66"/>
      <c r="D13" s="65"/>
      <c r="E13" s="66"/>
      <c r="F13" s="67"/>
      <c r="G13" s="65"/>
      <c r="H13" s="66"/>
      <c r="I13" s="20"/>
      <c r="J13" s="21"/>
    </row>
    <row r="14" spans="1:10" ht="13" x14ac:dyDescent="0.3">
      <c r="A14" s="22"/>
      <c r="B14" s="65"/>
      <c r="C14" s="66"/>
      <c r="D14" s="65"/>
      <c r="E14" s="66"/>
      <c r="F14" s="67"/>
      <c r="G14" s="65"/>
      <c r="H14" s="66"/>
      <c r="I14" s="20"/>
      <c r="J14" s="21"/>
    </row>
    <row r="15" spans="1:10" x14ac:dyDescent="0.25">
      <c r="A15" s="7" t="s">
        <v>196</v>
      </c>
      <c r="B15" s="65">
        <v>8</v>
      </c>
      <c r="C15" s="66">
        <v>18</v>
      </c>
      <c r="D15" s="65">
        <v>97</v>
      </c>
      <c r="E15" s="66">
        <v>143</v>
      </c>
      <c r="F15" s="67"/>
      <c r="G15" s="65">
        <f t="shared" ref="G15:G42" si="0">B15-C15</f>
        <v>-10</v>
      </c>
      <c r="H15" s="66">
        <f t="shared" ref="H15:H42" si="1">D15-E15</f>
        <v>-46</v>
      </c>
      <c r="I15" s="20">
        <f t="shared" ref="I15:I42" si="2">IF(C15=0, "-", IF(G15/C15&lt;10, G15/C15, "&gt;999%"))</f>
        <v>-0.55555555555555558</v>
      </c>
      <c r="J15" s="21">
        <f t="shared" ref="J15:J42" si="3">IF(E15=0, "-", IF(H15/E15&lt;10, H15/E15, "&gt;999%"))</f>
        <v>-0.32167832167832167</v>
      </c>
    </row>
    <row r="16" spans="1:10" x14ac:dyDescent="0.25">
      <c r="A16" s="7" t="s">
        <v>195</v>
      </c>
      <c r="B16" s="65">
        <v>12</v>
      </c>
      <c r="C16" s="66">
        <v>37</v>
      </c>
      <c r="D16" s="65">
        <v>57</v>
      </c>
      <c r="E16" s="66">
        <v>112</v>
      </c>
      <c r="F16" s="67"/>
      <c r="G16" s="65">
        <f t="shared" si="0"/>
        <v>-25</v>
      </c>
      <c r="H16" s="66">
        <f t="shared" si="1"/>
        <v>-55</v>
      </c>
      <c r="I16" s="20">
        <f t="shared" si="2"/>
        <v>-0.67567567567567566</v>
      </c>
      <c r="J16" s="21">
        <f t="shared" si="3"/>
        <v>-0.49107142857142855</v>
      </c>
    </row>
    <row r="17" spans="1:10" x14ac:dyDescent="0.25">
      <c r="A17" s="7" t="s">
        <v>194</v>
      </c>
      <c r="B17" s="65">
        <v>0</v>
      </c>
      <c r="C17" s="66">
        <v>4</v>
      </c>
      <c r="D17" s="65">
        <v>2</v>
      </c>
      <c r="E17" s="66">
        <v>35</v>
      </c>
      <c r="F17" s="67"/>
      <c r="G17" s="65">
        <f t="shared" si="0"/>
        <v>-4</v>
      </c>
      <c r="H17" s="66">
        <f t="shared" si="1"/>
        <v>-33</v>
      </c>
      <c r="I17" s="20">
        <f t="shared" si="2"/>
        <v>-1</v>
      </c>
      <c r="J17" s="21">
        <f t="shared" si="3"/>
        <v>-0.94285714285714284</v>
      </c>
    </row>
    <row r="18" spans="1:10" x14ac:dyDescent="0.25">
      <c r="A18" s="7" t="s">
        <v>193</v>
      </c>
      <c r="B18" s="65">
        <v>1214</v>
      </c>
      <c r="C18" s="66">
        <v>423</v>
      </c>
      <c r="D18" s="65">
        <v>4648</v>
      </c>
      <c r="E18" s="66">
        <v>2586</v>
      </c>
      <c r="F18" s="67"/>
      <c r="G18" s="65">
        <f t="shared" si="0"/>
        <v>791</v>
      </c>
      <c r="H18" s="66">
        <f t="shared" si="1"/>
        <v>2062</v>
      </c>
      <c r="I18" s="20">
        <f t="shared" si="2"/>
        <v>1.8699763593380614</v>
      </c>
      <c r="J18" s="21">
        <f t="shared" si="3"/>
        <v>0.79737045630317094</v>
      </c>
    </row>
    <row r="19" spans="1:10" x14ac:dyDescent="0.25">
      <c r="A19" s="7" t="s">
        <v>192</v>
      </c>
      <c r="B19" s="65">
        <v>44</v>
      </c>
      <c r="C19" s="66">
        <v>55</v>
      </c>
      <c r="D19" s="65">
        <v>205</v>
      </c>
      <c r="E19" s="66">
        <v>202</v>
      </c>
      <c r="F19" s="67"/>
      <c r="G19" s="65">
        <f t="shared" si="0"/>
        <v>-11</v>
      </c>
      <c r="H19" s="66">
        <f t="shared" si="1"/>
        <v>3</v>
      </c>
      <c r="I19" s="20">
        <f t="shared" si="2"/>
        <v>-0.2</v>
      </c>
      <c r="J19" s="21">
        <f t="shared" si="3"/>
        <v>1.4851485148514851E-2</v>
      </c>
    </row>
    <row r="20" spans="1:10" x14ac:dyDescent="0.25">
      <c r="A20" s="7" t="s">
        <v>191</v>
      </c>
      <c r="B20" s="65">
        <v>82</v>
      </c>
      <c r="C20" s="66">
        <v>48</v>
      </c>
      <c r="D20" s="65">
        <v>537</v>
      </c>
      <c r="E20" s="66">
        <v>307</v>
      </c>
      <c r="F20" s="67"/>
      <c r="G20" s="65">
        <f t="shared" si="0"/>
        <v>34</v>
      </c>
      <c r="H20" s="66">
        <f t="shared" si="1"/>
        <v>230</v>
      </c>
      <c r="I20" s="20">
        <f t="shared" si="2"/>
        <v>0.70833333333333337</v>
      </c>
      <c r="J20" s="21">
        <f t="shared" si="3"/>
        <v>0.749185667752443</v>
      </c>
    </row>
    <row r="21" spans="1:10" x14ac:dyDescent="0.25">
      <c r="A21" s="7" t="s">
        <v>190</v>
      </c>
      <c r="B21" s="65">
        <v>0</v>
      </c>
      <c r="C21" s="66">
        <v>2</v>
      </c>
      <c r="D21" s="65">
        <v>0</v>
      </c>
      <c r="E21" s="66">
        <v>18</v>
      </c>
      <c r="F21" s="67"/>
      <c r="G21" s="65">
        <f t="shared" si="0"/>
        <v>-2</v>
      </c>
      <c r="H21" s="66">
        <f t="shared" si="1"/>
        <v>-18</v>
      </c>
      <c r="I21" s="20">
        <f t="shared" si="2"/>
        <v>-1</v>
      </c>
      <c r="J21" s="21">
        <f t="shared" si="3"/>
        <v>-1</v>
      </c>
    </row>
    <row r="22" spans="1:10" x14ac:dyDescent="0.25">
      <c r="A22" s="7" t="s">
        <v>189</v>
      </c>
      <c r="B22" s="65">
        <v>31</v>
      </c>
      <c r="C22" s="66">
        <v>37</v>
      </c>
      <c r="D22" s="65">
        <v>105</v>
      </c>
      <c r="E22" s="66">
        <v>177</v>
      </c>
      <c r="F22" s="67"/>
      <c r="G22" s="65">
        <f t="shared" si="0"/>
        <v>-6</v>
      </c>
      <c r="H22" s="66">
        <f t="shared" si="1"/>
        <v>-72</v>
      </c>
      <c r="I22" s="20">
        <f t="shared" si="2"/>
        <v>-0.16216216216216217</v>
      </c>
      <c r="J22" s="21">
        <f t="shared" si="3"/>
        <v>-0.40677966101694918</v>
      </c>
    </row>
    <row r="23" spans="1:10" x14ac:dyDescent="0.25">
      <c r="A23" s="7" t="s">
        <v>188</v>
      </c>
      <c r="B23" s="65">
        <v>352</v>
      </c>
      <c r="C23" s="66">
        <v>267</v>
      </c>
      <c r="D23" s="65">
        <v>1363</v>
      </c>
      <c r="E23" s="66">
        <v>1051</v>
      </c>
      <c r="F23" s="67"/>
      <c r="G23" s="65">
        <f t="shared" si="0"/>
        <v>85</v>
      </c>
      <c r="H23" s="66">
        <f t="shared" si="1"/>
        <v>312</v>
      </c>
      <c r="I23" s="20">
        <f t="shared" si="2"/>
        <v>0.31835205992509363</v>
      </c>
      <c r="J23" s="21">
        <f t="shared" si="3"/>
        <v>0.29686013320647003</v>
      </c>
    </row>
    <row r="24" spans="1:10" x14ac:dyDescent="0.25">
      <c r="A24" s="7" t="s">
        <v>187</v>
      </c>
      <c r="B24" s="65">
        <v>49</v>
      </c>
      <c r="C24" s="66">
        <v>65</v>
      </c>
      <c r="D24" s="65">
        <v>252</v>
      </c>
      <c r="E24" s="66">
        <v>216</v>
      </c>
      <c r="F24" s="67"/>
      <c r="G24" s="65">
        <f t="shared" si="0"/>
        <v>-16</v>
      </c>
      <c r="H24" s="66">
        <f t="shared" si="1"/>
        <v>36</v>
      </c>
      <c r="I24" s="20">
        <f t="shared" si="2"/>
        <v>-0.24615384615384617</v>
      </c>
      <c r="J24" s="21">
        <f t="shared" si="3"/>
        <v>0.16666666666666666</v>
      </c>
    </row>
    <row r="25" spans="1:10" x14ac:dyDescent="0.25">
      <c r="A25" s="7" t="s">
        <v>186</v>
      </c>
      <c r="B25" s="65">
        <v>0</v>
      </c>
      <c r="C25" s="66">
        <v>86</v>
      </c>
      <c r="D25" s="65">
        <v>12</v>
      </c>
      <c r="E25" s="66">
        <v>332</v>
      </c>
      <c r="F25" s="67"/>
      <c r="G25" s="65">
        <f t="shared" si="0"/>
        <v>-86</v>
      </c>
      <c r="H25" s="66">
        <f t="shared" si="1"/>
        <v>-320</v>
      </c>
      <c r="I25" s="20">
        <f t="shared" si="2"/>
        <v>-1</v>
      </c>
      <c r="J25" s="21">
        <f t="shared" si="3"/>
        <v>-0.96385542168674698</v>
      </c>
    </row>
    <row r="26" spans="1:10" x14ac:dyDescent="0.25">
      <c r="A26" s="7" t="s">
        <v>185</v>
      </c>
      <c r="B26" s="65">
        <v>1</v>
      </c>
      <c r="C26" s="66">
        <v>0</v>
      </c>
      <c r="D26" s="65">
        <v>30</v>
      </c>
      <c r="E26" s="66">
        <v>0</v>
      </c>
      <c r="F26" s="67"/>
      <c r="G26" s="65">
        <f t="shared" si="0"/>
        <v>1</v>
      </c>
      <c r="H26" s="66">
        <f t="shared" si="1"/>
        <v>30</v>
      </c>
      <c r="I26" s="20" t="str">
        <f t="shared" si="2"/>
        <v>-</v>
      </c>
      <c r="J26" s="21" t="str">
        <f t="shared" si="3"/>
        <v>-</v>
      </c>
    </row>
    <row r="27" spans="1:10" x14ac:dyDescent="0.25">
      <c r="A27" s="7" t="s">
        <v>184</v>
      </c>
      <c r="B27" s="65">
        <v>15</v>
      </c>
      <c r="C27" s="66">
        <v>15</v>
      </c>
      <c r="D27" s="65">
        <v>82</v>
      </c>
      <c r="E27" s="66">
        <v>86</v>
      </c>
      <c r="F27" s="67"/>
      <c r="G27" s="65">
        <f t="shared" si="0"/>
        <v>0</v>
      </c>
      <c r="H27" s="66">
        <f t="shared" si="1"/>
        <v>-4</v>
      </c>
      <c r="I27" s="20">
        <f t="shared" si="2"/>
        <v>0</v>
      </c>
      <c r="J27" s="21">
        <f t="shared" si="3"/>
        <v>-4.6511627906976744E-2</v>
      </c>
    </row>
    <row r="28" spans="1:10" x14ac:dyDescent="0.25">
      <c r="A28" s="7" t="s">
        <v>183</v>
      </c>
      <c r="B28" s="65">
        <v>2480</v>
      </c>
      <c r="C28" s="66">
        <v>1789</v>
      </c>
      <c r="D28" s="65">
        <v>11788</v>
      </c>
      <c r="E28" s="66">
        <v>13032</v>
      </c>
      <c r="F28" s="67"/>
      <c r="G28" s="65">
        <f t="shared" si="0"/>
        <v>691</v>
      </c>
      <c r="H28" s="66">
        <f t="shared" si="1"/>
        <v>-1244</v>
      </c>
      <c r="I28" s="20">
        <f t="shared" si="2"/>
        <v>0.38624930128563445</v>
      </c>
      <c r="J28" s="21">
        <f t="shared" si="3"/>
        <v>-9.5457335788827508E-2</v>
      </c>
    </row>
    <row r="29" spans="1:10" x14ac:dyDescent="0.25">
      <c r="A29" s="7" t="s">
        <v>182</v>
      </c>
      <c r="B29" s="65">
        <v>1060</v>
      </c>
      <c r="C29" s="66">
        <v>1025</v>
      </c>
      <c r="D29" s="65">
        <v>5163</v>
      </c>
      <c r="E29" s="66">
        <v>4506</v>
      </c>
      <c r="F29" s="67"/>
      <c r="G29" s="65">
        <f t="shared" si="0"/>
        <v>35</v>
      </c>
      <c r="H29" s="66">
        <f t="shared" si="1"/>
        <v>657</v>
      </c>
      <c r="I29" s="20">
        <f t="shared" si="2"/>
        <v>3.4146341463414637E-2</v>
      </c>
      <c r="J29" s="21">
        <f t="shared" si="3"/>
        <v>0.14580559254327563</v>
      </c>
    </row>
    <row r="30" spans="1:10" x14ac:dyDescent="0.25">
      <c r="A30" s="7" t="s">
        <v>181</v>
      </c>
      <c r="B30" s="65">
        <v>78</v>
      </c>
      <c r="C30" s="66">
        <v>72</v>
      </c>
      <c r="D30" s="65">
        <v>414</v>
      </c>
      <c r="E30" s="66">
        <v>257</v>
      </c>
      <c r="F30" s="67"/>
      <c r="G30" s="65">
        <f t="shared" si="0"/>
        <v>6</v>
      </c>
      <c r="H30" s="66">
        <f t="shared" si="1"/>
        <v>157</v>
      </c>
      <c r="I30" s="20">
        <f t="shared" si="2"/>
        <v>8.3333333333333329E-2</v>
      </c>
      <c r="J30" s="21">
        <f t="shared" si="3"/>
        <v>0.6108949416342413</v>
      </c>
    </row>
    <row r="31" spans="1:10" x14ac:dyDescent="0.25">
      <c r="A31" s="7" t="s">
        <v>179</v>
      </c>
      <c r="B31" s="65">
        <v>7</v>
      </c>
      <c r="C31" s="66">
        <v>12</v>
      </c>
      <c r="D31" s="65">
        <v>74</v>
      </c>
      <c r="E31" s="66">
        <v>54</v>
      </c>
      <c r="F31" s="67"/>
      <c r="G31" s="65">
        <f t="shared" si="0"/>
        <v>-5</v>
      </c>
      <c r="H31" s="66">
        <f t="shared" si="1"/>
        <v>20</v>
      </c>
      <c r="I31" s="20">
        <f t="shared" si="2"/>
        <v>-0.41666666666666669</v>
      </c>
      <c r="J31" s="21">
        <f t="shared" si="3"/>
        <v>0.37037037037037035</v>
      </c>
    </row>
    <row r="32" spans="1:10" x14ac:dyDescent="0.25">
      <c r="A32" s="7" t="s">
        <v>178</v>
      </c>
      <c r="B32" s="65">
        <v>65</v>
      </c>
      <c r="C32" s="66">
        <v>0</v>
      </c>
      <c r="D32" s="65">
        <v>332</v>
      </c>
      <c r="E32" s="66">
        <v>77</v>
      </c>
      <c r="F32" s="67"/>
      <c r="G32" s="65">
        <f t="shared" si="0"/>
        <v>65</v>
      </c>
      <c r="H32" s="66">
        <f t="shared" si="1"/>
        <v>255</v>
      </c>
      <c r="I32" s="20" t="str">
        <f t="shared" si="2"/>
        <v>-</v>
      </c>
      <c r="J32" s="21">
        <f t="shared" si="3"/>
        <v>3.3116883116883118</v>
      </c>
    </row>
    <row r="33" spans="1:10" x14ac:dyDescent="0.25">
      <c r="A33" s="7" t="s">
        <v>177</v>
      </c>
      <c r="B33" s="65">
        <v>25</v>
      </c>
      <c r="C33" s="66">
        <v>22</v>
      </c>
      <c r="D33" s="65">
        <v>111</v>
      </c>
      <c r="E33" s="66">
        <v>89</v>
      </c>
      <c r="F33" s="67"/>
      <c r="G33" s="65">
        <f t="shared" si="0"/>
        <v>3</v>
      </c>
      <c r="H33" s="66">
        <f t="shared" si="1"/>
        <v>22</v>
      </c>
      <c r="I33" s="20">
        <f t="shared" si="2"/>
        <v>0.13636363636363635</v>
      </c>
      <c r="J33" s="21">
        <f t="shared" si="3"/>
        <v>0.24719101123595505</v>
      </c>
    </row>
    <row r="34" spans="1:10" x14ac:dyDescent="0.25">
      <c r="A34" s="7" t="s">
        <v>176</v>
      </c>
      <c r="B34" s="65">
        <v>47</v>
      </c>
      <c r="C34" s="66">
        <v>33</v>
      </c>
      <c r="D34" s="65">
        <v>205</v>
      </c>
      <c r="E34" s="66">
        <v>136</v>
      </c>
      <c r="F34" s="67"/>
      <c r="G34" s="65">
        <f t="shared" si="0"/>
        <v>14</v>
      </c>
      <c r="H34" s="66">
        <f t="shared" si="1"/>
        <v>69</v>
      </c>
      <c r="I34" s="20">
        <f t="shared" si="2"/>
        <v>0.42424242424242425</v>
      </c>
      <c r="J34" s="21">
        <f t="shared" si="3"/>
        <v>0.50735294117647056</v>
      </c>
    </row>
    <row r="35" spans="1:10" x14ac:dyDescent="0.25">
      <c r="A35" s="7" t="s">
        <v>175</v>
      </c>
      <c r="B35" s="65">
        <v>75</v>
      </c>
      <c r="C35" s="66">
        <v>40</v>
      </c>
      <c r="D35" s="65">
        <v>229</v>
      </c>
      <c r="E35" s="66">
        <v>250</v>
      </c>
      <c r="F35" s="67"/>
      <c r="G35" s="65">
        <f t="shared" si="0"/>
        <v>35</v>
      </c>
      <c r="H35" s="66">
        <f t="shared" si="1"/>
        <v>-21</v>
      </c>
      <c r="I35" s="20">
        <f t="shared" si="2"/>
        <v>0.875</v>
      </c>
      <c r="J35" s="21">
        <f t="shared" si="3"/>
        <v>-8.4000000000000005E-2</v>
      </c>
    </row>
    <row r="36" spans="1:10" x14ac:dyDescent="0.25">
      <c r="A36" s="7" t="s">
        <v>174</v>
      </c>
      <c r="B36" s="65">
        <v>116</v>
      </c>
      <c r="C36" s="66">
        <v>71</v>
      </c>
      <c r="D36" s="65">
        <v>550</v>
      </c>
      <c r="E36" s="66">
        <v>375</v>
      </c>
      <c r="F36" s="67"/>
      <c r="G36" s="65">
        <f t="shared" si="0"/>
        <v>45</v>
      </c>
      <c r="H36" s="66">
        <f t="shared" si="1"/>
        <v>175</v>
      </c>
      <c r="I36" s="20">
        <f t="shared" si="2"/>
        <v>0.63380281690140849</v>
      </c>
      <c r="J36" s="21">
        <f t="shared" si="3"/>
        <v>0.46666666666666667</v>
      </c>
    </row>
    <row r="37" spans="1:10" x14ac:dyDescent="0.25">
      <c r="A37" s="7" t="s">
        <v>173</v>
      </c>
      <c r="B37" s="65">
        <v>6</v>
      </c>
      <c r="C37" s="66">
        <v>7</v>
      </c>
      <c r="D37" s="65">
        <v>23</v>
      </c>
      <c r="E37" s="66">
        <v>15</v>
      </c>
      <c r="F37" s="67"/>
      <c r="G37" s="65">
        <f t="shared" si="0"/>
        <v>-1</v>
      </c>
      <c r="H37" s="66">
        <f t="shared" si="1"/>
        <v>8</v>
      </c>
      <c r="I37" s="20">
        <f t="shared" si="2"/>
        <v>-0.14285714285714285</v>
      </c>
      <c r="J37" s="21">
        <f t="shared" si="3"/>
        <v>0.53333333333333333</v>
      </c>
    </row>
    <row r="38" spans="1:10" x14ac:dyDescent="0.25">
      <c r="A38" s="7" t="s">
        <v>172</v>
      </c>
      <c r="B38" s="65">
        <v>1558</v>
      </c>
      <c r="C38" s="66">
        <v>1533</v>
      </c>
      <c r="D38" s="65">
        <v>8828</v>
      </c>
      <c r="E38" s="66">
        <v>8722</v>
      </c>
      <c r="F38" s="67"/>
      <c r="G38" s="65">
        <f t="shared" si="0"/>
        <v>25</v>
      </c>
      <c r="H38" s="66">
        <f t="shared" si="1"/>
        <v>106</v>
      </c>
      <c r="I38" s="20">
        <f t="shared" si="2"/>
        <v>1.6307893020221786E-2</v>
      </c>
      <c r="J38" s="21">
        <f t="shared" si="3"/>
        <v>1.215317587709241E-2</v>
      </c>
    </row>
    <row r="39" spans="1:10" x14ac:dyDescent="0.25">
      <c r="A39" s="7" t="s">
        <v>171</v>
      </c>
      <c r="B39" s="65">
        <v>39</v>
      </c>
      <c r="C39" s="66">
        <v>14</v>
      </c>
      <c r="D39" s="65">
        <v>165</v>
      </c>
      <c r="E39" s="66">
        <v>105</v>
      </c>
      <c r="F39" s="67"/>
      <c r="G39" s="65">
        <f t="shared" si="0"/>
        <v>25</v>
      </c>
      <c r="H39" s="66">
        <f t="shared" si="1"/>
        <v>60</v>
      </c>
      <c r="I39" s="20">
        <f t="shared" si="2"/>
        <v>1.7857142857142858</v>
      </c>
      <c r="J39" s="21">
        <f t="shared" si="3"/>
        <v>0.5714285714285714</v>
      </c>
    </row>
    <row r="40" spans="1:10" x14ac:dyDescent="0.25">
      <c r="A40" s="7" t="s">
        <v>169</v>
      </c>
      <c r="B40" s="65">
        <v>290</v>
      </c>
      <c r="C40" s="66">
        <v>268</v>
      </c>
      <c r="D40" s="65">
        <v>1124</v>
      </c>
      <c r="E40" s="66">
        <v>1055</v>
      </c>
      <c r="F40" s="67"/>
      <c r="G40" s="65">
        <f t="shared" si="0"/>
        <v>22</v>
      </c>
      <c r="H40" s="66">
        <f t="shared" si="1"/>
        <v>69</v>
      </c>
      <c r="I40" s="20">
        <f t="shared" si="2"/>
        <v>8.2089552238805971E-2</v>
      </c>
      <c r="J40" s="21">
        <f t="shared" si="3"/>
        <v>6.540284360189573E-2</v>
      </c>
    </row>
    <row r="41" spans="1:10" x14ac:dyDescent="0.25">
      <c r="A41" s="7" t="s">
        <v>170</v>
      </c>
      <c r="B41" s="65">
        <v>0</v>
      </c>
      <c r="C41" s="66">
        <v>2</v>
      </c>
      <c r="D41" s="65">
        <v>1</v>
      </c>
      <c r="E41" s="66">
        <v>2</v>
      </c>
      <c r="F41" s="67"/>
      <c r="G41" s="65">
        <f t="shared" si="0"/>
        <v>-2</v>
      </c>
      <c r="H41" s="66">
        <f t="shared" si="1"/>
        <v>-1</v>
      </c>
      <c r="I41" s="20">
        <f t="shared" si="2"/>
        <v>-1</v>
      </c>
      <c r="J41" s="21">
        <f t="shared" si="3"/>
        <v>-0.5</v>
      </c>
    </row>
    <row r="42" spans="1:10" x14ac:dyDescent="0.25">
      <c r="A42" s="7" t="s">
        <v>180</v>
      </c>
      <c r="B42" s="65">
        <v>320</v>
      </c>
      <c r="C42" s="66">
        <v>269</v>
      </c>
      <c r="D42" s="65">
        <v>1279</v>
      </c>
      <c r="E42" s="66">
        <v>1191</v>
      </c>
      <c r="F42" s="67"/>
      <c r="G42" s="65">
        <f t="shared" si="0"/>
        <v>51</v>
      </c>
      <c r="H42" s="66">
        <f t="shared" si="1"/>
        <v>88</v>
      </c>
      <c r="I42" s="20">
        <f t="shared" si="2"/>
        <v>0.1895910780669145</v>
      </c>
      <c r="J42" s="21">
        <f t="shared" si="3"/>
        <v>7.3887489504617973E-2</v>
      </c>
    </row>
    <row r="43" spans="1:10" x14ac:dyDescent="0.25">
      <c r="A43" s="7"/>
      <c r="B43" s="65"/>
      <c r="C43" s="66"/>
      <c r="D43" s="65"/>
      <c r="E43" s="66"/>
      <c r="F43" s="67"/>
      <c r="G43" s="65"/>
      <c r="H43" s="66"/>
      <c r="I43" s="20"/>
      <c r="J43" s="21"/>
    </row>
    <row r="44" spans="1:10" s="43" customFormat="1" ht="13" x14ac:dyDescent="0.3">
      <c r="A44" s="27" t="s">
        <v>28</v>
      </c>
      <c r="B44" s="71">
        <f>SUM(B15:B43)</f>
        <v>7974</v>
      </c>
      <c r="C44" s="72">
        <f>SUM(C15:C43)</f>
        <v>6214</v>
      </c>
      <c r="D44" s="71">
        <f>SUM(D15:D43)</f>
        <v>37676</v>
      </c>
      <c r="E44" s="72">
        <f>SUM(E15:E43)</f>
        <v>35131</v>
      </c>
      <c r="F44" s="73"/>
      <c r="G44" s="71">
        <f>B44-C44</f>
        <v>1760</v>
      </c>
      <c r="H44" s="72">
        <f>D44-E44</f>
        <v>2545</v>
      </c>
      <c r="I44" s="37">
        <f>IF(C44=0, "-", G44/C44)</f>
        <v>0.28323141293852588</v>
      </c>
      <c r="J44" s="38">
        <f>IF(E44=0, "-", H44/E44)</f>
        <v>7.2443141385101481E-2</v>
      </c>
    </row>
    <row r="45" spans="1:10" s="43" customFormat="1" ht="13" x14ac:dyDescent="0.3">
      <c r="A45" s="27" t="s">
        <v>0</v>
      </c>
      <c r="B45" s="71">
        <f>B11+B44</f>
        <v>7974</v>
      </c>
      <c r="C45" s="77">
        <f>C11+C44</f>
        <v>6214</v>
      </c>
      <c r="D45" s="71">
        <f>D11+D44</f>
        <v>37676</v>
      </c>
      <c r="E45" s="77">
        <f>E11+E44</f>
        <v>35131</v>
      </c>
      <c r="F45" s="73"/>
      <c r="G45" s="71">
        <f>B45-C45</f>
        <v>1760</v>
      </c>
      <c r="H45" s="72">
        <f>D45-E45</f>
        <v>2545</v>
      </c>
      <c r="I45" s="37">
        <f>IF(C45=0, "-", G45/C45)</f>
        <v>0.28323141293852588</v>
      </c>
      <c r="J45" s="38">
        <f>IF(E45=0, "-", H45/E45)</f>
        <v>7.2443141385101481E-2</v>
      </c>
    </row>
  </sheetData>
  <mergeCells count="5">
    <mergeCell ref="B1:J1"/>
    <mergeCell ref="B4:C4"/>
    <mergeCell ref="D4:E4"/>
    <mergeCell ref="G4:J4"/>
    <mergeCell ref="B2:J2"/>
  </mergeCells>
  <phoneticPr fontId="3" type="noConversion"/>
  <printOptions horizontalCentered="1"/>
  <pageMargins left="0.39370078740157483" right="0.39370078740157483" top="0.39370078740157483" bottom="0.59055118110236227" header="0.39370078740157483" footer="0.19685039370078741"/>
  <pageSetup paperSize="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dimension ref="A1:K234"/>
  <sheetViews>
    <sheetView tabSelected="1" zoomScaleNormal="100" workbookViewId="0">
      <selection activeCell="M1" sqref="M1"/>
    </sheetView>
  </sheetViews>
  <sheetFormatPr defaultRowHeight="12.5" x14ac:dyDescent="0.25"/>
  <cols>
    <col min="1" max="1" width="29" bestFit="1" customWidth="1"/>
    <col min="2" max="2" width="7.26953125" bestFit="1" customWidth="1"/>
    <col min="3" max="3" width="7.26953125" customWidth="1"/>
    <col min="4" max="4" width="7.26953125" bestFit="1" customWidth="1"/>
    <col min="5" max="5" width="7.26953125" customWidth="1"/>
    <col min="6" max="6" width="7.26953125" bestFit="1" customWidth="1"/>
    <col min="7" max="7" width="7.26953125" customWidth="1"/>
    <col min="8" max="8" width="7.26953125" bestFit="1" customWidth="1"/>
    <col min="9" max="9" width="7.26953125" customWidth="1"/>
    <col min="10" max="11" width="7.7265625" customWidth="1"/>
  </cols>
  <sheetData>
    <row r="1" spans="1:11" s="52" customFormat="1" ht="20" x14ac:dyDescent="0.4">
      <c r="A1" s="4" t="s">
        <v>10</v>
      </c>
      <c r="B1" s="198" t="s">
        <v>17</v>
      </c>
      <c r="C1" s="198"/>
      <c r="D1" s="198"/>
      <c r="E1" s="199"/>
      <c r="F1" s="199"/>
      <c r="G1" s="199"/>
      <c r="H1" s="199"/>
      <c r="I1" s="199"/>
      <c r="J1" s="199"/>
      <c r="K1" s="199"/>
    </row>
    <row r="2" spans="1:11" s="52" customFormat="1" ht="20" x14ac:dyDescent="0.4">
      <c r="A2" s="4" t="s">
        <v>108</v>
      </c>
      <c r="B2" s="202" t="s">
        <v>99</v>
      </c>
      <c r="C2" s="198"/>
      <c r="D2" s="198"/>
      <c r="E2" s="203"/>
      <c r="F2" s="203"/>
      <c r="G2" s="203"/>
      <c r="H2" s="203"/>
      <c r="I2" s="203"/>
      <c r="J2" s="203"/>
      <c r="K2" s="203"/>
    </row>
    <row r="4" spans="1:11" ht="15.5" x14ac:dyDescent="0.35">
      <c r="A4" s="164" t="s">
        <v>110</v>
      </c>
      <c r="B4" s="196" t="s">
        <v>1</v>
      </c>
      <c r="C4" s="200"/>
      <c r="D4" s="200"/>
      <c r="E4" s="197"/>
      <c r="F4" s="196" t="s">
        <v>14</v>
      </c>
      <c r="G4" s="200"/>
      <c r="H4" s="200"/>
      <c r="I4" s="197"/>
      <c r="J4" s="196" t="s">
        <v>15</v>
      </c>
      <c r="K4" s="197"/>
    </row>
    <row r="5" spans="1:11" ht="13" x14ac:dyDescent="0.3">
      <c r="A5" s="22"/>
      <c r="B5" s="196">
        <f>VALUE(RIGHT($B$2, 4))</f>
        <v>2023</v>
      </c>
      <c r="C5" s="197"/>
      <c r="D5" s="196">
        <f>B5-1</f>
        <v>2022</v>
      </c>
      <c r="E5" s="204"/>
      <c r="F5" s="196">
        <f>B5</f>
        <v>2023</v>
      </c>
      <c r="G5" s="204"/>
      <c r="H5" s="196">
        <f>D5</f>
        <v>2022</v>
      </c>
      <c r="I5" s="204"/>
      <c r="J5" s="140" t="s">
        <v>4</v>
      </c>
      <c r="K5" s="141" t="s">
        <v>2</v>
      </c>
    </row>
    <row r="6" spans="1:11" ht="13" x14ac:dyDescent="0.3">
      <c r="A6" s="163" t="s">
        <v>110</v>
      </c>
      <c r="B6" s="61" t="s">
        <v>12</v>
      </c>
      <c r="C6" s="62" t="s">
        <v>13</v>
      </c>
      <c r="D6" s="61" t="s">
        <v>12</v>
      </c>
      <c r="E6" s="63" t="s">
        <v>13</v>
      </c>
      <c r="F6" s="62" t="s">
        <v>12</v>
      </c>
      <c r="G6" s="62" t="s">
        <v>13</v>
      </c>
      <c r="H6" s="61" t="s">
        <v>12</v>
      </c>
      <c r="I6" s="63" t="s">
        <v>13</v>
      </c>
      <c r="J6" s="61"/>
      <c r="K6" s="63"/>
    </row>
    <row r="7" spans="1:11" x14ac:dyDescent="0.25">
      <c r="A7" s="7" t="s">
        <v>197</v>
      </c>
      <c r="B7" s="65">
        <v>0</v>
      </c>
      <c r="C7" s="34">
        <f>IF(B11=0, "-", B7/B11)</f>
        <v>0</v>
      </c>
      <c r="D7" s="65">
        <v>7</v>
      </c>
      <c r="E7" s="9">
        <f>IF(D11=0, "-", D7/D11)</f>
        <v>0.53846153846153844</v>
      </c>
      <c r="F7" s="81">
        <v>26</v>
      </c>
      <c r="G7" s="34">
        <f>IF(F11=0, "-", F7/F11)</f>
        <v>0.12093023255813953</v>
      </c>
      <c r="H7" s="65">
        <v>30</v>
      </c>
      <c r="I7" s="9">
        <f>IF(H11=0, "-", H7/H11)</f>
        <v>0.13636363636363635</v>
      </c>
      <c r="J7" s="8">
        <f>IF(D7=0, "-", IF((B7-D7)/D7&lt;10, (B7-D7)/D7, "&gt;999%"))</f>
        <v>-1</v>
      </c>
      <c r="K7" s="9">
        <f>IF(H7=0, "-", IF((F7-H7)/H7&lt;10, (F7-H7)/H7, "&gt;999%"))</f>
        <v>-0.13333333333333333</v>
      </c>
    </row>
    <row r="8" spans="1:11" x14ac:dyDescent="0.25">
      <c r="A8" s="7" t="s">
        <v>198</v>
      </c>
      <c r="B8" s="65">
        <v>21</v>
      </c>
      <c r="C8" s="34">
        <f>IF(B11=0, "-", B8/B11)</f>
        <v>1</v>
      </c>
      <c r="D8" s="65">
        <v>3</v>
      </c>
      <c r="E8" s="9">
        <f>IF(D11=0, "-", D8/D11)</f>
        <v>0.23076923076923078</v>
      </c>
      <c r="F8" s="81">
        <v>189</v>
      </c>
      <c r="G8" s="34">
        <f>IF(F11=0, "-", F8/F11)</f>
        <v>0.87906976744186049</v>
      </c>
      <c r="H8" s="65">
        <v>135</v>
      </c>
      <c r="I8" s="9">
        <f>IF(H11=0, "-", H8/H11)</f>
        <v>0.61363636363636365</v>
      </c>
      <c r="J8" s="8">
        <f>IF(D8=0, "-", IF((B8-D8)/D8&lt;10, (B8-D8)/D8, "&gt;999%"))</f>
        <v>6</v>
      </c>
      <c r="K8" s="9">
        <f>IF(H8=0, "-", IF((F8-H8)/H8&lt;10, (F8-H8)/H8, "&gt;999%"))</f>
        <v>0.4</v>
      </c>
    </row>
    <row r="9" spans="1:11" x14ac:dyDescent="0.25">
      <c r="A9" s="7" t="s">
        <v>199</v>
      </c>
      <c r="B9" s="65">
        <v>0</v>
      </c>
      <c r="C9" s="34">
        <f>IF(B11=0, "-", B9/B11)</f>
        <v>0</v>
      </c>
      <c r="D9" s="65">
        <v>3</v>
      </c>
      <c r="E9" s="9">
        <f>IF(D11=0, "-", D9/D11)</f>
        <v>0.23076923076923078</v>
      </c>
      <c r="F9" s="81">
        <v>0</v>
      </c>
      <c r="G9" s="34">
        <f>IF(F11=0, "-", F9/F11)</f>
        <v>0</v>
      </c>
      <c r="H9" s="65">
        <v>55</v>
      </c>
      <c r="I9" s="9">
        <f>IF(H11=0, "-", H9/H11)</f>
        <v>0.25</v>
      </c>
      <c r="J9" s="8">
        <f>IF(D9=0, "-", IF((B9-D9)/D9&lt;10, (B9-D9)/D9, "&gt;999%"))</f>
        <v>-1</v>
      </c>
      <c r="K9" s="9">
        <f>IF(H9=0, "-", IF((F9-H9)/H9&lt;10, (F9-H9)/H9, "&gt;999%"))</f>
        <v>-1</v>
      </c>
    </row>
    <row r="10" spans="1:11" x14ac:dyDescent="0.25">
      <c r="A10" s="2"/>
      <c r="B10" s="68"/>
      <c r="C10" s="33"/>
      <c r="D10" s="68"/>
      <c r="E10" s="6"/>
      <c r="F10" s="82"/>
      <c r="G10" s="33"/>
      <c r="H10" s="68"/>
      <c r="I10" s="6"/>
      <c r="J10" s="5"/>
      <c r="K10" s="6"/>
    </row>
    <row r="11" spans="1:11" s="43" customFormat="1" ht="13" x14ac:dyDescent="0.3">
      <c r="A11" s="162" t="s">
        <v>579</v>
      </c>
      <c r="B11" s="71">
        <f>SUM(B7:B10)</f>
        <v>21</v>
      </c>
      <c r="C11" s="40">
        <f>B11/7974</f>
        <v>2.6335590669676447E-3</v>
      </c>
      <c r="D11" s="71">
        <f>SUM(D7:D10)</f>
        <v>13</v>
      </c>
      <c r="E11" s="41">
        <f>D11/6214</f>
        <v>2.0920502092050207E-3</v>
      </c>
      <c r="F11" s="77">
        <f>SUM(F7:F10)</f>
        <v>215</v>
      </c>
      <c r="G11" s="42">
        <f>F11/37676</f>
        <v>5.7065505892345261E-3</v>
      </c>
      <c r="H11" s="71">
        <f>SUM(H7:H10)</f>
        <v>220</v>
      </c>
      <c r="I11" s="41">
        <f>H11/35131</f>
        <v>6.2622754831914837E-3</v>
      </c>
      <c r="J11" s="37">
        <f>IF(D11=0, "-", IF((B11-D11)/D11&lt;10, (B11-D11)/D11, "&gt;999%"))</f>
        <v>0.61538461538461542</v>
      </c>
      <c r="K11" s="38">
        <f>IF(H11=0, "-", IF((F11-H11)/H11&lt;10, (F11-H11)/H11, "&gt;999%"))</f>
        <v>-2.2727272727272728E-2</v>
      </c>
    </row>
    <row r="12" spans="1:11" x14ac:dyDescent="0.25">
      <c r="B12" s="83"/>
      <c r="D12" s="83"/>
      <c r="F12" s="83"/>
      <c r="H12" s="83"/>
    </row>
    <row r="13" spans="1:11" s="43" customFormat="1" ht="13" x14ac:dyDescent="0.3">
      <c r="A13" s="162" t="s">
        <v>579</v>
      </c>
      <c r="B13" s="71">
        <v>21</v>
      </c>
      <c r="C13" s="40">
        <f>B13/7974</f>
        <v>2.6335590669676447E-3</v>
      </c>
      <c r="D13" s="71">
        <v>13</v>
      </c>
      <c r="E13" s="41">
        <f>D13/6214</f>
        <v>2.0920502092050207E-3</v>
      </c>
      <c r="F13" s="77">
        <v>215</v>
      </c>
      <c r="G13" s="42">
        <f>F13/37676</f>
        <v>5.7065505892345261E-3</v>
      </c>
      <c r="H13" s="71">
        <v>220</v>
      </c>
      <c r="I13" s="41">
        <f>H13/35131</f>
        <v>6.2622754831914837E-3</v>
      </c>
      <c r="J13" s="37">
        <f>IF(D13=0, "-", IF((B13-D13)/D13&lt;10, (B13-D13)/D13, "&gt;999%"))</f>
        <v>0.61538461538461542</v>
      </c>
      <c r="K13" s="38">
        <f>IF(H13=0, "-", IF((F13-H13)/H13&lt;10, (F13-H13)/H13, "&gt;999%"))</f>
        <v>-2.2727272727272728E-2</v>
      </c>
    </row>
    <row r="14" spans="1:11" x14ac:dyDescent="0.25">
      <c r="B14" s="83"/>
      <c r="D14" s="83"/>
      <c r="F14" s="83"/>
      <c r="H14" s="83"/>
    </row>
    <row r="15" spans="1:11" ht="15.5" x14ac:dyDescent="0.35">
      <c r="A15" s="164" t="s">
        <v>111</v>
      </c>
      <c r="B15" s="196" t="s">
        <v>1</v>
      </c>
      <c r="C15" s="200"/>
      <c r="D15" s="200"/>
      <c r="E15" s="197"/>
      <c r="F15" s="196" t="s">
        <v>14</v>
      </c>
      <c r="G15" s="200"/>
      <c r="H15" s="200"/>
      <c r="I15" s="197"/>
      <c r="J15" s="196" t="s">
        <v>15</v>
      </c>
      <c r="K15" s="197"/>
    </row>
    <row r="16" spans="1:11" ht="13" x14ac:dyDescent="0.3">
      <c r="A16" s="22"/>
      <c r="B16" s="196">
        <f>VALUE(RIGHT($B$2, 4))</f>
        <v>2023</v>
      </c>
      <c r="C16" s="197"/>
      <c r="D16" s="196">
        <f>B16-1</f>
        <v>2022</v>
      </c>
      <c r="E16" s="204"/>
      <c r="F16" s="196">
        <f>B16</f>
        <v>2023</v>
      </c>
      <c r="G16" s="204"/>
      <c r="H16" s="196">
        <f>D16</f>
        <v>2022</v>
      </c>
      <c r="I16" s="204"/>
      <c r="J16" s="140" t="s">
        <v>4</v>
      </c>
      <c r="K16" s="141" t="s">
        <v>2</v>
      </c>
    </row>
    <row r="17" spans="1:11" ht="13" x14ac:dyDescent="0.3">
      <c r="A17" s="163" t="s">
        <v>136</v>
      </c>
      <c r="B17" s="61" t="s">
        <v>12</v>
      </c>
      <c r="C17" s="62" t="s">
        <v>13</v>
      </c>
      <c r="D17" s="61" t="s">
        <v>12</v>
      </c>
      <c r="E17" s="63" t="s">
        <v>13</v>
      </c>
      <c r="F17" s="62" t="s">
        <v>12</v>
      </c>
      <c r="G17" s="62" t="s">
        <v>13</v>
      </c>
      <c r="H17" s="61" t="s">
        <v>12</v>
      </c>
      <c r="I17" s="63" t="s">
        <v>13</v>
      </c>
      <c r="J17" s="61"/>
      <c r="K17" s="63"/>
    </row>
    <row r="18" spans="1:11" x14ac:dyDescent="0.25">
      <c r="A18" s="7" t="s">
        <v>200</v>
      </c>
      <c r="B18" s="65">
        <v>1</v>
      </c>
      <c r="C18" s="34">
        <f>IF(B28=0, "-", B18/B28)</f>
        <v>4.9751243781094526E-3</v>
      </c>
      <c r="D18" s="65">
        <v>1</v>
      </c>
      <c r="E18" s="9">
        <f>IF(D28=0, "-", D18/D28)</f>
        <v>3.7313432835820895E-3</v>
      </c>
      <c r="F18" s="81">
        <v>11</v>
      </c>
      <c r="G18" s="34">
        <f>IF(F28=0, "-", F18/F28)</f>
        <v>9.0684253915910961E-3</v>
      </c>
      <c r="H18" s="65">
        <v>2</v>
      </c>
      <c r="I18" s="9">
        <f>IF(H28=0, "-", H18/H28)</f>
        <v>1.2903225806451613E-3</v>
      </c>
      <c r="J18" s="8">
        <f t="shared" ref="J18:J26" si="0">IF(D18=0, "-", IF((B18-D18)/D18&lt;10, (B18-D18)/D18, "&gt;999%"))</f>
        <v>0</v>
      </c>
      <c r="K18" s="9">
        <f t="shared" ref="K18:K26" si="1">IF(H18=0, "-", IF((F18-H18)/H18&lt;10, (F18-H18)/H18, "&gt;999%"))</f>
        <v>4.5</v>
      </c>
    </row>
    <row r="19" spans="1:11" x14ac:dyDescent="0.25">
      <c r="A19" s="7" t="s">
        <v>201</v>
      </c>
      <c r="B19" s="65">
        <v>4</v>
      </c>
      <c r="C19" s="34">
        <f>IF(B28=0, "-", B19/B28)</f>
        <v>1.9900497512437811E-2</v>
      </c>
      <c r="D19" s="65">
        <v>5</v>
      </c>
      <c r="E19" s="9">
        <f>IF(D28=0, "-", D19/D28)</f>
        <v>1.8656716417910446E-2</v>
      </c>
      <c r="F19" s="81">
        <v>22</v>
      </c>
      <c r="G19" s="34">
        <f>IF(F28=0, "-", F19/F28)</f>
        <v>1.8136850783182192E-2</v>
      </c>
      <c r="H19" s="65">
        <v>39</v>
      </c>
      <c r="I19" s="9">
        <f>IF(H28=0, "-", H19/H28)</f>
        <v>2.5161290322580646E-2</v>
      </c>
      <c r="J19" s="8">
        <f t="shared" si="0"/>
        <v>-0.2</v>
      </c>
      <c r="K19" s="9">
        <f t="shared" si="1"/>
        <v>-0.4358974358974359</v>
      </c>
    </row>
    <row r="20" spans="1:11" x14ac:dyDescent="0.25">
      <c r="A20" s="7" t="s">
        <v>202</v>
      </c>
      <c r="B20" s="65">
        <v>30</v>
      </c>
      <c r="C20" s="34">
        <f>IF(B28=0, "-", B20/B28)</f>
        <v>0.14925373134328357</v>
      </c>
      <c r="D20" s="65">
        <v>19</v>
      </c>
      <c r="E20" s="9">
        <f>IF(D28=0, "-", D20/D28)</f>
        <v>7.0895522388059698E-2</v>
      </c>
      <c r="F20" s="81">
        <v>182</v>
      </c>
      <c r="G20" s="34">
        <f>IF(F28=0, "-", F20/F28)</f>
        <v>0.15004122011541632</v>
      </c>
      <c r="H20" s="65">
        <v>127</v>
      </c>
      <c r="I20" s="9">
        <f>IF(H28=0, "-", H20/H28)</f>
        <v>8.1935483870967746E-2</v>
      </c>
      <c r="J20" s="8">
        <f t="shared" si="0"/>
        <v>0.57894736842105265</v>
      </c>
      <c r="K20" s="9">
        <f t="shared" si="1"/>
        <v>0.43307086614173229</v>
      </c>
    </row>
    <row r="21" spans="1:11" x14ac:dyDescent="0.25">
      <c r="A21" s="7" t="s">
        <v>203</v>
      </c>
      <c r="B21" s="65">
        <v>32</v>
      </c>
      <c r="C21" s="34">
        <f>IF(B28=0, "-", B21/B28)</f>
        <v>0.15920398009950248</v>
      </c>
      <c r="D21" s="65">
        <v>11</v>
      </c>
      <c r="E21" s="9">
        <f>IF(D28=0, "-", D21/D28)</f>
        <v>4.1044776119402986E-2</v>
      </c>
      <c r="F21" s="81">
        <v>196</v>
      </c>
      <c r="G21" s="34">
        <f>IF(F28=0, "-", F21/F28)</f>
        <v>0.16158285243198681</v>
      </c>
      <c r="H21" s="65">
        <v>176</v>
      </c>
      <c r="I21" s="9">
        <f>IF(H28=0, "-", H21/H28)</f>
        <v>0.1135483870967742</v>
      </c>
      <c r="J21" s="8">
        <f t="shared" si="0"/>
        <v>1.9090909090909092</v>
      </c>
      <c r="K21" s="9">
        <f t="shared" si="1"/>
        <v>0.11363636363636363</v>
      </c>
    </row>
    <row r="22" spans="1:11" x14ac:dyDescent="0.25">
      <c r="A22" s="7" t="s">
        <v>204</v>
      </c>
      <c r="B22" s="65">
        <v>58</v>
      </c>
      <c r="C22" s="34">
        <f>IF(B28=0, "-", B22/B28)</f>
        <v>0.28855721393034828</v>
      </c>
      <c r="D22" s="65">
        <v>70</v>
      </c>
      <c r="E22" s="9">
        <f>IF(D28=0, "-", D22/D28)</f>
        <v>0.26119402985074625</v>
      </c>
      <c r="F22" s="81">
        <v>403</v>
      </c>
      <c r="G22" s="34">
        <f>IF(F28=0, "-", F22/F28)</f>
        <v>0.3322341302555647</v>
      </c>
      <c r="H22" s="65">
        <v>526</v>
      </c>
      <c r="I22" s="9">
        <f>IF(H28=0, "-", H22/H28)</f>
        <v>0.33935483870967742</v>
      </c>
      <c r="J22" s="8">
        <f t="shared" si="0"/>
        <v>-0.17142857142857143</v>
      </c>
      <c r="K22" s="9">
        <f t="shared" si="1"/>
        <v>-0.23384030418250951</v>
      </c>
    </row>
    <row r="23" spans="1:11" x14ac:dyDescent="0.25">
      <c r="A23" s="7" t="s">
        <v>205</v>
      </c>
      <c r="B23" s="65">
        <v>0</v>
      </c>
      <c r="C23" s="34">
        <f>IF(B28=0, "-", B23/B28)</f>
        <v>0</v>
      </c>
      <c r="D23" s="65">
        <v>86</v>
      </c>
      <c r="E23" s="9">
        <f>IF(D28=0, "-", D23/D28)</f>
        <v>0.32089552238805968</v>
      </c>
      <c r="F23" s="81">
        <v>12</v>
      </c>
      <c r="G23" s="34">
        <f>IF(F28=0, "-", F23/F28)</f>
        <v>9.8928276999175595E-3</v>
      </c>
      <c r="H23" s="65">
        <v>332</v>
      </c>
      <c r="I23" s="9">
        <f>IF(H28=0, "-", H23/H28)</f>
        <v>0.21419354838709678</v>
      </c>
      <c r="J23" s="8">
        <f t="shared" si="0"/>
        <v>-1</v>
      </c>
      <c r="K23" s="9">
        <f t="shared" si="1"/>
        <v>-0.96385542168674698</v>
      </c>
    </row>
    <row r="24" spans="1:11" x14ac:dyDescent="0.25">
      <c r="A24" s="7" t="s">
        <v>206</v>
      </c>
      <c r="B24" s="65">
        <v>50</v>
      </c>
      <c r="C24" s="34">
        <f>IF(B28=0, "-", B24/B28)</f>
        <v>0.24875621890547264</v>
      </c>
      <c r="D24" s="65">
        <v>49</v>
      </c>
      <c r="E24" s="9">
        <f>IF(D28=0, "-", D24/D28)</f>
        <v>0.18283582089552239</v>
      </c>
      <c r="F24" s="81">
        <v>288</v>
      </c>
      <c r="G24" s="34">
        <f>IF(F28=0, "-", F24/F28)</f>
        <v>0.23742786479802144</v>
      </c>
      <c r="H24" s="65">
        <v>171</v>
      </c>
      <c r="I24" s="9">
        <f>IF(H28=0, "-", H24/H28)</f>
        <v>0.11032258064516129</v>
      </c>
      <c r="J24" s="8">
        <f t="shared" si="0"/>
        <v>2.0408163265306121E-2</v>
      </c>
      <c r="K24" s="9">
        <f t="shared" si="1"/>
        <v>0.68421052631578949</v>
      </c>
    </row>
    <row r="25" spans="1:11" x14ac:dyDescent="0.25">
      <c r="A25" s="7" t="s">
        <v>207</v>
      </c>
      <c r="B25" s="65">
        <v>17</v>
      </c>
      <c r="C25" s="34">
        <f>IF(B28=0, "-", B25/B28)</f>
        <v>8.45771144278607E-2</v>
      </c>
      <c r="D25" s="65">
        <v>17</v>
      </c>
      <c r="E25" s="9">
        <f>IF(D28=0, "-", D25/D28)</f>
        <v>6.3432835820895525E-2</v>
      </c>
      <c r="F25" s="81">
        <v>74</v>
      </c>
      <c r="G25" s="34">
        <f>IF(F28=0, "-", F25/F28)</f>
        <v>6.1005770816158288E-2</v>
      </c>
      <c r="H25" s="65">
        <v>101</v>
      </c>
      <c r="I25" s="9">
        <f>IF(H28=0, "-", H25/H28)</f>
        <v>6.5161290322580639E-2</v>
      </c>
      <c r="J25" s="8">
        <f t="shared" si="0"/>
        <v>0</v>
      </c>
      <c r="K25" s="9">
        <f t="shared" si="1"/>
        <v>-0.26732673267326734</v>
      </c>
    </row>
    <row r="26" spans="1:11" x14ac:dyDescent="0.25">
      <c r="A26" s="7" t="s">
        <v>208</v>
      </c>
      <c r="B26" s="65">
        <v>9</v>
      </c>
      <c r="C26" s="34">
        <f>IF(B28=0, "-", B26/B28)</f>
        <v>4.4776119402985072E-2</v>
      </c>
      <c r="D26" s="65">
        <v>10</v>
      </c>
      <c r="E26" s="9">
        <f>IF(D28=0, "-", D26/D28)</f>
        <v>3.7313432835820892E-2</v>
      </c>
      <c r="F26" s="81">
        <v>25</v>
      </c>
      <c r="G26" s="34">
        <f>IF(F28=0, "-", F26/F28)</f>
        <v>2.0610057708161583E-2</v>
      </c>
      <c r="H26" s="65">
        <v>76</v>
      </c>
      <c r="I26" s="9">
        <f>IF(H28=0, "-", H26/H28)</f>
        <v>4.9032258064516131E-2</v>
      </c>
      <c r="J26" s="8">
        <f t="shared" si="0"/>
        <v>-0.1</v>
      </c>
      <c r="K26" s="9">
        <f t="shared" si="1"/>
        <v>-0.67105263157894735</v>
      </c>
    </row>
    <row r="27" spans="1:11" x14ac:dyDescent="0.25">
      <c r="A27" s="2"/>
      <c r="B27" s="68"/>
      <c r="C27" s="33"/>
      <c r="D27" s="68"/>
      <c r="E27" s="6"/>
      <c r="F27" s="82"/>
      <c r="G27" s="33"/>
      <c r="H27" s="68"/>
      <c r="I27" s="6"/>
      <c r="J27" s="5"/>
      <c r="K27" s="6"/>
    </row>
    <row r="28" spans="1:11" s="43" customFormat="1" ht="13" x14ac:dyDescent="0.3">
      <c r="A28" s="162" t="s">
        <v>578</v>
      </c>
      <c r="B28" s="71">
        <f>SUM(B18:B27)</f>
        <v>201</v>
      </c>
      <c r="C28" s="40">
        <f>B28/7974</f>
        <v>2.5206922498118886E-2</v>
      </c>
      <c r="D28" s="71">
        <f>SUM(D18:D27)</f>
        <v>268</v>
      </c>
      <c r="E28" s="41">
        <f>D28/6214</f>
        <v>4.3128419697457357E-2</v>
      </c>
      <c r="F28" s="77">
        <f>SUM(F18:F27)</f>
        <v>1213</v>
      </c>
      <c r="G28" s="42">
        <f>F28/37676</f>
        <v>3.2195562161588281E-2</v>
      </c>
      <c r="H28" s="71">
        <f>SUM(H18:H27)</f>
        <v>1550</v>
      </c>
      <c r="I28" s="41">
        <f>H28/35131</f>
        <v>4.4120577267939998E-2</v>
      </c>
      <c r="J28" s="37">
        <f>IF(D28=0, "-", IF((B28-D28)/D28&lt;10, (B28-D28)/D28, "&gt;999%"))</f>
        <v>-0.25</v>
      </c>
      <c r="K28" s="38">
        <f>IF(H28=0, "-", IF((F28-H28)/H28&lt;10, (F28-H28)/H28, "&gt;999%"))</f>
        <v>-0.21741935483870967</v>
      </c>
    </row>
    <row r="29" spans="1:11" x14ac:dyDescent="0.25">
      <c r="B29" s="83"/>
      <c r="D29" s="83"/>
      <c r="F29" s="83"/>
      <c r="H29" s="83"/>
    </row>
    <row r="30" spans="1:11" ht="13" x14ac:dyDescent="0.3">
      <c r="A30" s="163" t="s">
        <v>137</v>
      </c>
      <c r="B30" s="61" t="s">
        <v>12</v>
      </c>
      <c r="C30" s="62" t="s">
        <v>13</v>
      </c>
      <c r="D30" s="61" t="s">
        <v>12</v>
      </c>
      <c r="E30" s="63" t="s">
        <v>13</v>
      </c>
      <c r="F30" s="62" t="s">
        <v>12</v>
      </c>
      <c r="G30" s="62" t="s">
        <v>13</v>
      </c>
      <c r="H30" s="61" t="s">
        <v>12</v>
      </c>
      <c r="I30" s="63" t="s">
        <v>13</v>
      </c>
      <c r="J30" s="61"/>
      <c r="K30" s="63"/>
    </row>
    <row r="31" spans="1:11" x14ac:dyDescent="0.25">
      <c r="A31" s="7" t="s">
        <v>209</v>
      </c>
      <c r="B31" s="65">
        <v>2</v>
      </c>
      <c r="C31" s="34">
        <f>IF(B36=0, "-", B31/B36)</f>
        <v>0.10526315789473684</v>
      </c>
      <c r="D31" s="65">
        <v>1</v>
      </c>
      <c r="E31" s="9">
        <f>IF(D36=0, "-", D31/D36)</f>
        <v>0.2</v>
      </c>
      <c r="F31" s="81">
        <v>9</v>
      </c>
      <c r="G31" s="34">
        <f>IF(F36=0, "-", F31/F36)</f>
        <v>0.11392405063291139</v>
      </c>
      <c r="H31" s="65">
        <v>10</v>
      </c>
      <c r="I31" s="9">
        <f>IF(H36=0, "-", H31/H36)</f>
        <v>0.14705882352941177</v>
      </c>
      <c r="J31" s="8">
        <f>IF(D31=0, "-", IF((B31-D31)/D31&lt;10, (B31-D31)/D31, "&gt;999%"))</f>
        <v>1</v>
      </c>
      <c r="K31" s="9">
        <f>IF(H31=0, "-", IF((F31-H31)/H31&lt;10, (F31-H31)/H31, "&gt;999%"))</f>
        <v>-0.1</v>
      </c>
    </row>
    <row r="32" spans="1:11" x14ac:dyDescent="0.25">
      <c r="A32" s="7" t="s">
        <v>210</v>
      </c>
      <c r="B32" s="65">
        <v>0</v>
      </c>
      <c r="C32" s="34">
        <f>IF(B36=0, "-", B32/B36)</f>
        <v>0</v>
      </c>
      <c r="D32" s="65">
        <v>0</v>
      </c>
      <c r="E32" s="9">
        <f>IF(D36=0, "-", D32/D36)</f>
        <v>0</v>
      </c>
      <c r="F32" s="81">
        <v>0</v>
      </c>
      <c r="G32" s="34">
        <f>IF(F36=0, "-", F32/F36)</f>
        <v>0</v>
      </c>
      <c r="H32" s="65">
        <v>7</v>
      </c>
      <c r="I32" s="9">
        <f>IF(H36=0, "-", H32/H36)</f>
        <v>0.10294117647058823</v>
      </c>
      <c r="J32" s="8" t="str">
        <f>IF(D32=0, "-", IF((B32-D32)/D32&lt;10, (B32-D32)/D32, "&gt;999%"))</f>
        <v>-</v>
      </c>
      <c r="K32" s="9">
        <f>IF(H32=0, "-", IF((F32-H32)/H32&lt;10, (F32-H32)/H32, "&gt;999%"))</f>
        <v>-1</v>
      </c>
    </row>
    <row r="33" spans="1:11" x14ac:dyDescent="0.25">
      <c r="A33" s="7" t="s">
        <v>211</v>
      </c>
      <c r="B33" s="65">
        <v>13</v>
      </c>
      <c r="C33" s="34">
        <f>IF(B36=0, "-", B33/B36)</f>
        <v>0.68421052631578949</v>
      </c>
      <c r="D33" s="65">
        <v>4</v>
      </c>
      <c r="E33" s="9">
        <f>IF(D36=0, "-", D33/D36)</f>
        <v>0.8</v>
      </c>
      <c r="F33" s="81">
        <v>59</v>
      </c>
      <c r="G33" s="34">
        <f>IF(F36=0, "-", F33/F36)</f>
        <v>0.74683544303797467</v>
      </c>
      <c r="H33" s="65">
        <v>49</v>
      </c>
      <c r="I33" s="9">
        <f>IF(H36=0, "-", H33/H36)</f>
        <v>0.72058823529411764</v>
      </c>
      <c r="J33" s="8">
        <f>IF(D33=0, "-", IF((B33-D33)/D33&lt;10, (B33-D33)/D33, "&gt;999%"))</f>
        <v>2.25</v>
      </c>
      <c r="K33" s="9">
        <f>IF(H33=0, "-", IF((F33-H33)/H33&lt;10, (F33-H33)/H33, "&gt;999%"))</f>
        <v>0.20408163265306123</v>
      </c>
    </row>
    <row r="34" spans="1:11" x14ac:dyDescent="0.25">
      <c r="A34" s="7" t="s">
        <v>212</v>
      </c>
      <c r="B34" s="65">
        <v>4</v>
      </c>
      <c r="C34" s="34">
        <f>IF(B36=0, "-", B34/B36)</f>
        <v>0.21052631578947367</v>
      </c>
      <c r="D34" s="65">
        <v>0</v>
      </c>
      <c r="E34" s="9">
        <f>IF(D36=0, "-", D34/D36)</f>
        <v>0</v>
      </c>
      <c r="F34" s="81">
        <v>11</v>
      </c>
      <c r="G34" s="34">
        <f>IF(F36=0, "-", F34/F36)</f>
        <v>0.13924050632911392</v>
      </c>
      <c r="H34" s="65">
        <v>2</v>
      </c>
      <c r="I34" s="9">
        <f>IF(H36=0, "-", H34/H36)</f>
        <v>2.9411764705882353E-2</v>
      </c>
      <c r="J34" s="8" t="str">
        <f>IF(D34=0, "-", IF((B34-D34)/D34&lt;10, (B34-D34)/D34, "&gt;999%"))</f>
        <v>-</v>
      </c>
      <c r="K34" s="9">
        <f>IF(H34=0, "-", IF((F34-H34)/H34&lt;10, (F34-H34)/H34, "&gt;999%"))</f>
        <v>4.5</v>
      </c>
    </row>
    <row r="35" spans="1:11" x14ac:dyDescent="0.25">
      <c r="A35" s="2"/>
      <c r="B35" s="68"/>
      <c r="C35" s="33"/>
      <c r="D35" s="68"/>
      <c r="E35" s="6"/>
      <c r="F35" s="82"/>
      <c r="G35" s="33"/>
      <c r="H35" s="68"/>
      <c r="I35" s="6"/>
      <c r="J35" s="5"/>
      <c r="K35" s="6"/>
    </row>
    <row r="36" spans="1:11" s="43" customFormat="1" ht="13" x14ac:dyDescent="0.3">
      <c r="A36" s="162" t="s">
        <v>577</v>
      </c>
      <c r="B36" s="71">
        <f>SUM(B31:B35)</f>
        <v>19</v>
      </c>
      <c r="C36" s="40">
        <f>B36/7974</f>
        <v>2.3827439177326309E-3</v>
      </c>
      <c r="D36" s="71">
        <f>SUM(D31:D35)</f>
        <v>5</v>
      </c>
      <c r="E36" s="41">
        <f>D36/6214</f>
        <v>8.0463469584808492E-4</v>
      </c>
      <c r="F36" s="77">
        <f>SUM(F31:F35)</f>
        <v>79</v>
      </c>
      <c r="G36" s="42">
        <f>F36/37676</f>
        <v>2.0968255653466398E-3</v>
      </c>
      <c r="H36" s="71">
        <f>SUM(H31:H35)</f>
        <v>68</v>
      </c>
      <c r="I36" s="41">
        <f>H36/35131</f>
        <v>1.9356124220773676E-3</v>
      </c>
      <c r="J36" s="37">
        <f>IF(D36=0, "-", IF((B36-D36)/D36&lt;10, (B36-D36)/D36, "&gt;999%"))</f>
        <v>2.8</v>
      </c>
      <c r="K36" s="38">
        <f>IF(H36=0, "-", IF((F36-H36)/H36&lt;10, (F36-H36)/H36, "&gt;999%"))</f>
        <v>0.16176470588235295</v>
      </c>
    </row>
    <row r="37" spans="1:11" x14ac:dyDescent="0.25">
      <c r="B37" s="83"/>
      <c r="D37" s="83"/>
      <c r="F37" s="83"/>
      <c r="H37" s="83"/>
    </row>
    <row r="38" spans="1:11" s="43" customFormat="1" ht="13" x14ac:dyDescent="0.3">
      <c r="A38" s="162" t="s">
        <v>576</v>
      </c>
      <c r="B38" s="71">
        <v>220</v>
      </c>
      <c r="C38" s="40">
        <f>B38/7974</f>
        <v>2.7589666415851519E-2</v>
      </c>
      <c r="D38" s="71">
        <v>273</v>
      </c>
      <c r="E38" s="41">
        <f>D38/6214</f>
        <v>4.3933054393305436E-2</v>
      </c>
      <c r="F38" s="77">
        <v>1292</v>
      </c>
      <c r="G38" s="42">
        <f>F38/37676</f>
        <v>3.4292387726934916E-2</v>
      </c>
      <c r="H38" s="71">
        <v>1618</v>
      </c>
      <c r="I38" s="41">
        <f>H38/35131</f>
        <v>4.6056189690017367E-2</v>
      </c>
      <c r="J38" s="37">
        <f>IF(D38=0, "-", IF((B38-D38)/D38&lt;10, (B38-D38)/D38, "&gt;999%"))</f>
        <v>-0.19413919413919414</v>
      </c>
      <c r="K38" s="38">
        <f>IF(H38=0, "-", IF((F38-H38)/H38&lt;10, (F38-H38)/H38, "&gt;999%"))</f>
        <v>-0.20148331273176762</v>
      </c>
    </row>
    <row r="39" spans="1:11" x14ac:dyDescent="0.25">
      <c r="B39" s="83"/>
      <c r="D39" s="83"/>
      <c r="F39" s="83"/>
      <c r="H39" s="83"/>
    </row>
    <row r="40" spans="1:11" ht="15.5" x14ac:dyDescent="0.35">
      <c r="A40" s="164" t="s">
        <v>112</v>
      </c>
      <c r="B40" s="196" t="s">
        <v>1</v>
      </c>
      <c r="C40" s="200"/>
      <c r="D40" s="200"/>
      <c r="E40" s="197"/>
      <c r="F40" s="196" t="s">
        <v>14</v>
      </c>
      <c r="G40" s="200"/>
      <c r="H40" s="200"/>
      <c r="I40" s="197"/>
      <c r="J40" s="196" t="s">
        <v>15</v>
      </c>
      <c r="K40" s="197"/>
    </row>
    <row r="41" spans="1:11" ht="13" x14ac:dyDescent="0.3">
      <c r="A41" s="22"/>
      <c r="B41" s="196">
        <f>VALUE(RIGHT($B$2, 4))</f>
        <v>2023</v>
      </c>
      <c r="C41" s="197"/>
      <c r="D41" s="196">
        <f>B41-1</f>
        <v>2022</v>
      </c>
      <c r="E41" s="204"/>
      <c r="F41" s="196">
        <f>B41</f>
        <v>2023</v>
      </c>
      <c r="G41" s="204"/>
      <c r="H41" s="196">
        <f>D41</f>
        <v>2022</v>
      </c>
      <c r="I41" s="204"/>
      <c r="J41" s="140" t="s">
        <v>4</v>
      </c>
      <c r="K41" s="141" t="s">
        <v>2</v>
      </c>
    </row>
    <row r="42" spans="1:11" ht="13" x14ac:dyDescent="0.3">
      <c r="A42" s="163" t="s">
        <v>138</v>
      </c>
      <c r="B42" s="61" t="s">
        <v>12</v>
      </c>
      <c r="C42" s="62" t="s">
        <v>13</v>
      </c>
      <c r="D42" s="61" t="s">
        <v>12</v>
      </c>
      <c r="E42" s="63" t="s">
        <v>13</v>
      </c>
      <c r="F42" s="62" t="s">
        <v>12</v>
      </c>
      <c r="G42" s="62" t="s">
        <v>13</v>
      </c>
      <c r="H42" s="61" t="s">
        <v>12</v>
      </c>
      <c r="I42" s="63" t="s">
        <v>13</v>
      </c>
      <c r="J42" s="61"/>
      <c r="K42" s="63"/>
    </row>
    <row r="43" spans="1:11" x14ac:dyDescent="0.25">
      <c r="A43" s="7" t="s">
        <v>213</v>
      </c>
      <c r="B43" s="65">
        <v>161</v>
      </c>
      <c r="C43" s="34">
        <f>IF(B52=0, "-", B43/B52)</f>
        <v>0.36590909090909091</v>
      </c>
      <c r="D43" s="65">
        <v>85</v>
      </c>
      <c r="E43" s="9">
        <f>IF(D52=0, "-", D43/D52)</f>
        <v>0.21628498727735368</v>
      </c>
      <c r="F43" s="81">
        <v>652</v>
      </c>
      <c r="G43" s="34">
        <f>IF(F52=0, "-", F43/F52)</f>
        <v>0.33487416538263998</v>
      </c>
      <c r="H43" s="65">
        <v>656</v>
      </c>
      <c r="I43" s="9">
        <f>IF(H52=0, "-", H43/H52)</f>
        <v>0.25826771653543307</v>
      </c>
      <c r="J43" s="8">
        <f t="shared" ref="J43:J50" si="2">IF(D43=0, "-", IF((B43-D43)/D43&lt;10, (B43-D43)/D43, "&gt;999%"))</f>
        <v>0.89411764705882357</v>
      </c>
      <c r="K43" s="9">
        <f t="shared" ref="K43:K50" si="3">IF(H43=0, "-", IF((F43-H43)/H43&lt;10, (F43-H43)/H43, "&gt;999%"))</f>
        <v>-6.0975609756097563E-3</v>
      </c>
    </row>
    <row r="44" spans="1:11" x14ac:dyDescent="0.25">
      <c r="A44" s="7" t="s">
        <v>214</v>
      </c>
      <c r="B44" s="65">
        <v>0</v>
      </c>
      <c r="C44" s="34">
        <f>IF(B52=0, "-", B44/B52)</f>
        <v>0</v>
      </c>
      <c r="D44" s="65">
        <v>6</v>
      </c>
      <c r="E44" s="9">
        <f>IF(D52=0, "-", D44/D52)</f>
        <v>1.5267175572519083E-2</v>
      </c>
      <c r="F44" s="81">
        <v>0</v>
      </c>
      <c r="G44" s="34">
        <f>IF(F52=0, "-", F44/F52)</f>
        <v>0</v>
      </c>
      <c r="H44" s="65">
        <v>31</v>
      </c>
      <c r="I44" s="9">
        <f>IF(H52=0, "-", H44/H52)</f>
        <v>1.2204724409448819E-2</v>
      </c>
      <c r="J44" s="8">
        <f t="shared" si="2"/>
        <v>-1</v>
      </c>
      <c r="K44" s="9">
        <f t="shared" si="3"/>
        <v>-1</v>
      </c>
    </row>
    <row r="45" spans="1:11" x14ac:dyDescent="0.25">
      <c r="A45" s="7" t="s">
        <v>215</v>
      </c>
      <c r="B45" s="65">
        <v>22</v>
      </c>
      <c r="C45" s="34">
        <f>IF(B52=0, "-", B45/B52)</f>
        <v>0.05</v>
      </c>
      <c r="D45" s="65">
        <v>64</v>
      </c>
      <c r="E45" s="9">
        <f>IF(D52=0, "-", D45/D52)</f>
        <v>0.16284987277353691</v>
      </c>
      <c r="F45" s="81">
        <v>210</v>
      </c>
      <c r="G45" s="34">
        <f>IF(F52=0, "-", F45/F52)</f>
        <v>0.10785824345146379</v>
      </c>
      <c r="H45" s="65">
        <v>425</v>
      </c>
      <c r="I45" s="9">
        <f>IF(H52=0, "-", H45/H52)</f>
        <v>0.1673228346456693</v>
      </c>
      <c r="J45" s="8">
        <f t="shared" si="2"/>
        <v>-0.65625</v>
      </c>
      <c r="K45" s="9">
        <f t="shared" si="3"/>
        <v>-0.50588235294117645</v>
      </c>
    </row>
    <row r="46" spans="1:11" x14ac:dyDescent="0.25">
      <c r="A46" s="7" t="s">
        <v>216</v>
      </c>
      <c r="B46" s="65">
        <v>92</v>
      </c>
      <c r="C46" s="34">
        <f>IF(B52=0, "-", B46/B52)</f>
        <v>0.20909090909090908</v>
      </c>
      <c r="D46" s="65">
        <v>44</v>
      </c>
      <c r="E46" s="9">
        <f>IF(D52=0, "-", D46/D52)</f>
        <v>0.11195928753180662</v>
      </c>
      <c r="F46" s="81">
        <v>432</v>
      </c>
      <c r="G46" s="34">
        <f>IF(F52=0, "-", F46/F52)</f>
        <v>0.22187981510015409</v>
      </c>
      <c r="H46" s="65">
        <v>384</v>
      </c>
      <c r="I46" s="9">
        <f>IF(H52=0, "-", H46/H52)</f>
        <v>0.15118110236220472</v>
      </c>
      <c r="J46" s="8">
        <f t="shared" si="2"/>
        <v>1.0909090909090908</v>
      </c>
      <c r="K46" s="9">
        <f t="shared" si="3"/>
        <v>0.125</v>
      </c>
    </row>
    <row r="47" spans="1:11" x14ac:dyDescent="0.25">
      <c r="A47" s="7" t="s">
        <v>217</v>
      </c>
      <c r="B47" s="65">
        <v>5</v>
      </c>
      <c r="C47" s="34">
        <f>IF(B52=0, "-", B47/B52)</f>
        <v>1.1363636363636364E-2</v>
      </c>
      <c r="D47" s="65">
        <v>3</v>
      </c>
      <c r="E47" s="9">
        <f>IF(D52=0, "-", D47/D52)</f>
        <v>7.6335877862595417E-3</v>
      </c>
      <c r="F47" s="81">
        <v>9</v>
      </c>
      <c r="G47" s="34">
        <f>IF(F52=0, "-", F47/F52)</f>
        <v>4.6224961479198771E-3</v>
      </c>
      <c r="H47" s="65">
        <v>11</v>
      </c>
      <c r="I47" s="9">
        <f>IF(H52=0, "-", H47/H52)</f>
        <v>4.3307086614173228E-3</v>
      </c>
      <c r="J47" s="8">
        <f t="shared" si="2"/>
        <v>0.66666666666666663</v>
      </c>
      <c r="K47" s="9">
        <f t="shared" si="3"/>
        <v>-0.18181818181818182</v>
      </c>
    </row>
    <row r="48" spans="1:11" x14ac:dyDescent="0.25">
      <c r="A48" s="7" t="s">
        <v>218</v>
      </c>
      <c r="B48" s="65">
        <v>17</v>
      </c>
      <c r="C48" s="34">
        <f>IF(B52=0, "-", B48/B52)</f>
        <v>3.8636363636363635E-2</v>
      </c>
      <c r="D48" s="65">
        <v>31</v>
      </c>
      <c r="E48" s="9">
        <f>IF(D52=0, "-", D48/D52)</f>
        <v>7.8880407124681931E-2</v>
      </c>
      <c r="F48" s="81">
        <v>133</v>
      </c>
      <c r="G48" s="34">
        <f>IF(F52=0, "-", F48/F52)</f>
        <v>6.8310220852593737E-2</v>
      </c>
      <c r="H48" s="65">
        <v>96</v>
      </c>
      <c r="I48" s="9">
        <f>IF(H52=0, "-", H48/H52)</f>
        <v>3.7795275590551181E-2</v>
      </c>
      <c r="J48" s="8">
        <f t="shared" si="2"/>
        <v>-0.45161290322580644</v>
      </c>
      <c r="K48" s="9">
        <f t="shared" si="3"/>
        <v>0.38541666666666669</v>
      </c>
    </row>
    <row r="49" spans="1:11" x14ac:dyDescent="0.25">
      <c r="A49" s="7" t="s">
        <v>219</v>
      </c>
      <c r="B49" s="65">
        <v>143</v>
      </c>
      <c r="C49" s="34">
        <f>IF(B52=0, "-", B49/B52)</f>
        <v>0.32500000000000001</v>
      </c>
      <c r="D49" s="65">
        <v>160</v>
      </c>
      <c r="E49" s="9">
        <f>IF(D52=0, "-", D49/D52)</f>
        <v>0.40712468193384221</v>
      </c>
      <c r="F49" s="81">
        <v>511</v>
      </c>
      <c r="G49" s="34">
        <f>IF(F52=0, "-", F49/F52)</f>
        <v>0.26245505906522854</v>
      </c>
      <c r="H49" s="65">
        <v>935</v>
      </c>
      <c r="I49" s="9">
        <f>IF(H52=0, "-", H49/H52)</f>
        <v>0.36811023622047245</v>
      </c>
      <c r="J49" s="8">
        <f t="shared" si="2"/>
        <v>-0.10625</v>
      </c>
      <c r="K49" s="9">
        <f t="shared" si="3"/>
        <v>-0.45347593582887702</v>
      </c>
    </row>
    <row r="50" spans="1:11" x14ac:dyDescent="0.25">
      <c r="A50" s="7" t="s">
        <v>220</v>
      </c>
      <c r="B50" s="65">
        <v>0</v>
      </c>
      <c r="C50" s="34">
        <f>IF(B52=0, "-", B50/B52)</f>
        <v>0</v>
      </c>
      <c r="D50" s="65">
        <v>0</v>
      </c>
      <c r="E50" s="9">
        <f>IF(D52=0, "-", D50/D52)</f>
        <v>0</v>
      </c>
      <c r="F50" s="81">
        <v>0</v>
      </c>
      <c r="G50" s="34">
        <f>IF(F52=0, "-", F50/F52)</f>
        <v>0</v>
      </c>
      <c r="H50" s="65">
        <v>2</v>
      </c>
      <c r="I50" s="9">
        <f>IF(H52=0, "-", H50/H52)</f>
        <v>7.874015748031496E-4</v>
      </c>
      <c r="J50" s="8" t="str">
        <f t="shared" si="2"/>
        <v>-</v>
      </c>
      <c r="K50" s="9">
        <f t="shared" si="3"/>
        <v>-1</v>
      </c>
    </row>
    <row r="51" spans="1:11" x14ac:dyDescent="0.25">
      <c r="A51" s="2"/>
      <c r="B51" s="68"/>
      <c r="C51" s="33"/>
      <c r="D51" s="68"/>
      <c r="E51" s="6"/>
      <c r="F51" s="82"/>
      <c r="G51" s="33"/>
      <c r="H51" s="68"/>
      <c r="I51" s="6"/>
      <c r="J51" s="5"/>
      <c r="K51" s="6"/>
    </row>
    <row r="52" spans="1:11" s="43" customFormat="1" ht="13" x14ac:dyDescent="0.3">
      <c r="A52" s="162" t="s">
        <v>575</v>
      </c>
      <c r="B52" s="71">
        <f>SUM(B43:B51)</f>
        <v>440</v>
      </c>
      <c r="C52" s="40">
        <f>B52/7974</f>
        <v>5.5179332831703037E-2</v>
      </c>
      <c r="D52" s="71">
        <f>SUM(D43:D51)</f>
        <v>393</v>
      </c>
      <c r="E52" s="41">
        <f>D52/6214</f>
        <v>6.3244287093659479E-2</v>
      </c>
      <c r="F52" s="77">
        <f>SUM(F43:F51)</f>
        <v>1947</v>
      </c>
      <c r="G52" s="42">
        <f>F52/37676</f>
        <v>5.1677460452277314E-2</v>
      </c>
      <c r="H52" s="71">
        <f>SUM(H43:H51)</f>
        <v>2540</v>
      </c>
      <c r="I52" s="41">
        <f>H52/35131</f>
        <v>7.2300816942301671E-2</v>
      </c>
      <c r="J52" s="37">
        <f>IF(D52=0, "-", IF((B52-D52)/D52&lt;10, (B52-D52)/D52, "&gt;999%"))</f>
        <v>0.11959287531806616</v>
      </c>
      <c r="K52" s="38">
        <f>IF(H52=0, "-", IF((F52-H52)/H52&lt;10, (F52-H52)/H52, "&gt;999%"))</f>
        <v>-0.23346456692913387</v>
      </c>
    </row>
    <row r="53" spans="1:11" x14ac:dyDescent="0.25">
      <c r="B53" s="83"/>
      <c r="D53" s="83"/>
      <c r="F53" s="83"/>
      <c r="H53" s="83"/>
    </row>
    <row r="54" spans="1:11" ht="13" x14ac:dyDescent="0.3">
      <c r="A54" s="163" t="s">
        <v>139</v>
      </c>
      <c r="B54" s="61" t="s">
        <v>12</v>
      </c>
      <c r="C54" s="62" t="s">
        <v>13</v>
      </c>
      <c r="D54" s="61" t="s">
        <v>12</v>
      </c>
      <c r="E54" s="63" t="s">
        <v>13</v>
      </c>
      <c r="F54" s="62" t="s">
        <v>12</v>
      </c>
      <c r="G54" s="62" t="s">
        <v>13</v>
      </c>
      <c r="H54" s="61" t="s">
        <v>12</v>
      </c>
      <c r="I54" s="63" t="s">
        <v>13</v>
      </c>
      <c r="J54" s="61"/>
      <c r="K54" s="63"/>
    </row>
    <row r="55" spans="1:11" x14ac:dyDescent="0.25">
      <c r="A55" s="7" t="s">
        <v>221</v>
      </c>
      <c r="B55" s="65">
        <v>12</v>
      </c>
      <c r="C55" s="34">
        <f>IF(B71=0, "-", B55/B71)</f>
        <v>0.10256410256410256</v>
      </c>
      <c r="D55" s="65">
        <v>9</v>
      </c>
      <c r="E55" s="9">
        <f>IF(D71=0, "-", D55/D71)</f>
        <v>0.1</v>
      </c>
      <c r="F55" s="81">
        <v>48</v>
      </c>
      <c r="G55" s="34">
        <f>IF(F71=0, "-", F55/F71)</f>
        <v>9.9792099792099798E-2</v>
      </c>
      <c r="H55" s="65">
        <v>25</v>
      </c>
      <c r="I55" s="9">
        <f>IF(H71=0, "-", H55/H71)</f>
        <v>7.64525993883792E-2</v>
      </c>
      <c r="J55" s="8">
        <f t="shared" ref="J55:J69" si="4">IF(D55=0, "-", IF((B55-D55)/D55&lt;10, (B55-D55)/D55, "&gt;999%"))</f>
        <v>0.33333333333333331</v>
      </c>
      <c r="K55" s="9">
        <f t="shared" ref="K55:K69" si="5">IF(H55=0, "-", IF((F55-H55)/H55&lt;10, (F55-H55)/H55, "&gt;999%"))</f>
        <v>0.92</v>
      </c>
    </row>
    <row r="56" spans="1:11" x14ac:dyDescent="0.25">
      <c r="A56" s="7" t="s">
        <v>222</v>
      </c>
      <c r="B56" s="65">
        <v>8</v>
      </c>
      <c r="C56" s="34">
        <f>IF(B71=0, "-", B56/B71)</f>
        <v>6.8376068376068383E-2</v>
      </c>
      <c r="D56" s="65">
        <v>0</v>
      </c>
      <c r="E56" s="9">
        <f>IF(D71=0, "-", D56/D71)</f>
        <v>0</v>
      </c>
      <c r="F56" s="81">
        <v>41</v>
      </c>
      <c r="G56" s="34">
        <f>IF(F71=0, "-", F56/F71)</f>
        <v>8.5239085239085244E-2</v>
      </c>
      <c r="H56" s="65">
        <v>28</v>
      </c>
      <c r="I56" s="9">
        <f>IF(H71=0, "-", H56/H71)</f>
        <v>8.5626911314984705E-2</v>
      </c>
      <c r="J56" s="8" t="str">
        <f t="shared" si="4"/>
        <v>-</v>
      </c>
      <c r="K56" s="9">
        <f t="shared" si="5"/>
        <v>0.4642857142857143</v>
      </c>
    </row>
    <row r="57" spans="1:11" x14ac:dyDescent="0.25">
      <c r="A57" s="7" t="s">
        <v>223</v>
      </c>
      <c r="B57" s="65">
        <v>5</v>
      </c>
      <c r="C57" s="34">
        <f>IF(B71=0, "-", B57/B71)</f>
        <v>4.2735042735042736E-2</v>
      </c>
      <c r="D57" s="65">
        <v>10</v>
      </c>
      <c r="E57" s="9">
        <f>IF(D71=0, "-", D57/D71)</f>
        <v>0.1111111111111111</v>
      </c>
      <c r="F57" s="81">
        <v>13</v>
      </c>
      <c r="G57" s="34">
        <f>IF(F71=0, "-", F57/F71)</f>
        <v>2.7027027027027029E-2</v>
      </c>
      <c r="H57" s="65">
        <v>26</v>
      </c>
      <c r="I57" s="9">
        <f>IF(H71=0, "-", H57/H71)</f>
        <v>7.9510703363914373E-2</v>
      </c>
      <c r="J57" s="8">
        <f t="shared" si="4"/>
        <v>-0.5</v>
      </c>
      <c r="K57" s="9">
        <f t="shared" si="5"/>
        <v>-0.5</v>
      </c>
    </row>
    <row r="58" spans="1:11" x14ac:dyDescent="0.25">
      <c r="A58" s="7" t="s">
        <v>224</v>
      </c>
      <c r="B58" s="65">
        <v>6</v>
      </c>
      <c r="C58" s="34">
        <f>IF(B71=0, "-", B58/B71)</f>
        <v>5.128205128205128E-2</v>
      </c>
      <c r="D58" s="65">
        <v>0</v>
      </c>
      <c r="E58" s="9">
        <f>IF(D71=0, "-", D58/D71)</f>
        <v>0</v>
      </c>
      <c r="F58" s="81">
        <v>8</v>
      </c>
      <c r="G58" s="34">
        <f>IF(F71=0, "-", F58/F71)</f>
        <v>1.6632016632016633E-2</v>
      </c>
      <c r="H58" s="65">
        <v>0</v>
      </c>
      <c r="I58" s="9">
        <f>IF(H71=0, "-", H58/H71)</f>
        <v>0</v>
      </c>
      <c r="J58" s="8" t="str">
        <f t="shared" si="4"/>
        <v>-</v>
      </c>
      <c r="K58" s="9" t="str">
        <f t="shared" si="5"/>
        <v>-</v>
      </c>
    </row>
    <row r="59" spans="1:11" x14ac:dyDescent="0.25">
      <c r="A59" s="7" t="s">
        <v>225</v>
      </c>
      <c r="B59" s="65">
        <v>0</v>
      </c>
      <c r="C59" s="34">
        <f>IF(B71=0, "-", B59/B71)</f>
        <v>0</v>
      </c>
      <c r="D59" s="65">
        <v>0</v>
      </c>
      <c r="E59" s="9">
        <f>IF(D71=0, "-", D59/D71)</f>
        <v>0</v>
      </c>
      <c r="F59" s="81">
        <v>9</v>
      </c>
      <c r="G59" s="34">
        <f>IF(F71=0, "-", F59/F71)</f>
        <v>1.8711018711018712E-2</v>
      </c>
      <c r="H59" s="65">
        <v>0</v>
      </c>
      <c r="I59" s="9">
        <f>IF(H71=0, "-", H59/H71)</f>
        <v>0</v>
      </c>
      <c r="J59" s="8" t="str">
        <f t="shared" si="4"/>
        <v>-</v>
      </c>
      <c r="K59" s="9" t="str">
        <f t="shared" si="5"/>
        <v>-</v>
      </c>
    </row>
    <row r="60" spans="1:11" x14ac:dyDescent="0.25">
      <c r="A60" s="7" t="s">
        <v>226</v>
      </c>
      <c r="B60" s="65">
        <v>0</v>
      </c>
      <c r="C60" s="34">
        <f>IF(B71=0, "-", B60/B71)</f>
        <v>0</v>
      </c>
      <c r="D60" s="65">
        <v>0</v>
      </c>
      <c r="E60" s="9">
        <f>IF(D71=0, "-", D60/D71)</f>
        <v>0</v>
      </c>
      <c r="F60" s="81">
        <v>2</v>
      </c>
      <c r="G60" s="34">
        <f>IF(F71=0, "-", F60/F71)</f>
        <v>4.1580041580041582E-3</v>
      </c>
      <c r="H60" s="65">
        <v>7</v>
      </c>
      <c r="I60" s="9">
        <f>IF(H71=0, "-", H60/H71)</f>
        <v>2.1406727828746176E-2</v>
      </c>
      <c r="J60" s="8" t="str">
        <f t="shared" si="4"/>
        <v>-</v>
      </c>
      <c r="K60" s="9">
        <f t="shared" si="5"/>
        <v>-0.7142857142857143</v>
      </c>
    </row>
    <row r="61" spans="1:11" x14ac:dyDescent="0.25">
      <c r="A61" s="7" t="s">
        <v>227</v>
      </c>
      <c r="B61" s="65">
        <v>11</v>
      </c>
      <c r="C61" s="34">
        <f>IF(B71=0, "-", B61/B71)</f>
        <v>9.4017094017094016E-2</v>
      </c>
      <c r="D61" s="65">
        <v>2</v>
      </c>
      <c r="E61" s="9">
        <f>IF(D71=0, "-", D61/D71)</f>
        <v>2.2222222222222223E-2</v>
      </c>
      <c r="F61" s="81">
        <v>36</v>
      </c>
      <c r="G61" s="34">
        <f>IF(F71=0, "-", F61/F71)</f>
        <v>7.4844074844074848E-2</v>
      </c>
      <c r="H61" s="65">
        <v>27</v>
      </c>
      <c r="I61" s="9">
        <f>IF(H71=0, "-", H61/H71)</f>
        <v>8.2568807339449546E-2</v>
      </c>
      <c r="J61" s="8">
        <f t="shared" si="4"/>
        <v>4.5</v>
      </c>
      <c r="K61" s="9">
        <f t="shared" si="5"/>
        <v>0.33333333333333331</v>
      </c>
    </row>
    <row r="62" spans="1:11" x14ac:dyDescent="0.25">
      <c r="A62" s="7" t="s">
        <v>228</v>
      </c>
      <c r="B62" s="65">
        <v>8</v>
      </c>
      <c r="C62" s="34">
        <f>IF(B71=0, "-", B62/B71)</f>
        <v>6.8376068376068383E-2</v>
      </c>
      <c r="D62" s="65">
        <v>16</v>
      </c>
      <c r="E62" s="9">
        <f>IF(D71=0, "-", D62/D71)</f>
        <v>0.17777777777777778</v>
      </c>
      <c r="F62" s="81">
        <v>62</v>
      </c>
      <c r="G62" s="34">
        <f>IF(F71=0, "-", F62/F71)</f>
        <v>0.12889812889812891</v>
      </c>
      <c r="H62" s="65">
        <v>59</v>
      </c>
      <c r="I62" s="9">
        <f>IF(H71=0, "-", H62/H71)</f>
        <v>0.18042813455657492</v>
      </c>
      <c r="J62" s="8">
        <f t="shared" si="4"/>
        <v>-0.5</v>
      </c>
      <c r="K62" s="9">
        <f t="shared" si="5"/>
        <v>5.0847457627118647E-2</v>
      </c>
    </row>
    <row r="63" spans="1:11" x14ac:dyDescent="0.25">
      <c r="A63" s="7" t="s">
        <v>229</v>
      </c>
      <c r="B63" s="65">
        <v>0</v>
      </c>
      <c r="C63" s="34">
        <f>IF(B71=0, "-", B63/B71)</f>
        <v>0</v>
      </c>
      <c r="D63" s="65">
        <v>2</v>
      </c>
      <c r="E63" s="9">
        <f>IF(D71=0, "-", D63/D71)</f>
        <v>2.2222222222222223E-2</v>
      </c>
      <c r="F63" s="81">
        <v>2</v>
      </c>
      <c r="G63" s="34">
        <f>IF(F71=0, "-", F63/F71)</f>
        <v>4.1580041580041582E-3</v>
      </c>
      <c r="H63" s="65">
        <v>4</v>
      </c>
      <c r="I63" s="9">
        <f>IF(H71=0, "-", H63/H71)</f>
        <v>1.2232415902140673E-2</v>
      </c>
      <c r="J63" s="8">
        <f t="shared" si="4"/>
        <v>-1</v>
      </c>
      <c r="K63" s="9">
        <f t="shared" si="5"/>
        <v>-0.5</v>
      </c>
    </row>
    <row r="64" spans="1:11" x14ac:dyDescent="0.25">
      <c r="A64" s="7" t="s">
        <v>230</v>
      </c>
      <c r="B64" s="65">
        <v>6</v>
      </c>
      <c r="C64" s="34">
        <f>IF(B71=0, "-", B64/B71)</f>
        <v>5.128205128205128E-2</v>
      </c>
      <c r="D64" s="65">
        <v>3</v>
      </c>
      <c r="E64" s="9">
        <f>IF(D71=0, "-", D64/D71)</f>
        <v>3.3333333333333333E-2</v>
      </c>
      <c r="F64" s="81">
        <v>7</v>
      </c>
      <c r="G64" s="34">
        <f>IF(F71=0, "-", F64/F71)</f>
        <v>1.4553014553014554E-2</v>
      </c>
      <c r="H64" s="65">
        <v>10</v>
      </c>
      <c r="I64" s="9">
        <f>IF(H71=0, "-", H64/H71)</f>
        <v>3.0581039755351681E-2</v>
      </c>
      <c r="J64" s="8">
        <f t="shared" si="4"/>
        <v>1</v>
      </c>
      <c r="K64" s="9">
        <f t="shared" si="5"/>
        <v>-0.3</v>
      </c>
    </row>
    <row r="65" spans="1:11" x14ac:dyDescent="0.25">
      <c r="A65" s="7" t="s">
        <v>231</v>
      </c>
      <c r="B65" s="65">
        <v>1</v>
      </c>
      <c r="C65" s="34">
        <f>IF(B71=0, "-", B65/B71)</f>
        <v>8.5470085470085479E-3</v>
      </c>
      <c r="D65" s="65">
        <v>3</v>
      </c>
      <c r="E65" s="9">
        <f>IF(D71=0, "-", D65/D71)</f>
        <v>3.3333333333333333E-2</v>
      </c>
      <c r="F65" s="81">
        <v>23</v>
      </c>
      <c r="G65" s="34">
        <f>IF(F71=0, "-", F65/F71)</f>
        <v>4.781704781704782E-2</v>
      </c>
      <c r="H65" s="65">
        <v>17</v>
      </c>
      <c r="I65" s="9">
        <f>IF(H71=0, "-", H65/H71)</f>
        <v>5.1987767584097858E-2</v>
      </c>
      <c r="J65" s="8">
        <f t="shared" si="4"/>
        <v>-0.66666666666666663</v>
      </c>
      <c r="K65" s="9">
        <f t="shared" si="5"/>
        <v>0.35294117647058826</v>
      </c>
    </row>
    <row r="66" spans="1:11" x14ac:dyDescent="0.25">
      <c r="A66" s="7" t="s">
        <v>232</v>
      </c>
      <c r="B66" s="65">
        <v>2</v>
      </c>
      <c r="C66" s="34">
        <f>IF(B71=0, "-", B66/B71)</f>
        <v>1.7094017094017096E-2</v>
      </c>
      <c r="D66" s="65">
        <v>0</v>
      </c>
      <c r="E66" s="9">
        <f>IF(D71=0, "-", D66/D71)</f>
        <v>0</v>
      </c>
      <c r="F66" s="81">
        <v>7</v>
      </c>
      <c r="G66" s="34">
        <f>IF(F71=0, "-", F66/F71)</f>
        <v>1.4553014553014554E-2</v>
      </c>
      <c r="H66" s="65">
        <v>0</v>
      </c>
      <c r="I66" s="9">
        <f>IF(H71=0, "-", H66/H71)</f>
        <v>0</v>
      </c>
      <c r="J66" s="8" t="str">
        <f t="shared" si="4"/>
        <v>-</v>
      </c>
      <c r="K66" s="9" t="str">
        <f t="shared" si="5"/>
        <v>-</v>
      </c>
    </row>
    <row r="67" spans="1:11" x14ac:dyDescent="0.25">
      <c r="A67" s="7" t="s">
        <v>233</v>
      </c>
      <c r="B67" s="65">
        <v>1</v>
      </c>
      <c r="C67" s="34">
        <f>IF(B71=0, "-", B67/B71)</f>
        <v>8.5470085470085479E-3</v>
      </c>
      <c r="D67" s="65">
        <v>1</v>
      </c>
      <c r="E67" s="9">
        <f>IF(D71=0, "-", D67/D71)</f>
        <v>1.1111111111111112E-2</v>
      </c>
      <c r="F67" s="81">
        <v>2</v>
      </c>
      <c r="G67" s="34">
        <f>IF(F71=0, "-", F67/F71)</f>
        <v>4.1580041580041582E-3</v>
      </c>
      <c r="H67" s="65">
        <v>9</v>
      </c>
      <c r="I67" s="9">
        <f>IF(H71=0, "-", H67/H71)</f>
        <v>2.7522935779816515E-2</v>
      </c>
      <c r="J67" s="8">
        <f t="shared" si="4"/>
        <v>0</v>
      </c>
      <c r="K67" s="9">
        <f t="shared" si="5"/>
        <v>-0.77777777777777779</v>
      </c>
    </row>
    <row r="68" spans="1:11" x14ac:dyDescent="0.25">
      <c r="A68" s="7" t="s">
        <v>234</v>
      </c>
      <c r="B68" s="65">
        <v>15</v>
      </c>
      <c r="C68" s="34">
        <f>IF(B71=0, "-", B68/B71)</f>
        <v>0.12820512820512819</v>
      </c>
      <c r="D68" s="65">
        <v>15</v>
      </c>
      <c r="E68" s="9">
        <f>IF(D71=0, "-", D68/D71)</f>
        <v>0.16666666666666666</v>
      </c>
      <c r="F68" s="81">
        <v>109</v>
      </c>
      <c r="G68" s="34">
        <f>IF(F71=0, "-", F68/F71)</f>
        <v>0.22661122661122662</v>
      </c>
      <c r="H68" s="65">
        <v>29</v>
      </c>
      <c r="I68" s="9">
        <f>IF(H71=0, "-", H68/H71)</f>
        <v>8.8685015290519878E-2</v>
      </c>
      <c r="J68" s="8">
        <f t="shared" si="4"/>
        <v>0</v>
      </c>
      <c r="K68" s="9">
        <f t="shared" si="5"/>
        <v>2.7586206896551726</v>
      </c>
    </row>
    <row r="69" spans="1:11" x14ac:dyDescent="0.25">
      <c r="A69" s="7" t="s">
        <v>235</v>
      </c>
      <c r="B69" s="65">
        <v>42</v>
      </c>
      <c r="C69" s="34">
        <f>IF(B71=0, "-", B69/B71)</f>
        <v>0.35897435897435898</v>
      </c>
      <c r="D69" s="65">
        <v>29</v>
      </c>
      <c r="E69" s="9">
        <f>IF(D71=0, "-", D69/D71)</f>
        <v>0.32222222222222224</v>
      </c>
      <c r="F69" s="81">
        <v>112</v>
      </c>
      <c r="G69" s="34">
        <f>IF(F71=0, "-", F69/F71)</f>
        <v>0.23284823284823286</v>
      </c>
      <c r="H69" s="65">
        <v>86</v>
      </c>
      <c r="I69" s="9">
        <f>IF(H71=0, "-", H69/H71)</f>
        <v>0.26299694189602446</v>
      </c>
      <c r="J69" s="8">
        <f t="shared" si="4"/>
        <v>0.44827586206896552</v>
      </c>
      <c r="K69" s="9">
        <f t="shared" si="5"/>
        <v>0.30232558139534882</v>
      </c>
    </row>
    <row r="70" spans="1:11" x14ac:dyDescent="0.25">
      <c r="A70" s="2"/>
      <c r="B70" s="68"/>
      <c r="C70" s="33"/>
      <c r="D70" s="68"/>
      <c r="E70" s="6"/>
      <c r="F70" s="82"/>
      <c r="G70" s="33"/>
      <c r="H70" s="68"/>
      <c r="I70" s="6"/>
      <c r="J70" s="5"/>
      <c r="K70" s="6"/>
    </row>
    <row r="71" spans="1:11" s="43" customFormat="1" ht="13" x14ac:dyDescent="0.3">
      <c r="A71" s="162" t="s">
        <v>574</v>
      </c>
      <c r="B71" s="71">
        <f>SUM(B55:B70)</f>
        <v>117</v>
      </c>
      <c r="C71" s="40">
        <f>B71/7974</f>
        <v>1.4672686230248307E-2</v>
      </c>
      <c r="D71" s="71">
        <f>SUM(D55:D70)</f>
        <v>90</v>
      </c>
      <c r="E71" s="41">
        <f>D71/6214</f>
        <v>1.4483424525265529E-2</v>
      </c>
      <c r="F71" s="77">
        <f>SUM(F55:F70)</f>
        <v>481</v>
      </c>
      <c r="G71" s="42">
        <f>F71/37676</f>
        <v>1.2766748062427009E-2</v>
      </c>
      <c r="H71" s="71">
        <f>SUM(H55:H70)</f>
        <v>327</v>
      </c>
      <c r="I71" s="41">
        <f>H71/35131</f>
        <v>9.3080185591073415E-3</v>
      </c>
      <c r="J71" s="37">
        <f>IF(D71=0, "-", IF((B71-D71)/D71&lt;10, (B71-D71)/D71, "&gt;999%"))</f>
        <v>0.3</v>
      </c>
      <c r="K71" s="38">
        <f>IF(H71=0, "-", IF((F71-H71)/H71&lt;10, (F71-H71)/H71, "&gt;999%"))</f>
        <v>0.47094801223241589</v>
      </c>
    </row>
    <row r="72" spans="1:11" x14ac:dyDescent="0.25">
      <c r="B72" s="83"/>
      <c r="D72" s="83"/>
      <c r="F72" s="83"/>
      <c r="H72" s="83"/>
    </row>
    <row r="73" spans="1:11" s="43" customFormat="1" ht="13" x14ac:dyDescent="0.3">
      <c r="A73" s="162" t="s">
        <v>573</v>
      </c>
      <c r="B73" s="71">
        <v>557</v>
      </c>
      <c r="C73" s="40">
        <f>B73/7974</f>
        <v>6.9852019061951348E-2</v>
      </c>
      <c r="D73" s="71">
        <v>483</v>
      </c>
      <c r="E73" s="41">
        <f>D73/6214</f>
        <v>7.7727711618925013E-2</v>
      </c>
      <c r="F73" s="77">
        <v>2428</v>
      </c>
      <c r="G73" s="42">
        <f>F73/37676</f>
        <v>6.4444208514704324E-2</v>
      </c>
      <c r="H73" s="71">
        <v>2867</v>
      </c>
      <c r="I73" s="41">
        <f>H73/35131</f>
        <v>8.1608835501409016E-2</v>
      </c>
      <c r="J73" s="37">
        <f>IF(D73=0, "-", IF((B73-D73)/D73&lt;10, (B73-D73)/D73, "&gt;999%"))</f>
        <v>0.15320910973084886</v>
      </c>
      <c r="K73" s="38">
        <f>IF(H73=0, "-", IF((F73-H73)/H73&lt;10, (F73-H73)/H73, "&gt;999%"))</f>
        <v>-0.15312173003139171</v>
      </c>
    </row>
    <row r="74" spans="1:11" x14ac:dyDescent="0.25">
      <c r="B74" s="83"/>
      <c r="D74" s="83"/>
      <c r="F74" s="83"/>
      <c r="H74" s="83"/>
    </row>
    <row r="75" spans="1:11" ht="15.5" x14ac:dyDescent="0.35">
      <c r="A75" s="164" t="s">
        <v>113</v>
      </c>
      <c r="B75" s="196" t="s">
        <v>1</v>
      </c>
      <c r="C75" s="200"/>
      <c r="D75" s="200"/>
      <c r="E75" s="197"/>
      <c r="F75" s="196" t="s">
        <v>14</v>
      </c>
      <c r="G75" s="200"/>
      <c r="H75" s="200"/>
      <c r="I75" s="197"/>
      <c r="J75" s="196" t="s">
        <v>15</v>
      </c>
      <c r="K75" s="197"/>
    </row>
    <row r="76" spans="1:11" ht="13" x14ac:dyDescent="0.3">
      <c r="A76" s="22"/>
      <c r="B76" s="196">
        <f>VALUE(RIGHT($B$2, 4))</f>
        <v>2023</v>
      </c>
      <c r="C76" s="197"/>
      <c r="D76" s="196">
        <f>B76-1</f>
        <v>2022</v>
      </c>
      <c r="E76" s="204"/>
      <c r="F76" s="196">
        <f>B76</f>
        <v>2023</v>
      </c>
      <c r="G76" s="204"/>
      <c r="H76" s="196">
        <f>D76</f>
        <v>2022</v>
      </c>
      <c r="I76" s="204"/>
      <c r="J76" s="140" t="s">
        <v>4</v>
      </c>
      <c r="K76" s="141" t="s">
        <v>2</v>
      </c>
    </row>
    <row r="77" spans="1:11" ht="13" x14ac:dyDescent="0.3">
      <c r="A77" s="163" t="s">
        <v>140</v>
      </c>
      <c r="B77" s="61" t="s">
        <v>12</v>
      </c>
      <c r="C77" s="62" t="s">
        <v>13</v>
      </c>
      <c r="D77" s="61" t="s">
        <v>12</v>
      </c>
      <c r="E77" s="63" t="s">
        <v>13</v>
      </c>
      <c r="F77" s="62" t="s">
        <v>12</v>
      </c>
      <c r="G77" s="62" t="s">
        <v>13</v>
      </c>
      <c r="H77" s="61" t="s">
        <v>12</v>
      </c>
      <c r="I77" s="63" t="s">
        <v>13</v>
      </c>
      <c r="J77" s="61"/>
      <c r="K77" s="63"/>
    </row>
    <row r="78" spans="1:11" x14ac:dyDescent="0.25">
      <c r="A78" s="7" t="s">
        <v>236</v>
      </c>
      <c r="B78" s="65">
        <v>1</v>
      </c>
      <c r="C78" s="34">
        <f>IF(B85=0, "-", B78/B85)</f>
        <v>8.771929824561403E-3</v>
      </c>
      <c r="D78" s="65">
        <v>0</v>
      </c>
      <c r="E78" s="9">
        <f>IF(D85=0, "-", D78/D85)</f>
        <v>0</v>
      </c>
      <c r="F78" s="81">
        <v>2</v>
      </c>
      <c r="G78" s="34">
        <f>IF(F85=0, "-", F78/F85)</f>
        <v>4.0241448692152921E-3</v>
      </c>
      <c r="H78" s="65">
        <v>3</v>
      </c>
      <c r="I78" s="9">
        <f>IF(H85=0, "-", H78/H85)</f>
        <v>4.3988269794721412E-3</v>
      </c>
      <c r="J78" s="8" t="str">
        <f t="shared" ref="J78:J83" si="6">IF(D78=0, "-", IF((B78-D78)/D78&lt;10, (B78-D78)/D78, "&gt;999%"))</f>
        <v>-</v>
      </c>
      <c r="K78" s="9">
        <f t="shared" ref="K78:K83" si="7">IF(H78=0, "-", IF((F78-H78)/H78&lt;10, (F78-H78)/H78, "&gt;999%"))</f>
        <v>-0.33333333333333331</v>
      </c>
    </row>
    <row r="79" spans="1:11" x14ac:dyDescent="0.25">
      <c r="A79" s="7" t="s">
        <v>237</v>
      </c>
      <c r="B79" s="65">
        <v>2</v>
      </c>
      <c r="C79" s="34">
        <f>IF(B85=0, "-", B79/B85)</f>
        <v>1.7543859649122806E-2</v>
      </c>
      <c r="D79" s="65">
        <v>2</v>
      </c>
      <c r="E79" s="9">
        <f>IF(D85=0, "-", D79/D85)</f>
        <v>3.3333333333333333E-2</v>
      </c>
      <c r="F79" s="81">
        <v>10</v>
      </c>
      <c r="G79" s="34">
        <f>IF(F85=0, "-", F79/F85)</f>
        <v>2.0120724346076459E-2</v>
      </c>
      <c r="H79" s="65">
        <v>11</v>
      </c>
      <c r="I79" s="9">
        <f>IF(H85=0, "-", H79/H85)</f>
        <v>1.6129032258064516E-2</v>
      </c>
      <c r="J79" s="8">
        <f t="shared" si="6"/>
        <v>0</v>
      </c>
      <c r="K79" s="9">
        <f t="shared" si="7"/>
        <v>-9.0909090909090912E-2</v>
      </c>
    </row>
    <row r="80" spans="1:11" x14ac:dyDescent="0.25">
      <c r="A80" s="7" t="s">
        <v>238</v>
      </c>
      <c r="B80" s="65">
        <v>6</v>
      </c>
      <c r="C80" s="34">
        <f>IF(B85=0, "-", B80/B85)</f>
        <v>5.2631578947368418E-2</v>
      </c>
      <c r="D80" s="65">
        <v>2</v>
      </c>
      <c r="E80" s="9">
        <f>IF(D85=0, "-", D80/D85)</f>
        <v>3.3333333333333333E-2</v>
      </c>
      <c r="F80" s="81">
        <v>76</v>
      </c>
      <c r="G80" s="34">
        <f>IF(F85=0, "-", F80/F85)</f>
        <v>0.15291750503018109</v>
      </c>
      <c r="H80" s="65">
        <v>34</v>
      </c>
      <c r="I80" s="9">
        <f>IF(H85=0, "-", H80/H85)</f>
        <v>4.9853372434017593E-2</v>
      </c>
      <c r="J80" s="8">
        <f t="shared" si="6"/>
        <v>2</v>
      </c>
      <c r="K80" s="9">
        <f t="shared" si="7"/>
        <v>1.2352941176470589</v>
      </c>
    </row>
    <row r="81" spans="1:11" x14ac:dyDescent="0.25">
      <c r="A81" s="7" t="s">
        <v>239</v>
      </c>
      <c r="B81" s="65">
        <v>7</v>
      </c>
      <c r="C81" s="34">
        <f>IF(B85=0, "-", B81/B85)</f>
        <v>6.1403508771929821E-2</v>
      </c>
      <c r="D81" s="65">
        <v>1</v>
      </c>
      <c r="E81" s="9">
        <f>IF(D85=0, "-", D81/D85)</f>
        <v>1.6666666666666666E-2</v>
      </c>
      <c r="F81" s="81">
        <v>25</v>
      </c>
      <c r="G81" s="34">
        <f>IF(F85=0, "-", F81/F85)</f>
        <v>5.030181086519115E-2</v>
      </c>
      <c r="H81" s="65">
        <v>37</v>
      </c>
      <c r="I81" s="9">
        <f>IF(H85=0, "-", H81/H85)</f>
        <v>5.4252199413489736E-2</v>
      </c>
      <c r="J81" s="8">
        <f t="shared" si="6"/>
        <v>6</v>
      </c>
      <c r="K81" s="9">
        <f t="shared" si="7"/>
        <v>-0.32432432432432434</v>
      </c>
    </row>
    <row r="82" spans="1:11" x14ac:dyDescent="0.25">
      <c r="A82" s="7" t="s">
        <v>240</v>
      </c>
      <c r="B82" s="65">
        <v>94</v>
      </c>
      <c r="C82" s="34">
        <f>IF(B85=0, "-", B82/B85)</f>
        <v>0.82456140350877194</v>
      </c>
      <c r="D82" s="65">
        <v>54</v>
      </c>
      <c r="E82" s="9">
        <f>IF(D85=0, "-", D82/D85)</f>
        <v>0.9</v>
      </c>
      <c r="F82" s="81">
        <v>371</v>
      </c>
      <c r="G82" s="34">
        <f>IF(F85=0, "-", F82/F85)</f>
        <v>0.74647887323943662</v>
      </c>
      <c r="H82" s="65">
        <v>591</v>
      </c>
      <c r="I82" s="9">
        <f>IF(H85=0, "-", H82/H85)</f>
        <v>0.86656891495601174</v>
      </c>
      <c r="J82" s="8">
        <f t="shared" si="6"/>
        <v>0.7407407407407407</v>
      </c>
      <c r="K82" s="9">
        <f t="shared" si="7"/>
        <v>-0.37225042301184436</v>
      </c>
    </row>
    <row r="83" spans="1:11" x14ac:dyDescent="0.25">
      <c r="A83" s="7" t="s">
        <v>241</v>
      </c>
      <c r="B83" s="65">
        <v>4</v>
      </c>
      <c r="C83" s="34">
        <f>IF(B85=0, "-", B83/B85)</f>
        <v>3.5087719298245612E-2</v>
      </c>
      <c r="D83" s="65">
        <v>1</v>
      </c>
      <c r="E83" s="9">
        <f>IF(D85=0, "-", D83/D85)</f>
        <v>1.6666666666666666E-2</v>
      </c>
      <c r="F83" s="81">
        <v>13</v>
      </c>
      <c r="G83" s="34">
        <f>IF(F85=0, "-", F83/F85)</f>
        <v>2.6156941649899398E-2</v>
      </c>
      <c r="H83" s="65">
        <v>6</v>
      </c>
      <c r="I83" s="9">
        <f>IF(H85=0, "-", H83/H85)</f>
        <v>8.7976539589442824E-3</v>
      </c>
      <c r="J83" s="8">
        <f t="shared" si="6"/>
        <v>3</v>
      </c>
      <c r="K83" s="9">
        <f t="shared" si="7"/>
        <v>1.1666666666666667</v>
      </c>
    </row>
    <row r="84" spans="1:11" x14ac:dyDescent="0.25">
      <c r="A84" s="2"/>
      <c r="B84" s="68"/>
      <c r="C84" s="33"/>
      <c r="D84" s="68"/>
      <c r="E84" s="6"/>
      <c r="F84" s="82"/>
      <c r="G84" s="33"/>
      <c r="H84" s="68"/>
      <c r="I84" s="6"/>
      <c r="J84" s="5"/>
      <c r="K84" s="6"/>
    </row>
    <row r="85" spans="1:11" s="43" customFormat="1" ht="13" x14ac:dyDescent="0.3">
      <c r="A85" s="162" t="s">
        <v>572</v>
      </c>
      <c r="B85" s="71">
        <f>SUM(B78:B84)</f>
        <v>114</v>
      </c>
      <c r="C85" s="40">
        <f>B85/7974</f>
        <v>1.4296463506395787E-2</v>
      </c>
      <c r="D85" s="71">
        <f>SUM(D78:D84)</f>
        <v>60</v>
      </c>
      <c r="E85" s="41">
        <f>D85/6214</f>
        <v>9.6556163501770199E-3</v>
      </c>
      <c r="F85" s="77">
        <f>SUM(F78:F84)</f>
        <v>497</v>
      </c>
      <c r="G85" s="42">
        <f>F85/37676</f>
        <v>1.3191421594649113E-2</v>
      </c>
      <c r="H85" s="71">
        <f>SUM(H78:H84)</f>
        <v>682</v>
      </c>
      <c r="I85" s="41">
        <f>H85/35131</f>
        <v>1.9413053997893597E-2</v>
      </c>
      <c r="J85" s="37">
        <f>IF(D85=0, "-", IF((B85-D85)/D85&lt;10, (B85-D85)/D85, "&gt;999%"))</f>
        <v>0.9</v>
      </c>
      <c r="K85" s="38">
        <f>IF(H85=0, "-", IF((F85-H85)/H85&lt;10, (F85-H85)/H85, "&gt;999%"))</f>
        <v>-0.27126099706744866</v>
      </c>
    </row>
    <row r="86" spans="1:11" x14ac:dyDescent="0.25">
      <c r="B86" s="83"/>
      <c r="D86" s="83"/>
      <c r="F86" s="83"/>
      <c r="H86" s="83"/>
    </row>
    <row r="87" spans="1:11" ht="13" x14ac:dyDescent="0.3">
      <c r="A87" s="163" t="s">
        <v>141</v>
      </c>
      <c r="B87" s="61" t="s">
        <v>12</v>
      </c>
      <c r="C87" s="62" t="s">
        <v>13</v>
      </c>
      <c r="D87" s="61" t="s">
        <v>12</v>
      </c>
      <c r="E87" s="63" t="s">
        <v>13</v>
      </c>
      <c r="F87" s="62" t="s">
        <v>12</v>
      </c>
      <c r="G87" s="62" t="s">
        <v>13</v>
      </c>
      <c r="H87" s="61" t="s">
        <v>12</v>
      </c>
      <c r="I87" s="63" t="s">
        <v>13</v>
      </c>
      <c r="J87" s="61"/>
      <c r="K87" s="63"/>
    </row>
    <row r="88" spans="1:11" x14ac:dyDescent="0.25">
      <c r="A88" s="7" t="s">
        <v>242</v>
      </c>
      <c r="B88" s="65">
        <v>1</v>
      </c>
      <c r="C88" s="34">
        <f>IF(B106=0, "-", B88/B106)</f>
        <v>6.2893081761006293E-3</v>
      </c>
      <c r="D88" s="65">
        <v>0</v>
      </c>
      <c r="E88" s="9">
        <f>IF(D106=0, "-", D88/D106)</f>
        <v>0</v>
      </c>
      <c r="F88" s="81">
        <v>4</v>
      </c>
      <c r="G88" s="34">
        <f>IF(F106=0, "-", F88/F106)</f>
        <v>4.3525571273122961E-3</v>
      </c>
      <c r="H88" s="65">
        <v>14</v>
      </c>
      <c r="I88" s="9">
        <f>IF(H106=0, "-", H88/H106)</f>
        <v>2.8513238289205704E-2</v>
      </c>
      <c r="J88" s="8" t="str">
        <f t="shared" ref="J88:J104" si="8">IF(D88=0, "-", IF((B88-D88)/D88&lt;10, (B88-D88)/D88, "&gt;999%"))</f>
        <v>-</v>
      </c>
      <c r="K88" s="9">
        <f t="shared" ref="K88:K104" si="9">IF(H88=0, "-", IF((F88-H88)/H88&lt;10, (F88-H88)/H88, "&gt;999%"))</f>
        <v>-0.7142857142857143</v>
      </c>
    </row>
    <row r="89" spans="1:11" x14ac:dyDescent="0.25">
      <c r="A89" s="7" t="s">
        <v>243</v>
      </c>
      <c r="B89" s="65">
        <v>3</v>
      </c>
      <c r="C89" s="34">
        <f>IF(B106=0, "-", B89/B106)</f>
        <v>1.8867924528301886E-2</v>
      </c>
      <c r="D89" s="65">
        <v>0</v>
      </c>
      <c r="E89" s="9">
        <f>IF(D106=0, "-", D89/D106)</f>
        <v>0</v>
      </c>
      <c r="F89" s="81">
        <v>13</v>
      </c>
      <c r="G89" s="34">
        <f>IF(F106=0, "-", F89/F106)</f>
        <v>1.4145810663764961E-2</v>
      </c>
      <c r="H89" s="65">
        <v>9</v>
      </c>
      <c r="I89" s="9">
        <f>IF(H106=0, "-", H89/H106)</f>
        <v>1.8329938900203666E-2</v>
      </c>
      <c r="J89" s="8" t="str">
        <f t="shared" si="8"/>
        <v>-</v>
      </c>
      <c r="K89" s="9">
        <f t="shared" si="9"/>
        <v>0.44444444444444442</v>
      </c>
    </row>
    <row r="90" spans="1:11" x14ac:dyDescent="0.25">
      <c r="A90" s="7" t="s">
        <v>244</v>
      </c>
      <c r="B90" s="65">
        <v>6</v>
      </c>
      <c r="C90" s="34">
        <f>IF(B106=0, "-", B90/B106)</f>
        <v>3.7735849056603772E-2</v>
      </c>
      <c r="D90" s="65">
        <v>1</v>
      </c>
      <c r="E90" s="9">
        <f>IF(D106=0, "-", D90/D106)</f>
        <v>1.6666666666666666E-2</v>
      </c>
      <c r="F90" s="81">
        <v>12</v>
      </c>
      <c r="G90" s="34">
        <f>IF(F106=0, "-", F90/F106)</f>
        <v>1.3057671381936888E-2</v>
      </c>
      <c r="H90" s="65">
        <v>10</v>
      </c>
      <c r="I90" s="9">
        <f>IF(H106=0, "-", H90/H106)</f>
        <v>2.0366598778004074E-2</v>
      </c>
      <c r="J90" s="8">
        <f t="shared" si="8"/>
        <v>5</v>
      </c>
      <c r="K90" s="9">
        <f t="shared" si="9"/>
        <v>0.2</v>
      </c>
    </row>
    <row r="91" spans="1:11" x14ac:dyDescent="0.25">
      <c r="A91" s="7" t="s">
        <v>245</v>
      </c>
      <c r="B91" s="65">
        <v>14</v>
      </c>
      <c r="C91" s="34">
        <f>IF(B106=0, "-", B91/B106)</f>
        <v>8.8050314465408799E-2</v>
      </c>
      <c r="D91" s="65">
        <v>7</v>
      </c>
      <c r="E91" s="9">
        <f>IF(D106=0, "-", D91/D106)</f>
        <v>0.11666666666666667</v>
      </c>
      <c r="F91" s="81">
        <v>51</v>
      </c>
      <c r="G91" s="34">
        <f>IF(F106=0, "-", F91/F106)</f>
        <v>5.5495103373231776E-2</v>
      </c>
      <c r="H91" s="65">
        <v>66</v>
      </c>
      <c r="I91" s="9">
        <f>IF(H106=0, "-", H91/H106)</f>
        <v>0.13441955193482688</v>
      </c>
      <c r="J91" s="8">
        <f t="shared" si="8"/>
        <v>1</v>
      </c>
      <c r="K91" s="9">
        <f t="shared" si="9"/>
        <v>-0.22727272727272727</v>
      </c>
    </row>
    <row r="92" spans="1:11" x14ac:dyDescent="0.25">
      <c r="A92" s="7" t="s">
        <v>246</v>
      </c>
      <c r="B92" s="65">
        <v>6</v>
      </c>
      <c r="C92" s="34">
        <f>IF(B106=0, "-", B92/B106)</f>
        <v>3.7735849056603772E-2</v>
      </c>
      <c r="D92" s="65">
        <v>2</v>
      </c>
      <c r="E92" s="9">
        <f>IF(D106=0, "-", D92/D106)</f>
        <v>3.3333333333333333E-2</v>
      </c>
      <c r="F92" s="81">
        <v>21</v>
      </c>
      <c r="G92" s="34">
        <f>IF(F106=0, "-", F92/F106)</f>
        <v>2.2850924918389554E-2</v>
      </c>
      <c r="H92" s="65">
        <v>25</v>
      </c>
      <c r="I92" s="9">
        <f>IF(H106=0, "-", H92/H106)</f>
        <v>5.0916496945010187E-2</v>
      </c>
      <c r="J92" s="8">
        <f t="shared" si="8"/>
        <v>2</v>
      </c>
      <c r="K92" s="9">
        <f t="shared" si="9"/>
        <v>-0.16</v>
      </c>
    </row>
    <row r="93" spans="1:11" x14ac:dyDescent="0.25">
      <c r="A93" s="7" t="s">
        <v>247</v>
      </c>
      <c r="B93" s="65">
        <v>2</v>
      </c>
      <c r="C93" s="34">
        <f>IF(B106=0, "-", B93/B106)</f>
        <v>1.2578616352201259E-2</v>
      </c>
      <c r="D93" s="65">
        <v>2</v>
      </c>
      <c r="E93" s="9">
        <f>IF(D106=0, "-", D93/D106)</f>
        <v>3.3333333333333333E-2</v>
      </c>
      <c r="F93" s="81">
        <v>9</v>
      </c>
      <c r="G93" s="34">
        <f>IF(F106=0, "-", F93/F106)</f>
        <v>9.7932535364526653E-3</v>
      </c>
      <c r="H93" s="65">
        <v>4</v>
      </c>
      <c r="I93" s="9">
        <f>IF(H106=0, "-", H93/H106)</f>
        <v>8.1466395112016286E-3</v>
      </c>
      <c r="J93" s="8">
        <f t="shared" si="8"/>
        <v>0</v>
      </c>
      <c r="K93" s="9">
        <f t="shared" si="9"/>
        <v>1.25</v>
      </c>
    </row>
    <row r="94" spans="1:11" x14ac:dyDescent="0.25">
      <c r="A94" s="7" t="s">
        <v>248</v>
      </c>
      <c r="B94" s="65">
        <v>0</v>
      </c>
      <c r="C94" s="34">
        <f>IF(B106=0, "-", B94/B106)</f>
        <v>0</v>
      </c>
      <c r="D94" s="65">
        <v>0</v>
      </c>
      <c r="E94" s="9">
        <f>IF(D106=0, "-", D94/D106)</f>
        <v>0</v>
      </c>
      <c r="F94" s="81">
        <v>9</v>
      </c>
      <c r="G94" s="34">
        <f>IF(F106=0, "-", F94/F106)</f>
        <v>9.7932535364526653E-3</v>
      </c>
      <c r="H94" s="65">
        <v>0</v>
      </c>
      <c r="I94" s="9">
        <f>IF(H106=0, "-", H94/H106)</f>
        <v>0</v>
      </c>
      <c r="J94" s="8" t="str">
        <f t="shared" si="8"/>
        <v>-</v>
      </c>
      <c r="K94" s="9" t="str">
        <f t="shared" si="9"/>
        <v>-</v>
      </c>
    </row>
    <row r="95" spans="1:11" x14ac:dyDescent="0.25">
      <c r="A95" s="7" t="s">
        <v>249</v>
      </c>
      <c r="B95" s="65">
        <v>0</v>
      </c>
      <c r="C95" s="34">
        <f>IF(B106=0, "-", B95/B106)</f>
        <v>0</v>
      </c>
      <c r="D95" s="65">
        <v>0</v>
      </c>
      <c r="E95" s="9">
        <f>IF(D106=0, "-", D95/D106)</f>
        <v>0</v>
      </c>
      <c r="F95" s="81">
        <v>5</v>
      </c>
      <c r="G95" s="34">
        <f>IF(F106=0, "-", F95/F106)</f>
        <v>5.4406964091403701E-3</v>
      </c>
      <c r="H95" s="65">
        <v>4</v>
      </c>
      <c r="I95" s="9">
        <f>IF(H106=0, "-", H95/H106)</f>
        <v>8.1466395112016286E-3</v>
      </c>
      <c r="J95" s="8" t="str">
        <f t="shared" si="8"/>
        <v>-</v>
      </c>
      <c r="K95" s="9">
        <f t="shared" si="9"/>
        <v>0.25</v>
      </c>
    </row>
    <row r="96" spans="1:11" x14ac:dyDescent="0.25">
      <c r="A96" s="7" t="s">
        <v>250</v>
      </c>
      <c r="B96" s="65">
        <v>7</v>
      </c>
      <c r="C96" s="34">
        <f>IF(B106=0, "-", B96/B106)</f>
        <v>4.40251572327044E-2</v>
      </c>
      <c r="D96" s="65">
        <v>3</v>
      </c>
      <c r="E96" s="9">
        <f>IF(D106=0, "-", D96/D106)</f>
        <v>0.05</v>
      </c>
      <c r="F96" s="81">
        <v>29</v>
      </c>
      <c r="G96" s="34">
        <f>IF(F106=0, "-", F96/F106)</f>
        <v>3.1556039173014146E-2</v>
      </c>
      <c r="H96" s="65">
        <v>22</v>
      </c>
      <c r="I96" s="9">
        <f>IF(H106=0, "-", H96/H106)</f>
        <v>4.4806517311608958E-2</v>
      </c>
      <c r="J96" s="8">
        <f t="shared" si="8"/>
        <v>1.3333333333333333</v>
      </c>
      <c r="K96" s="9">
        <f t="shared" si="9"/>
        <v>0.31818181818181818</v>
      </c>
    </row>
    <row r="97" spans="1:11" x14ac:dyDescent="0.25">
      <c r="A97" s="7" t="s">
        <v>251</v>
      </c>
      <c r="B97" s="65">
        <v>18</v>
      </c>
      <c r="C97" s="34">
        <f>IF(B106=0, "-", B97/B106)</f>
        <v>0.11320754716981132</v>
      </c>
      <c r="D97" s="65">
        <v>22</v>
      </c>
      <c r="E97" s="9">
        <f>IF(D106=0, "-", D97/D106)</f>
        <v>0.36666666666666664</v>
      </c>
      <c r="F97" s="81">
        <v>84</v>
      </c>
      <c r="G97" s="34">
        <f>IF(F106=0, "-", F97/F106)</f>
        <v>9.1403699673558214E-2</v>
      </c>
      <c r="H97" s="65">
        <v>100</v>
      </c>
      <c r="I97" s="9">
        <f>IF(H106=0, "-", H97/H106)</f>
        <v>0.20366598778004075</v>
      </c>
      <c r="J97" s="8">
        <f t="shared" si="8"/>
        <v>-0.18181818181818182</v>
      </c>
      <c r="K97" s="9">
        <f t="shared" si="9"/>
        <v>-0.16</v>
      </c>
    </row>
    <row r="98" spans="1:11" x14ac:dyDescent="0.25">
      <c r="A98" s="7" t="s">
        <v>252</v>
      </c>
      <c r="B98" s="65">
        <v>13</v>
      </c>
      <c r="C98" s="34">
        <f>IF(B106=0, "-", B98/B106)</f>
        <v>8.1761006289308172E-2</v>
      </c>
      <c r="D98" s="65">
        <v>4</v>
      </c>
      <c r="E98" s="9">
        <f>IF(D106=0, "-", D98/D106)</f>
        <v>6.6666666666666666E-2</v>
      </c>
      <c r="F98" s="81">
        <v>38</v>
      </c>
      <c r="G98" s="34">
        <f>IF(F106=0, "-", F98/F106)</f>
        <v>4.1349292709466814E-2</v>
      </c>
      <c r="H98" s="65">
        <v>34</v>
      </c>
      <c r="I98" s="9">
        <f>IF(H106=0, "-", H98/H106)</f>
        <v>6.9246435845213852E-2</v>
      </c>
      <c r="J98" s="8">
        <f t="shared" si="8"/>
        <v>2.25</v>
      </c>
      <c r="K98" s="9">
        <f t="shared" si="9"/>
        <v>0.11764705882352941</v>
      </c>
    </row>
    <row r="99" spans="1:11" x14ac:dyDescent="0.25">
      <c r="A99" s="7" t="s">
        <v>253</v>
      </c>
      <c r="B99" s="65">
        <v>0</v>
      </c>
      <c r="C99" s="34">
        <f>IF(B106=0, "-", B99/B106)</f>
        <v>0</v>
      </c>
      <c r="D99" s="65">
        <v>0</v>
      </c>
      <c r="E99" s="9">
        <f>IF(D106=0, "-", D99/D106)</f>
        <v>0</v>
      </c>
      <c r="F99" s="81">
        <v>4</v>
      </c>
      <c r="G99" s="34">
        <f>IF(F106=0, "-", F99/F106)</f>
        <v>4.3525571273122961E-3</v>
      </c>
      <c r="H99" s="65">
        <v>3</v>
      </c>
      <c r="I99" s="9">
        <f>IF(H106=0, "-", H99/H106)</f>
        <v>6.1099796334012219E-3</v>
      </c>
      <c r="J99" s="8" t="str">
        <f t="shared" si="8"/>
        <v>-</v>
      </c>
      <c r="K99" s="9">
        <f t="shared" si="9"/>
        <v>0.33333333333333331</v>
      </c>
    </row>
    <row r="100" spans="1:11" x14ac:dyDescent="0.25">
      <c r="A100" s="7" t="s">
        <v>254</v>
      </c>
      <c r="B100" s="65">
        <v>6</v>
      </c>
      <c r="C100" s="34">
        <f>IF(B106=0, "-", B100/B106)</f>
        <v>3.7735849056603772E-2</v>
      </c>
      <c r="D100" s="65">
        <v>1</v>
      </c>
      <c r="E100" s="9">
        <f>IF(D106=0, "-", D100/D106)</f>
        <v>1.6666666666666666E-2</v>
      </c>
      <c r="F100" s="81">
        <v>20</v>
      </c>
      <c r="G100" s="34">
        <f>IF(F106=0, "-", F100/F106)</f>
        <v>2.176278563656148E-2</v>
      </c>
      <c r="H100" s="65">
        <v>19</v>
      </c>
      <c r="I100" s="9">
        <f>IF(H106=0, "-", H100/H106)</f>
        <v>3.8696537678207736E-2</v>
      </c>
      <c r="J100" s="8">
        <f t="shared" si="8"/>
        <v>5</v>
      </c>
      <c r="K100" s="9">
        <f t="shared" si="9"/>
        <v>5.2631578947368418E-2</v>
      </c>
    </row>
    <row r="101" spans="1:11" x14ac:dyDescent="0.25">
      <c r="A101" s="7" t="s">
        <v>255</v>
      </c>
      <c r="B101" s="65">
        <v>79</v>
      </c>
      <c r="C101" s="34">
        <f>IF(B106=0, "-", B101/B106)</f>
        <v>0.49685534591194969</v>
      </c>
      <c r="D101" s="65">
        <v>5</v>
      </c>
      <c r="E101" s="9">
        <f>IF(D106=0, "-", D101/D106)</f>
        <v>8.3333333333333329E-2</v>
      </c>
      <c r="F101" s="81">
        <v>584</v>
      </c>
      <c r="G101" s="34">
        <f>IF(F106=0, "-", F101/F106)</f>
        <v>0.63547334058759519</v>
      </c>
      <c r="H101" s="65">
        <v>150</v>
      </c>
      <c r="I101" s="9">
        <f>IF(H106=0, "-", H101/H106)</f>
        <v>0.30549898167006112</v>
      </c>
      <c r="J101" s="8" t="str">
        <f t="shared" si="8"/>
        <v>&gt;999%</v>
      </c>
      <c r="K101" s="9">
        <f t="shared" si="9"/>
        <v>2.8933333333333335</v>
      </c>
    </row>
    <row r="102" spans="1:11" x14ac:dyDescent="0.25">
      <c r="A102" s="7" t="s">
        <v>256</v>
      </c>
      <c r="B102" s="65">
        <v>3</v>
      </c>
      <c r="C102" s="34">
        <f>IF(B106=0, "-", B102/B106)</f>
        <v>1.8867924528301886E-2</v>
      </c>
      <c r="D102" s="65">
        <v>11</v>
      </c>
      <c r="E102" s="9">
        <f>IF(D106=0, "-", D102/D106)</f>
        <v>0.18333333333333332</v>
      </c>
      <c r="F102" s="81">
        <v>31</v>
      </c>
      <c r="G102" s="34">
        <f>IF(F106=0, "-", F102/F106)</f>
        <v>3.3732317736670292E-2</v>
      </c>
      <c r="H102" s="65">
        <v>26</v>
      </c>
      <c r="I102" s="9">
        <f>IF(H106=0, "-", H102/H106)</f>
        <v>5.2953156822810592E-2</v>
      </c>
      <c r="J102" s="8">
        <f t="shared" si="8"/>
        <v>-0.72727272727272729</v>
      </c>
      <c r="K102" s="9">
        <f t="shared" si="9"/>
        <v>0.19230769230769232</v>
      </c>
    </row>
    <row r="103" spans="1:11" x14ac:dyDescent="0.25">
      <c r="A103" s="7" t="s">
        <v>257</v>
      </c>
      <c r="B103" s="65">
        <v>1</v>
      </c>
      <c r="C103" s="34">
        <f>IF(B106=0, "-", B103/B106)</f>
        <v>6.2893081761006293E-3</v>
      </c>
      <c r="D103" s="65">
        <v>1</v>
      </c>
      <c r="E103" s="9">
        <f>IF(D106=0, "-", D103/D106)</f>
        <v>1.6666666666666666E-2</v>
      </c>
      <c r="F103" s="81">
        <v>3</v>
      </c>
      <c r="G103" s="34">
        <f>IF(F106=0, "-", F103/F106)</f>
        <v>3.2644178454842221E-3</v>
      </c>
      <c r="H103" s="65">
        <v>3</v>
      </c>
      <c r="I103" s="9">
        <f>IF(H106=0, "-", H103/H106)</f>
        <v>6.1099796334012219E-3</v>
      </c>
      <c r="J103" s="8">
        <f t="shared" si="8"/>
        <v>0</v>
      </c>
      <c r="K103" s="9">
        <f t="shared" si="9"/>
        <v>0</v>
      </c>
    </row>
    <row r="104" spans="1:11" x14ac:dyDescent="0.25">
      <c r="A104" s="7" t="s">
        <v>258</v>
      </c>
      <c r="B104" s="65">
        <v>0</v>
      </c>
      <c r="C104" s="34">
        <f>IF(B106=0, "-", B104/B106)</f>
        <v>0</v>
      </c>
      <c r="D104" s="65">
        <v>1</v>
      </c>
      <c r="E104" s="9">
        <f>IF(D106=0, "-", D104/D106)</f>
        <v>1.6666666666666666E-2</v>
      </c>
      <c r="F104" s="81">
        <v>2</v>
      </c>
      <c r="G104" s="34">
        <f>IF(F106=0, "-", F104/F106)</f>
        <v>2.176278563656148E-3</v>
      </c>
      <c r="H104" s="65">
        <v>2</v>
      </c>
      <c r="I104" s="9">
        <f>IF(H106=0, "-", H104/H106)</f>
        <v>4.0733197556008143E-3</v>
      </c>
      <c r="J104" s="8">
        <f t="shared" si="8"/>
        <v>-1</v>
      </c>
      <c r="K104" s="9">
        <f t="shared" si="9"/>
        <v>0</v>
      </c>
    </row>
    <row r="105" spans="1:11" x14ac:dyDescent="0.25">
      <c r="A105" s="2"/>
      <c r="B105" s="68"/>
      <c r="C105" s="33"/>
      <c r="D105" s="68"/>
      <c r="E105" s="6"/>
      <c r="F105" s="82"/>
      <c r="G105" s="33"/>
      <c r="H105" s="68"/>
      <c r="I105" s="6"/>
      <c r="J105" s="5"/>
      <c r="K105" s="6"/>
    </row>
    <row r="106" spans="1:11" s="43" customFormat="1" ht="13" x14ac:dyDescent="0.3">
      <c r="A106" s="162" t="s">
        <v>571</v>
      </c>
      <c r="B106" s="71">
        <f>SUM(B88:B105)</f>
        <v>159</v>
      </c>
      <c r="C106" s="40">
        <f>B106/7974</f>
        <v>1.9939804364183598E-2</v>
      </c>
      <c r="D106" s="71">
        <f>SUM(D88:D105)</f>
        <v>60</v>
      </c>
      <c r="E106" s="41">
        <f>D106/6214</f>
        <v>9.6556163501770199E-3</v>
      </c>
      <c r="F106" s="77">
        <f>SUM(F88:F105)</f>
        <v>919</v>
      </c>
      <c r="G106" s="42">
        <f>F106/37676</f>
        <v>2.4392186007007113E-2</v>
      </c>
      <c r="H106" s="71">
        <f>SUM(H88:H105)</f>
        <v>491</v>
      </c>
      <c r="I106" s="41">
        <f>H106/35131</f>
        <v>1.3976260282940993E-2</v>
      </c>
      <c r="J106" s="37">
        <f>IF(D106=0, "-", IF((B106-D106)/D106&lt;10, (B106-D106)/D106, "&gt;999%"))</f>
        <v>1.65</v>
      </c>
      <c r="K106" s="38">
        <f>IF(H106=0, "-", IF((F106-H106)/H106&lt;10, (F106-H106)/H106, "&gt;999%"))</f>
        <v>0.8716904276985743</v>
      </c>
    </row>
    <row r="107" spans="1:11" x14ac:dyDescent="0.25">
      <c r="B107" s="83"/>
      <c r="D107" s="83"/>
      <c r="F107" s="83"/>
      <c r="H107" s="83"/>
    </row>
    <row r="108" spans="1:11" s="43" customFormat="1" ht="13" x14ac:dyDescent="0.3">
      <c r="A108" s="162" t="s">
        <v>570</v>
      </c>
      <c r="B108" s="71">
        <v>273</v>
      </c>
      <c r="C108" s="40">
        <f>B108/7974</f>
        <v>3.423626787057938E-2</v>
      </c>
      <c r="D108" s="71">
        <v>120</v>
      </c>
      <c r="E108" s="41">
        <f>D108/6214</f>
        <v>1.931123270035404E-2</v>
      </c>
      <c r="F108" s="77">
        <v>1416</v>
      </c>
      <c r="G108" s="42">
        <f>F108/37676</f>
        <v>3.758360760165623E-2</v>
      </c>
      <c r="H108" s="71">
        <v>1173</v>
      </c>
      <c r="I108" s="41">
        <f>H108/35131</f>
        <v>3.3389314280834588E-2</v>
      </c>
      <c r="J108" s="37">
        <f>IF(D108=0, "-", IF((B108-D108)/D108&lt;10, (B108-D108)/D108, "&gt;999%"))</f>
        <v>1.2749999999999999</v>
      </c>
      <c r="K108" s="38">
        <f>IF(H108=0, "-", IF((F108-H108)/H108&lt;10, (F108-H108)/H108, "&gt;999%"))</f>
        <v>0.20716112531969311</v>
      </c>
    </row>
    <row r="109" spans="1:11" x14ac:dyDescent="0.25">
      <c r="B109" s="83"/>
      <c r="D109" s="83"/>
      <c r="F109" s="83"/>
      <c r="H109" s="83"/>
    </row>
    <row r="110" spans="1:11" ht="15.5" x14ac:dyDescent="0.35">
      <c r="A110" s="164" t="s">
        <v>114</v>
      </c>
      <c r="B110" s="196" t="s">
        <v>1</v>
      </c>
      <c r="C110" s="200"/>
      <c r="D110" s="200"/>
      <c r="E110" s="197"/>
      <c r="F110" s="196" t="s">
        <v>14</v>
      </c>
      <c r="G110" s="200"/>
      <c r="H110" s="200"/>
      <c r="I110" s="197"/>
      <c r="J110" s="196" t="s">
        <v>15</v>
      </c>
      <c r="K110" s="197"/>
    </row>
    <row r="111" spans="1:11" ht="13" x14ac:dyDescent="0.3">
      <c r="A111" s="22"/>
      <c r="B111" s="196">
        <f>VALUE(RIGHT($B$2, 4))</f>
        <v>2023</v>
      </c>
      <c r="C111" s="197"/>
      <c r="D111" s="196">
        <f>B111-1</f>
        <v>2022</v>
      </c>
      <c r="E111" s="204"/>
      <c r="F111" s="196">
        <f>B111</f>
        <v>2023</v>
      </c>
      <c r="G111" s="204"/>
      <c r="H111" s="196">
        <f>D111</f>
        <v>2022</v>
      </c>
      <c r="I111" s="204"/>
      <c r="J111" s="140" t="s">
        <v>4</v>
      </c>
      <c r="K111" s="141" t="s">
        <v>2</v>
      </c>
    </row>
    <row r="112" spans="1:11" ht="13" x14ac:dyDescent="0.3">
      <c r="A112" s="163" t="s">
        <v>142</v>
      </c>
      <c r="B112" s="61" t="s">
        <v>12</v>
      </c>
      <c r="C112" s="62" t="s">
        <v>13</v>
      </c>
      <c r="D112" s="61" t="s">
        <v>12</v>
      </c>
      <c r="E112" s="63" t="s">
        <v>13</v>
      </c>
      <c r="F112" s="62" t="s">
        <v>12</v>
      </c>
      <c r="G112" s="62" t="s">
        <v>13</v>
      </c>
      <c r="H112" s="61" t="s">
        <v>12</v>
      </c>
      <c r="I112" s="63" t="s">
        <v>13</v>
      </c>
      <c r="J112" s="61"/>
      <c r="K112" s="63"/>
    </row>
    <row r="113" spans="1:11" x14ac:dyDescent="0.25">
      <c r="A113" s="7" t="s">
        <v>259</v>
      </c>
      <c r="B113" s="65">
        <v>0</v>
      </c>
      <c r="C113" s="34">
        <f>IF(B117=0, "-", B113/B117)</f>
        <v>0</v>
      </c>
      <c r="D113" s="65">
        <v>0</v>
      </c>
      <c r="E113" s="9">
        <f>IF(D117=0, "-", D113/D117)</f>
        <v>0</v>
      </c>
      <c r="F113" s="81">
        <v>3</v>
      </c>
      <c r="G113" s="34">
        <f>IF(F117=0, "-", F113/F117)</f>
        <v>2.3622047244094488E-2</v>
      </c>
      <c r="H113" s="65">
        <v>0</v>
      </c>
      <c r="I113" s="9">
        <f>IF(H117=0, "-", H113/H117)</f>
        <v>0</v>
      </c>
      <c r="J113" s="8" t="str">
        <f>IF(D113=0, "-", IF((B113-D113)/D113&lt;10, (B113-D113)/D113, "&gt;999%"))</f>
        <v>-</v>
      </c>
      <c r="K113" s="9" t="str">
        <f>IF(H113=0, "-", IF((F113-H113)/H113&lt;10, (F113-H113)/H113, "&gt;999%"))</f>
        <v>-</v>
      </c>
    </row>
    <row r="114" spans="1:11" x14ac:dyDescent="0.25">
      <c r="A114" s="7" t="s">
        <v>260</v>
      </c>
      <c r="B114" s="65">
        <v>18</v>
      </c>
      <c r="C114" s="34">
        <f>IF(B117=0, "-", B114/B117)</f>
        <v>0.94736842105263153</v>
      </c>
      <c r="D114" s="65">
        <v>24</v>
      </c>
      <c r="E114" s="9">
        <f>IF(D117=0, "-", D114/D117)</f>
        <v>0.70588235294117652</v>
      </c>
      <c r="F114" s="81">
        <v>116</v>
      </c>
      <c r="G114" s="34">
        <f>IF(F117=0, "-", F114/F117)</f>
        <v>0.91338582677165359</v>
      </c>
      <c r="H114" s="65">
        <v>94</v>
      </c>
      <c r="I114" s="9">
        <f>IF(H117=0, "-", H114/H117)</f>
        <v>0.78333333333333333</v>
      </c>
      <c r="J114" s="8">
        <f>IF(D114=0, "-", IF((B114-D114)/D114&lt;10, (B114-D114)/D114, "&gt;999%"))</f>
        <v>-0.25</v>
      </c>
      <c r="K114" s="9">
        <f>IF(H114=0, "-", IF((F114-H114)/H114&lt;10, (F114-H114)/H114, "&gt;999%"))</f>
        <v>0.23404255319148937</v>
      </c>
    </row>
    <row r="115" spans="1:11" x14ac:dyDescent="0.25">
      <c r="A115" s="7" t="s">
        <v>261</v>
      </c>
      <c r="B115" s="65">
        <v>1</v>
      </c>
      <c r="C115" s="34">
        <f>IF(B117=0, "-", B115/B117)</f>
        <v>5.2631578947368418E-2</v>
      </c>
      <c r="D115" s="65">
        <v>10</v>
      </c>
      <c r="E115" s="9">
        <f>IF(D117=0, "-", D115/D117)</f>
        <v>0.29411764705882354</v>
      </c>
      <c r="F115" s="81">
        <v>8</v>
      </c>
      <c r="G115" s="34">
        <f>IF(F117=0, "-", F115/F117)</f>
        <v>6.2992125984251968E-2</v>
      </c>
      <c r="H115" s="65">
        <v>26</v>
      </c>
      <c r="I115" s="9">
        <f>IF(H117=0, "-", H115/H117)</f>
        <v>0.21666666666666667</v>
      </c>
      <c r="J115" s="8">
        <f>IF(D115=0, "-", IF((B115-D115)/D115&lt;10, (B115-D115)/D115, "&gt;999%"))</f>
        <v>-0.9</v>
      </c>
      <c r="K115" s="9">
        <f>IF(H115=0, "-", IF((F115-H115)/H115&lt;10, (F115-H115)/H115, "&gt;999%"))</f>
        <v>-0.69230769230769229</v>
      </c>
    </row>
    <row r="116" spans="1:11" x14ac:dyDescent="0.25">
      <c r="A116" s="2"/>
      <c r="B116" s="68"/>
      <c r="C116" s="33"/>
      <c r="D116" s="68"/>
      <c r="E116" s="6"/>
      <c r="F116" s="82"/>
      <c r="G116" s="33"/>
      <c r="H116" s="68"/>
      <c r="I116" s="6"/>
      <c r="J116" s="5"/>
      <c r="K116" s="6"/>
    </row>
    <row r="117" spans="1:11" s="43" customFormat="1" ht="13" x14ac:dyDescent="0.3">
      <c r="A117" s="162" t="s">
        <v>569</v>
      </c>
      <c r="B117" s="71">
        <f>SUM(B113:B116)</f>
        <v>19</v>
      </c>
      <c r="C117" s="40">
        <f>B117/7974</f>
        <v>2.3827439177326309E-3</v>
      </c>
      <c r="D117" s="71">
        <f>SUM(D113:D116)</f>
        <v>34</v>
      </c>
      <c r="E117" s="41">
        <f>D117/6214</f>
        <v>5.4715159317669775E-3</v>
      </c>
      <c r="F117" s="77">
        <f>SUM(F113:F116)</f>
        <v>127</v>
      </c>
      <c r="G117" s="42">
        <f>F117/37676</f>
        <v>3.3708461620129524E-3</v>
      </c>
      <c r="H117" s="71">
        <f>SUM(H113:H116)</f>
        <v>120</v>
      </c>
      <c r="I117" s="41">
        <f>H117/35131</f>
        <v>3.4157866271953543E-3</v>
      </c>
      <c r="J117" s="37">
        <f>IF(D117=0, "-", IF((B117-D117)/D117&lt;10, (B117-D117)/D117, "&gt;999%"))</f>
        <v>-0.44117647058823528</v>
      </c>
      <c r="K117" s="38">
        <f>IF(H117=0, "-", IF((F117-H117)/H117&lt;10, (F117-H117)/H117, "&gt;999%"))</f>
        <v>5.8333333333333334E-2</v>
      </c>
    </row>
    <row r="118" spans="1:11" x14ac:dyDescent="0.25">
      <c r="B118" s="83"/>
      <c r="D118" s="83"/>
      <c r="F118" s="83"/>
      <c r="H118" s="83"/>
    </row>
    <row r="119" spans="1:11" ht="13" x14ac:dyDescent="0.3">
      <c r="A119" s="163" t="s">
        <v>143</v>
      </c>
      <c r="B119" s="61" t="s">
        <v>12</v>
      </c>
      <c r="C119" s="62" t="s">
        <v>13</v>
      </c>
      <c r="D119" s="61" t="s">
        <v>12</v>
      </c>
      <c r="E119" s="63" t="s">
        <v>13</v>
      </c>
      <c r="F119" s="62" t="s">
        <v>12</v>
      </c>
      <c r="G119" s="62" t="s">
        <v>13</v>
      </c>
      <c r="H119" s="61" t="s">
        <v>12</v>
      </c>
      <c r="I119" s="63" t="s">
        <v>13</v>
      </c>
      <c r="J119" s="61"/>
      <c r="K119" s="63"/>
    </row>
    <row r="120" spans="1:11" x14ac:dyDescent="0.25">
      <c r="A120" s="7" t="s">
        <v>262</v>
      </c>
      <c r="B120" s="65">
        <v>1</v>
      </c>
      <c r="C120" s="34">
        <f>IF(B132=0, "-", B120/B132)</f>
        <v>5.2631578947368418E-2</v>
      </c>
      <c r="D120" s="65">
        <v>4</v>
      </c>
      <c r="E120" s="9">
        <f>IF(D132=0, "-", D120/D132)</f>
        <v>0.30769230769230771</v>
      </c>
      <c r="F120" s="81">
        <v>5</v>
      </c>
      <c r="G120" s="34">
        <f>IF(F132=0, "-", F120/F132)</f>
        <v>7.9365079365079361E-2</v>
      </c>
      <c r="H120" s="65">
        <v>8</v>
      </c>
      <c r="I120" s="9">
        <f>IF(H132=0, "-", H120/H132)</f>
        <v>0.14814814814814814</v>
      </c>
      <c r="J120" s="8">
        <f t="shared" ref="J120:J130" si="10">IF(D120=0, "-", IF((B120-D120)/D120&lt;10, (B120-D120)/D120, "&gt;999%"))</f>
        <v>-0.75</v>
      </c>
      <c r="K120" s="9">
        <f t="shared" ref="K120:K130" si="11">IF(H120=0, "-", IF((F120-H120)/H120&lt;10, (F120-H120)/H120, "&gt;999%"))</f>
        <v>-0.375</v>
      </c>
    </row>
    <row r="121" spans="1:11" x14ac:dyDescent="0.25">
      <c r="A121" s="7" t="s">
        <v>263</v>
      </c>
      <c r="B121" s="65">
        <v>0</v>
      </c>
      <c r="C121" s="34">
        <f>IF(B132=0, "-", B121/B132)</f>
        <v>0</v>
      </c>
      <c r="D121" s="65">
        <v>0</v>
      </c>
      <c r="E121" s="9">
        <f>IF(D132=0, "-", D121/D132)</f>
        <v>0</v>
      </c>
      <c r="F121" s="81">
        <v>1</v>
      </c>
      <c r="G121" s="34">
        <f>IF(F132=0, "-", F121/F132)</f>
        <v>1.5873015873015872E-2</v>
      </c>
      <c r="H121" s="65">
        <v>1</v>
      </c>
      <c r="I121" s="9">
        <f>IF(H132=0, "-", H121/H132)</f>
        <v>1.8518518518518517E-2</v>
      </c>
      <c r="J121" s="8" t="str">
        <f t="shared" si="10"/>
        <v>-</v>
      </c>
      <c r="K121" s="9">
        <f t="shared" si="11"/>
        <v>0</v>
      </c>
    </row>
    <row r="122" spans="1:11" x14ac:dyDescent="0.25">
      <c r="A122" s="7" t="s">
        <v>264</v>
      </c>
      <c r="B122" s="65">
        <v>0</v>
      </c>
      <c r="C122" s="34">
        <f>IF(B132=0, "-", B122/B132)</f>
        <v>0</v>
      </c>
      <c r="D122" s="65">
        <v>0</v>
      </c>
      <c r="E122" s="9">
        <f>IF(D132=0, "-", D122/D132)</f>
        <v>0</v>
      </c>
      <c r="F122" s="81">
        <v>7</v>
      </c>
      <c r="G122" s="34">
        <f>IF(F132=0, "-", F122/F132)</f>
        <v>0.1111111111111111</v>
      </c>
      <c r="H122" s="65">
        <v>0</v>
      </c>
      <c r="I122" s="9">
        <f>IF(H132=0, "-", H122/H132)</f>
        <v>0</v>
      </c>
      <c r="J122" s="8" t="str">
        <f t="shared" si="10"/>
        <v>-</v>
      </c>
      <c r="K122" s="9" t="str">
        <f t="shared" si="11"/>
        <v>-</v>
      </c>
    </row>
    <row r="123" spans="1:11" x14ac:dyDescent="0.25">
      <c r="A123" s="7" t="s">
        <v>265</v>
      </c>
      <c r="B123" s="65">
        <v>4</v>
      </c>
      <c r="C123" s="34">
        <f>IF(B132=0, "-", B123/B132)</f>
        <v>0.21052631578947367</v>
      </c>
      <c r="D123" s="65">
        <v>0</v>
      </c>
      <c r="E123" s="9">
        <f>IF(D132=0, "-", D123/D132)</f>
        <v>0</v>
      </c>
      <c r="F123" s="81">
        <v>9</v>
      </c>
      <c r="G123" s="34">
        <f>IF(F132=0, "-", F123/F132)</f>
        <v>0.14285714285714285</v>
      </c>
      <c r="H123" s="65">
        <v>7</v>
      </c>
      <c r="I123" s="9">
        <f>IF(H132=0, "-", H123/H132)</f>
        <v>0.12962962962962962</v>
      </c>
      <c r="J123" s="8" t="str">
        <f t="shared" si="10"/>
        <v>-</v>
      </c>
      <c r="K123" s="9">
        <f t="shared" si="11"/>
        <v>0.2857142857142857</v>
      </c>
    </row>
    <row r="124" spans="1:11" x14ac:dyDescent="0.25">
      <c r="A124" s="7" t="s">
        <v>266</v>
      </c>
      <c r="B124" s="65">
        <v>0</v>
      </c>
      <c r="C124" s="34">
        <f>IF(B132=0, "-", B124/B132)</f>
        <v>0</v>
      </c>
      <c r="D124" s="65">
        <v>1</v>
      </c>
      <c r="E124" s="9">
        <f>IF(D132=0, "-", D124/D132)</f>
        <v>7.6923076923076927E-2</v>
      </c>
      <c r="F124" s="81">
        <v>0</v>
      </c>
      <c r="G124" s="34">
        <f>IF(F132=0, "-", F124/F132)</f>
        <v>0</v>
      </c>
      <c r="H124" s="65">
        <v>2</v>
      </c>
      <c r="I124" s="9">
        <f>IF(H132=0, "-", H124/H132)</f>
        <v>3.7037037037037035E-2</v>
      </c>
      <c r="J124" s="8">
        <f t="shared" si="10"/>
        <v>-1</v>
      </c>
      <c r="K124" s="9">
        <f t="shared" si="11"/>
        <v>-1</v>
      </c>
    </row>
    <row r="125" spans="1:11" x14ac:dyDescent="0.25">
      <c r="A125" s="7" t="s">
        <v>267</v>
      </c>
      <c r="B125" s="65">
        <v>0</v>
      </c>
      <c r="C125" s="34">
        <f>IF(B132=0, "-", B125/B132)</f>
        <v>0</v>
      </c>
      <c r="D125" s="65">
        <v>0</v>
      </c>
      <c r="E125" s="9">
        <f>IF(D132=0, "-", D125/D132)</f>
        <v>0</v>
      </c>
      <c r="F125" s="81">
        <v>0</v>
      </c>
      <c r="G125" s="34">
        <f>IF(F132=0, "-", F125/F132)</f>
        <v>0</v>
      </c>
      <c r="H125" s="65">
        <v>2</v>
      </c>
      <c r="I125" s="9">
        <f>IF(H132=0, "-", H125/H132)</f>
        <v>3.7037037037037035E-2</v>
      </c>
      <c r="J125" s="8" t="str">
        <f t="shared" si="10"/>
        <v>-</v>
      </c>
      <c r="K125" s="9">
        <f t="shared" si="11"/>
        <v>-1</v>
      </c>
    </row>
    <row r="126" spans="1:11" x14ac:dyDescent="0.25">
      <c r="A126" s="7" t="s">
        <v>268</v>
      </c>
      <c r="B126" s="65">
        <v>0</v>
      </c>
      <c r="C126" s="34">
        <f>IF(B132=0, "-", B126/B132)</f>
        <v>0</v>
      </c>
      <c r="D126" s="65">
        <v>0</v>
      </c>
      <c r="E126" s="9">
        <f>IF(D132=0, "-", D126/D132)</f>
        <v>0</v>
      </c>
      <c r="F126" s="81">
        <v>0</v>
      </c>
      <c r="G126" s="34">
        <f>IF(F132=0, "-", F126/F132)</f>
        <v>0</v>
      </c>
      <c r="H126" s="65">
        <v>1</v>
      </c>
      <c r="I126" s="9">
        <f>IF(H132=0, "-", H126/H132)</f>
        <v>1.8518518518518517E-2</v>
      </c>
      <c r="J126" s="8" t="str">
        <f t="shared" si="10"/>
        <v>-</v>
      </c>
      <c r="K126" s="9">
        <f t="shared" si="11"/>
        <v>-1</v>
      </c>
    </row>
    <row r="127" spans="1:11" x14ac:dyDescent="0.25">
      <c r="A127" s="7" t="s">
        <v>269</v>
      </c>
      <c r="B127" s="65">
        <v>0</v>
      </c>
      <c r="C127" s="34">
        <f>IF(B132=0, "-", B127/B132)</f>
        <v>0</v>
      </c>
      <c r="D127" s="65">
        <v>0</v>
      </c>
      <c r="E127" s="9">
        <f>IF(D132=0, "-", D127/D132)</f>
        <v>0</v>
      </c>
      <c r="F127" s="81">
        <v>0</v>
      </c>
      <c r="G127" s="34">
        <f>IF(F132=0, "-", F127/F132)</f>
        <v>0</v>
      </c>
      <c r="H127" s="65">
        <v>1</v>
      </c>
      <c r="I127" s="9">
        <f>IF(H132=0, "-", H127/H132)</f>
        <v>1.8518518518518517E-2</v>
      </c>
      <c r="J127" s="8" t="str">
        <f t="shared" si="10"/>
        <v>-</v>
      </c>
      <c r="K127" s="9">
        <f t="shared" si="11"/>
        <v>-1</v>
      </c>
    </row>
    <row r="128" spans="1:11" x14ac:dyDescent="0.25">
      <c r="A128" s="7" t="s">
        <v>270</v>
      </c>
      <c r="B128" s="65">
        <v>4</v>
      </c>
      <c r="C128" s="34">
        <f>IF(B132=0, "-", B128/B132)</f>
        <v>0.21052631578947367</v>
      </c>
      <c r="D128" s="65">
        <v>3</v>
      </c>
      <c r="E128" s="9">
        <f>IF(D132=0, "-", D128/D132)</f>
        <v>0.23076923076923078</v>
      </c>
      <c r="F128" s="81">
        <v>12</v>
      </c>
      <c r="G128" s="34">
        <f>IF(F132=0, "-", F128/F132)</f>
        <v>0.19047619047619047</v>
      </c>
      <c r="H128" s="65">
        <v>13</v>
      </c>
      <c r="I128" s="9">
        <f>IF(H132=0, "-", H128/H132)</f>
        <v>0.24074074074074073</v>
      </c>
      <c r="J128" s="8">
        <f t="shared" si="10"/>
        <v>0.33333333333333331</v>
      </c>
      <c r="K128" s="9">
        <f t="shared" si="11"/>
        <v>-7.6923076923076927E-2</v>
      </c>
    </row>
    <row r="129" spans="1:11" x14ac:dyDescent="0.25">
      <c r="A129" s="7" t="s">
        <v>271</v>
      </c>
      <c r="B129" s="65">
        <v>5</v>
      </c>
      <c r="C129" s="34">
        <f>IF(B132=0, "-", B129/B132)</f>
        <v>0.26315789473684209</v>
      </c>
      <c r="D129" s="65">
        <v>0</v>
      </c>
      <c r="E129" s="9">
        <f>IF(D132=0, "-", D129/D132)</f>
        <v>0</v>
      </c>
      <c r="F129" s="81">
        <v>18</v>
      </c>
      <c r="G129" s="34">
        <f>IF(F132=0, "-", F129/F132)</f>
        <v>0.2857142857142857</v>
      </c>
      <c r="H129" s="65">
        <v>0</v>
      </c>
      <c r="I129" s="9">
        <f>IF(H132=0, "-", H129/H132)</f>
        <v>0</v>
      </c>
      <c r="J129" s="8" t="str">
        <f t="shared" si="10"/>
        <v>-</v>
      </c>
      <c r="K129" s="9" t="str">
        <f t="shared" si="11"/>
        <v>-</v>
      </c>
    </row>
    <row r="130" spans="1:11" x14ac:dyDescent="0.25">
      <c r="A130" s="7" t="s">
        <v>272</v>
      </c>
      <c r="B130" s="65">
        <v>5</v>
      </c>
      <c r="C130" s="34">
        <f>IF(B132=0, "-", B130/B132)</f>
        <v>0.26315789473684209</v>
      </c>
      <c r="D130" s="65">
        <v>5</v>
      </c>
      <c r="E130" s="9">
        <f>IF(D132=0, "-", D130/D132)</f>
        <v>0.38461538461538464</v>
      </c>
      <c r="F130" s="81">
        <v>11</v>
      </c>
      <c r="G130" s="34">
        <f>IF(F132=0, "-", F130/F132)</f>
        <v>0.17460317460317459</v>
      </c>
      <c r="H130" s="65">
        <v>19</v>
      </c>
      <c r="I130" s="9">
        <f>IF(H132=0, "-", H130/H132)</f>
        <v>0.35185185185185186</v>
      </c>
      <c r="J130" s="8">
        <f t="shared" si="10"/>
        <v>0</v>
      </c>
      <c r="K130" s="9">
        <f t="shared" si="11"/>
        <v>-0.42105263157894735</v>
      </c>
    </row>
    <row r="131" spans="1:11" x14ac:dyDescent="0.25">
      <c r="A131" s="2"/>
      <c r="B131" s="68"/>
      <c r="C131" s="33"/>
      <c r="D131" s="68"/>
      <c r="E131" s="6"/>
      <c r="F131" s="82"/>
      <c r="G131" s="33"/>
      <c r="H131" s="68"/>
      <c r="I131" s="6"/>
      <c r="J131" s="5"/>
      <c r="K131" s="6"/>
    </row>
    <row r="132" spans="1:11" s="43" customFormat="1" ht="13" x14ac:dyDescent="0.3">
      <c r="A132" s="162" t="s">
        <v>568</v>
      </c>
      <c r="B132" s="71">
        <f>SUM(B120:B131)</f>
        <v>19</v>
      </c>
      <c r="C132" s="40">
        <f>B132/7974</f>
        <v>2.3827439177326309E-3</v>
      </c>
      <c r="D132" s="71">
        <f>SUM(D120:D131)</f>
        <v>13</v>
      </c>
      <c r="E132" s="41">
        <f>D132/6214</f>
        <v>2.0920502092050207E-3</v>
      </c>
      <c r="F132" s="77">
        <f>SUM(F120:F131)</f>
        <v>63</v>
      </c>
      <c r="G132" s="42">
        <f>F132/37676</f>
        <v>1.6721520331245355E-3</v>
      </c>
      <c r="H132" s="71">
        <f>SUM(H120:H131)</f>
        <v>54</v>
      </c>
      <c r="I132" s="41">
        <f>H132/35131</f>
        <v>1.5371039822379094E-3</v>
      </c>
      <c r="J132" s="37">
        <f>IF(D132=0, "-", IF((B132-D132)/D132&lt;10, (B132-D132)/D132, "&gt;999%"))</f>
        <v>0.46153846153846156</v>
      </c>
      <c r="K132" s="38">
        <f>IF(H132=0, "-", IF((F132-H132)/H132&lt;10, (F132-H132)/H132, "&gt;999%"))</f>
        <v>0.16666666666666666</v>
      </c>
    </row>
    <row r="133" spans="1:11" x14ac:dyDescent="0.25">
      <c r="B133" s="83"/>
      <c r="D133" s="83"/>
      <c r="F133" s="83"/>
      <c r="H133" s="83"/>
    </row>
    <row r="134" spans="1:11" s="43" customFormat="1" ht="13" x14ac:dyDescent="0.3">
      <c r="A134" s="162" t="s">
        <v>567</v>
      </c>
      <c r="B134" s="71">
        <v>38</v>
      </c>
      <c r="C134" s="40">
        <f>B134/7974</f>
        <v>4.7654878354652618E-3</v>
      </c>
      <c r="D134" s="71">
        <v>47</v>
      </c>
      <c r="E134" s="41">
        <f>D134/6214</f>
        <v>7.5635661409719987E-3</v>
      </c>
      <c r="F134" s="77">
        <v>190</v>
      </c>
      <c r="G134" s="42">
        <f>F134/37676</f>
        <v>5.0429981951374877E-3</v>
      </c>
      <c r="H134" s="71">
        <v>174</v>
      </c>
      <c r="I134" s="41">
        <f>H134/35131</f>
        <v>4.952890609433264E-3</v>
      </c>
      <c r="J134" s="37">
        <f>IF(D134=0, "-", IF((B134-D134)/D134&lt;10, (B134-D134)/D134, "&gt;999%"))</f>
        <v>-0.19148936170212766</v>
      </c>
      <c r="K134" s="38">
        <f>IF(H134=0, "-", IF((F134-H134)/H134&lt;10, (F134-H134)/H134, "&gt;999%"))</f>
        <v>9.1954022988505746E-2</v>
      </c>
    </row>
    <row r="135" spans="1:11" x14ac:dyDescent="0.25">
      <c r="B135" s="83"/>
      <c r="D135" s="83"/>
      <c r="F135" s="83"/>
      <c r="H135" s="83"/>
    </row>
    <row r="136" spans="1:11" ht="15.5" x14ac:dyDescent="0.35">
      <c r="A136" s="164" t="s">
        <v>115</v>
      </c>
      <c r="B136" s="196" t="s">
        <v>1</v>
      </c>
      <c r="C136" s="200"/>
      <c r="D136" s="200"/>
      <c r="E136" s="197"/>
      <c r="F136" s="196" t="s">
        <v>14</v>
      </c>
      <c r="G136" s="200"/>
      <c r="H136" s="200"/>
      <c r="I136" s="197"/>
      <c r="J136" s="196" t="s">
        <v>15</v>
      </c>
      <c r="K136" s="197"/>
    </row>
    <row r="137" spans="1:11" ht="13" x14ac:dyDescent="0.3">
      <c r="A137" s="22"/>
      <c r="B137" s="196">
        <f>VALUE(RIGHT($B$2, 4))</f>
        <v>2023</v>
      </c>
      <c r="C137" s="197"/>
      <c r="D137" s="196">
        <f>B137-1</f>
        <v>2022</v>
      </c>
      <c r="E137" s="204"/>
      <c r="F137" s="196">
        <f>B137</f>
        <v>2023</v>
      </c>
      <c r="G137" s="204"/>
      <c r="H137" s="196">
        <f>D137</f>
        <v>2022</v>
      </c>
      <c r="I137" s="204"/>
      <c r="J137" s="140" t="s">
        <v>4</v>
      </c>
      <c r="K137" s="141" t="s">
        <v>2</v>
      </c>
    </row>
    <row r="138" spans="1:11" ht="13" x14ac:dyDescent="0.3">
      <c r="A138" s="163" t="s">
        <v>144</v>
      </c>
      <c r="B138" s="61" t="s">
        <v>12</v>
      </c>
      <c r="C138" s="62" t="s">
        <v>13</v>
      </c>
      <c r="D138" s="61" t="s">
        <v>12</v>
      </c>
      <c r="E138" s="63" t="s">
        <v>13</v>
      </c>
      <c r="F138" s="62" t="s">
        <v>12</v>
      </c>
      <c r="G138" s="62" t="s">
        <v>13</v>
      </c>
      <c r="H138" s="61" t="s">
        <v>12</v>
      </c>
      <c r="I138" s="63" t="s">
        <v>13</v>
      </c>
      <c r="J138" s="61"/>
      <c r="K138" s="63"/>
    </row>
    <row r="139" spans="1:11" x14ac:dyDescent="0.25">
      <c r="A139" s="7" t="s">
        <v>273</v>
      </c>
      <c r="B139" s="65">
        <v>0</v>
      </c>
      <c r="C139" s="34" t="str">
        <f>IF(B141=0, "-", B139/B141)</f>
        <v>-</v>
      </c>
      <c r="D139" s="65">
        <v>0</v>
      </c>
      <c r="E139" s="9" t="str">
        <f>IF(D141=0, "-", D139/D141)</f>
        <v>-</v>
      </c>
      <c r="F139" s="81">
        <v>0</v>
      </c>
      <c r="G139" s="34" t="str">
        <f>IF(F141=0, "-", F139/F141)</f>
        <v>-</v>
      </c>
      <c r="H139" s="65">
        <v>5</v>
      </c>
      <c r="I139" s="9">
        <f>IF(H141=0, "-", H139/H141)</f>
        <v>1</v>
      </c>
      <c r="J139" s="8" t="str">
        <f>IF(D139=0, "-", IF((B139-D139)/D139&lt;10, (B139-D139)/D139, "&gt;999%"))</f>
        <v>-</v>
      </c>
      <c r="K139" s="9">
        <f>IF(H139=0, "-", IF((F139-H139)/H139&lt;10, (F139-H139)/H139, "&gt;999%"))</f>
        <v>-1</v>
      </c>
    </row>
    <row r="140" spans="1:11" x14ac:dyDescent="0.25">
      <c r="A140" s="2"/>
      <c r="B140" s="68"/>
      <c r="C140" s="33"/>
      <c r="D140" s="68"/>
      <c r="E140" s="6"/>
      <c r="F140" s="82"/>
      <c r="G140" s="33"/>
      <c r="H140" s="68"/>
      <c r="I140" s="6"/>
      <c r="J140" s="5"/>
      <c r="K140" s="6"/>
    </row>
    <row r="141" spans="1:11" s="43" customFormat="1" ht="13" x14ac:dyDescent="0.3">
      <c r="A141" s="162" t="s">
        <v>566</v>
      </c>
      <c r="B141" s="71">
        <f>SUM(B139:B140)</f>
        <v>0</v>
      </c>
      <c r="C141" s="40">
        <f>B141/7974</f>
        <v>0</v>
      </c>
      <c r="D141" s="71">
        <f>SUM(D139:D140)</f>
        <v>0</v>
      </c>
      <c r="E141" s="41">
        <f>D141/6214</f>
        <v>0</v>
      </c>
      <c r="F141" s="77">
        <f>SUM(F139:F140)</f>
        <v>0</v>
      </c>
      <c r="G141" s="42">
        <f>F141/37676</f>
        <v>0</v>
      </c>
      <c r="H141" s="71">
        <f>SUM(H139:H140)</f>
        <v>5</v>
      </c>
      <c r="I141" s="41">
        <f>H141/35131</f>
        <v>1.4232444279980644E-4</v>
      </c>
      <c r="J141" s="37" t="str">
        <f>IF(D141=0, "-", IF((B141-D141)/D141&lt;10, (B141-D141)/D141, "&gt;999%"))</f>
        <v>-</v>
      </c>
      <c r="K141" s="38">
        <f>IF(H141=0, "-", IF((F141-H141)/H141&lt;10, (F141-H141)/H141, "&gt;999%"))</f>
        <v>-1</v>
      </c>
    </row>
    <row r="142" spans="1:11" x14ac:dyDescent="0.25">
      <c r="B142" s="83"/>
      <c r="D142" s="83"/>
      <c r="F142" s="83"/>
      <c r="H142" s="83"/>
    </row>
    <row r="143" spans="1:11" ht="13" x14ac:dyDescent="0.3">
      <c r="A143" s="163" t="s">
        <v>145</v>
      </c>
      <c r="B143" s="61" t="s">
        <v>12</v>
      </c>
      <c r="C143" s="62" t="s">
        <v>13</v>
      </c>
      <c r="D143" s="61" t="s">
        <v>12</v>
      </c>
      <c r="E143" s="63" t="s">
        <v>13</v>
      </c>
      <c r="F143" s="62" t="s">
        <v>12</v>
      </c>
      <c r="G143" s="62" t="s">
        <v>13</v>
      </c>
      <c r="H143" s="61" t="s">
        <v>12</v>
      </c>
      <c r="I143" s="63" t="s">
        <v>13</v>
      </c>
      <c r="J143" s="61"/>
      <c r="K143" s="63"/>
    </row>
    <row r="144" spans="1:11" x14ac:dyDescent="0.25">
      <c r="A144" s="7" t="s">
        <v>274</v>
      </c>
      <c r="B144" s="65">
        <v>0</v>
      </c>
      <c r="C144" s="34">
        <f>IF(B152=0, "-", B144/B152)</f>
        <v>0</v>
      </c>
      <c r="D144" s="65">
        <v>0</v>
      </c>
      <c r="E144" s="9" t="str">
        <f>IF(D152=0, "-", D144/D152)</f>
        <v>-</v>
      </c>
      <c r="F144" s="81">
        <v>1</v>
      </c>
      <c r="G144" s="34">
        <f>IF(F152=0, "-", F144/F152)</f>
        <v>0.1111111111111111</v>
      </c>
      <c r="H144" s="65">
        <v>0</v>
      </c>
      <c r="I144" s="9">
        <f>IF(H152=0, "-", H144/H152)</f>
        <v>0</v>
      </c>
      <c r="J144" s="8" t="str">
        <f t="shared" ref="J144:J150" si="12">IF(D144=0, "-", IF((B144-D144)/D144&lt;10, (B144-D144)/D144, "&gt;999%"))</f>
        <v>-</v>
      </c>
      <c r="K144" s="9" t="str">
        <f t="shared" ref="K144:K150" si="13">IF(H144=0, "-", IF((F144-H144)/H144&lt;10, (F144-H144)/H144, "&gt;999%"))</f>
        <v>-</v>
      </c>
    </row>
    <row r="145" spans="1:11" x14ac:dyDescent="0.25">
      <c r="A145" s="7" t="s">
        <v>275</v>
      </c>
      <c r="B145" s="65">
        <v>0</v>
      </c>
      <c r="C145" s="34">
        <f>IF(B152=0, "-", B145/B152)</f>
        <v>0</v>
      </c>
      <c r="D145" s="65">
        <v>0</v>
      </c>
      <c r="E145" s="9" t="str">
        <f>IF(D152=0, "-", D145/D152)</f>
        <v>-</v>
      </c>
      <c r="F145" s="81">
        <v>0</v>
      </c>
      <c r="G145" s="34">
        <f>IF(F152=0, "-", F145/F152)</f>
        <v>0</v>
      </c>
      <c r="H145" s="65">
        <v>1</v>
      </c>
      <c r="I145" s="9">
        <f>IF(H152=0, "-", H145/H152)</f>
        <v>6.25E-2</v>
      </c>
      <c r="J145" s="8" t="str">
        <f t="shared" si="12"/>
        <v>-</v>
      </c>
      <c r="K145" s="9">
        <f t="shared" si="13"/>
        <v>-1</v>
      </c>
    </row>
    <row r="146" spans="1:11" x14ac:dyDescent="0.25">
      <c r="A146" s="7" t="s">
        <v>276</v>
      </c>
      <c r="B146" s="65">
        <v>2</v>
      </c>
      <c r="C146" s="34">
        <f>IF(B152=0, "-", B146/B152)</f>
        <v>0.66666666666666663</v>
      </c>
      <c r="D146" s="65">
        <v>0</v>
      </c>
      <c r="E146" s="9" t="str">
        <f>IF(D152=0, "-", D146/D152)</f>
        <v>-</v>
      </c>
      <c r="F146" s="81">
        <v>4</v>
      </c>
      <c r="G146" s="34">
        <f>IF(F152=0, "-", F146/F152)</f>
        <v>0.44444444444444442</v>
      </c>
      <c r="H146" s="65">
        <v>4</v>
      </c>
      <c r="I146" s="9">
        <f>IF(H152=0, "-", H146/H152)</f>
        <v>0.25</v>
      </c>
      <c r="J146" s="8" t="str">
        <f t="shared" si="12"/>
        <v>-</v>
      </c>
      <c r="K146" s="9">
        <f t="shared" si="13"/>
        <v>0</v>
      </c>
    </row>
    <row r="147" spans="1:11" x14ac:dyDescent="0.25">
      <c r="A147" s="7" t="s">
        <v>277</v>
      </c>
      <c r="B147" s="65">
        <v>0</v>
      </c>
      <c r="C147" s="34">
        <f>IF(B152=0, "-", B147/B152)</f>
        <v>0</v>
      </c>
      <c r="D147" s="65">
        <v>0</v>
      </c>
      <c r="E147" s="9" t="str">
        <f>IF(D152=0, "-", D147/D152)</f>
        <v>-</v>
      </c>
      <c r="F147" s="81">
        <v>0</v>
      </c>
      <c r="G147" s="34">
        <f>IF(F152=0, "-", F147/F152)</f>
        <v>0</v>
      </c>
      <c r="H147" s="65">
        <v>1</v>
      </c>
      <c r="I147" s="9">
        <f>IF(H152=0, "-", H147/H152)</f>
        <v>6.25E-2</v>
      </c>
      <c r="J147" s="8" t="str">
        <f t="shared" si="12"/>
        <v>-</v>
      </c>
      <c r="K147" s="9">
        <f t="shared" si="13"/>
        <v>-1</v>
      </c>
    </row>
    <row r="148" spans="1:11" x14ac:dyDescent="0.25">
      <c r="A148" s="7" t="s">
        <v>278</v>
      </c>
      <c r="B148" s="65">
        <v>0</v>
      </c>
      <c r="C148" s="34">
        <f>IF(B152=0, "-", B148/B152)</f>
        <v>0</v>
      </c>
      <c r="D148" s="65">
        <v>0</v>
      </c>
      <c r="E148" s="9" t="str">
        <f>IF(D152=0, "-", D148/D152)</f>
        <v>-</v>
      </c>
      <c r="F148" s="81">
        <v>1</v>
      </c>
      <c r="G148" s="34">
        <f>IF(F152=0, "-", F148/F152)</f>
        <v>0.1111111111111111</v>
      </c>
      <c r="H148" s="65">
        <v>1</v>
      </c>
      <c r="I148" s="9">
        <f>IF(H152=0, "-", H148/H152)</f>
        <v>6.25E-2</v>
      </c>
      <c r="J148" s="8" t="str">
        <f t="shared" si="12"/>
        <v>-</v>
      </c>
      <c r="K148" s="9">
        <f t="shared" si="13"/>
        <v>0</v>
      </c>
    </row>
    <row r="149" spans="1:11" x14ac:dyDescent="0.25">
      <c r="A149" s="7" t="s">
        <v>279</v>
      </c>
      <c r="B149" s="65">
        <v>1</v>
      </c>
      <c r="C149" s="34">
        <f>IF(B152=0, "-", B149/B152)</f>
        <v>0.33333333333333331</v>
      </c>
      <c r="D149" s="65">
        <v>0</v>
      </c>
      <c r="E149" s="9" t="str">
        <f>IF(D152=0, "-", D149/D152)</f>
        <v>-</v>
      </c>
      <c r="F149" s="81">
        <v>2</v>
      </c>
      <c r="G149" s="34">
        <f>IF(F152=0, "-", F149/F152)</f>
        <v>0.22222222222222221</v>
      </c>
      <c r="H149" s="65">
        <v>8</v>
      </c>
      <c r="I149" s="9">
        <f>IF(H152=0, "-", H149/H152)</f>
        <v>0.5</v>
      </c>
      <c r="J149" s="8" t="str">
        <f t="shared" si="12"/>
        <v>-</v>
      </c>
      <c r="K149" s="9">
        <f t="shared" si="13"/>
        <v>-0.75</v>
      </c>
    </row>
    <row r="150" spans="1:11" x14ac:dyDescent="0.25">
      <c r="A150" s="7" t="s">
        <v>280</v>
      </c>
      <c r="B150" s="65">
        <v>0</v>
      </c>
      <c r="C150" s="34">
        <f>IF(B152=0, "-", B150/B152)</f>
        <v>0</v>
      </c>
      <c r="D150" s="65">
        <v>0</v>
      </c>
      <c r="E150" s="9" t="str">
        <f>IF(D152=0, "-", D150/D152)</f>
        <v>-</v>
      </c>
      <c r="F150" s="81">
        <v>1</v>
      </c>
      <c r="G150" s="34">
        <f>IF(F152=0, "-", F150/F152)</f>
        <v>0.1111111111111111</v>
      </c>
      <c r="H150" s="65">
        <v>1</v>
      </c>
      <c r="I150" s="9">
        <f>IF(H152=0, "-", H150/H152)</f>
        <v>6.25E-2</v>
      </c>
      <c r="J150" s="8" t="str">
        <f t="shared" si="12"/>
        <v>-</v>
      </c>
      <c r="K150" s="9">
        <f t="shared" si="13"/>
        <v>0</v>
      </c>
    </row>
    <row r="151" spans="1:11" x14ac:dyDescent="0.25">
      <c r="A151" s="2"/>
      <c r="B151" s="68"/>
      <c r="C151" s="33"/>
      <c r="D151" s="68"/>
      <c r="E151" s="6"/>
      <c r="F151" s="82"/>
      <c r="G151" s="33"/>
      <c r="H151" s="68"/>
      <c r="I151" s="6"/>
      <c r="J151" s="5"/>
      <c r="K151" s="6"/>
    </row>
    <row r="152" spans="1:11" s="43" customFormat="1" ht="13" x14ac:dyDescent="0.3">
      <c r="A152" s="162" t="s">
        <v>565</v>
      </c>
      <c r="B152" s="71">
        <f>SUM(B144:B151)</f>
        <v>3</v>
      </c>
      <c r="C152" s="40">
        <f>B152/7974</f>
        <v>3.7622272385252068E-4</v>
      </c>
      <c r="D152" s="71">
        <f>SUM(D144:D151)</f>
        <v>0</v>
      </c>
      <c r="E152" s="41">
        <f>D152/6214</f>
        <v>0</v>
      </c>
      <c r="F152" s="77">
        <f>SUM(F144:F151)</f>
        <v>9</v>
      </c>
      <c r="G152" s="42">
        <f>F152/37676</f>
        <v>2.3887886187493366E-4</v>
      </c>
      <c r="H152" s="71">
        <f>SUM(H144:H151)</f>
        <v>16</v>
      </c>
      <c r="I152" s="41">
        <f>H152/35131</f>
        <v>4.554382169593806E-4</v>
      </c>
      <c r="J152" s="37" t="str">
        <f>IF(D152=0, "-", IF((B152-D152)/D152&lt;10, (B152-D152)/D152, "&gt;999%"))</f>
        <v>-</v>
      </c>
      <c r="K152" s="38">
        <f>IF(H152=0, "-", IF((F152-H152)/H152&lt;10, (F152-H152)/H152, "&gt;999%"))</f>
        <v>-0.4375</v>
      </c>
    </row>
    <row r="153" spans="1:11" x14ac:dyDescent="0.25">
      <c r="B153" s="83"/>
      <c r="D153" s="83"/>
      <c r="F153" s="83"/>
      <c r="H153" s="83"/>
    </row>
    <row r="154" spans="1:11" s="43" customFormat="1" ht="13" x14ac:dyDescent="0.3">
      <c r="A154" s="162" t="s">
        <v>564</v>
      </c>
      <c r="B154" s="71">
        <v>3</v>
      </c>
      <c r="C154" s="40">
        <f>B154/7974</f>
        <v>3.7622272385252068E-4</v>
      </c>
      <c r="D154" s="71">
        <v>0</v>
      </c>
      <c r="E154" s="41">
        <f>D154/6214</f>
        <v>0</v>
      </c>
      <c r="F154" s="77">
        <v>9</v>
      </c>
      <c r="G154" s="42">
        <f>F154/37676</f>
        <v>2.3887886187493366E-4</v>
      </c>
      <c r="H154" s="71">
        <v>21</v>
      </c>
      <c r="I154" s="41">
        <f>H154/35131</f>
        <v>5.9776265975918701E-4</v>
      </c>
      <c r="J154" s="37" t="str">
        <f>IF(D154=0, "-", IF((B154-D154)/D154&lt;10, (B154-D154)/D154, "&gt;999%"))</f>
        <v>-</v>
      </c>
      <c r="K154" s="38">
        <f>IF(H154=0, "-", IF((F154-H154)/H154&lt;10, (F154-H154)/H154, "&gt;999%"))</f>
        <v>-0.5714285714285714</v>
      </c>
    </row>
    <row r="155" spans="1:11" x14ac:dyDescent="0.25">
      <c r="B155" s="83"/>
      <c r="D155" s="83"/>
      <c r="F155" s="83"/>
      <c r="H155" s="83"/>
    </row>
    <row r="156" spans="1:11" ht="15.5" x14ac:dyDescent="0.35">
      <c r="A156" s="164" t="s">
        <v>116</v>
      </c>
      <c r="B156" s="196" t="s">
        <v>1</v>
      </c>
      <c r="C156" s="200"/>
      <c r="D156" s="200"/>
      <c r="E156" s="197"/>
      <c r="F156" s="196" t="s">
        <v>14</v>
      </c>
      <c r="G156" s="200"/>
      <c r="H156" s="200"/>
      <c r="I156" s="197"/>
      <c r="J156" s="196" t="s">
        <v>15</v>
      </c>
      <c r="K156" s="197"/>
    </row>
    <row r="157" spans="1:11" ht="13" x14ac:dyDescent="0.3">
      <c r="A157" s="22"/>
      <c r="B157" s="196">
        <f>VALUE(RIGHT($B$2, 4))</f>
        <v>2023</v>
      </c>
      <c r="C157" s="197"/>
      <c r="D157" s="196">
        <f>B157-1</f>
        <v>2022</v>
      </c>
      <c r="E157" s="204"/>
      <c r="F157" s="196">
        <f>B157</f>
        <v>2023</v>
      </c>
      <c r="G157" s="204"/>
      <c r="H157" s="196">
        <f>D157</f>
        <v>2022</v>
      </c>
      <c r="I157" s="204"/>
      <c r="J157" s="140" t="s">
        <v>4</v>
      </c>
      <c r="K157" s="141" t="s">
        <v>2</v>
      </c>
    </row>
    <row r="158" spans="1:11" ht="13" x14ac:dyDescent="0.3">
      <c r="A158" s="163" t="s">
        <v>146</v>
      </c>
      <c r="B158" s="61" t="s">
        <v>12</v>
      </c>
      <c r="C158" s="62" t="s">
        <v>13</v>
      </c>
      <c r="D158" s="61" t="s">
        <v>12</v>
      </c>
      <c r="E158" s="63" t="s">
        <v>13</v>
      </c>
      <c r="F158" s="62" t="s">
        <v>12</v>
      </c>
      <c r="G158" s="62" t="s">
        <v>13</v>
      </c>
      <c r="H158" s="61" t="s">
        <v>12</v>
      </c>
      <c r="I158" s="63" t="s">
        <v>13</v>
      </c>
      <c r="J158" s="61"/>
      <c r="K158" s="63"/>
    </row>
    <row r="159" spans="1:11" x14ac:dyDescent="0.25">
      <c r="A159" s="7" t="s">
        <v>281</v>
      </c>
      <c r="B159" s="65">
        <v>0</v>
      </c>
      <c r="C159" s="34">
        <f>IF(B168=0, "-", B159/B168)</f>
        <v>0</v>
      </c>
      <c r="D159" s="65">
        <v>0</v>
      </c>
      <c r="E159" s="9">
        <f>IF(D168=0, "-", D159/D168)</f>
        <v>0</v>
      </c>
      <c r="F159" s="81">
        <v>0</v>
      </c>
      <c r="G159" s="34">
        <f>IF(F168=0, "-", F159/F168)</f>
        <v>0</v>
      </c>
      <c r="H159" s="65">
        <v>11</v>
      </c>
      <c r="I159" s="9">
        <f>IF(H168=0, "-", H159/H168)</f>
        <v>4.0441176470588237E-2</v>
      </c>
      <c r="J159" s="8" t="str">
        <f t="shared" ref="J159:J166" si="14">IF(D159=0, "-", IF((B159-D159)/D159&lt;10, (B159-D159)/D159, "&gt;999%"))</f>
        <v>-</v>
      </c>
      <c r="K159" s="9">
        <f t="shared" ref="K159:K166" si="15">IF(H159=0, "-", IF((F159-H159)/H159&lt;10, (F159-H159)/H159, "&gt;999%"))</f>
        <v>-1</v>
      </c>
    </row>
    <row r="160" spans="1:11" x14ac:dyDescent="0.25">
      <c r="A160" s="7" t="s">
        <v>282</v>
      </c>
      <c r="B160" s="65">
        <v>3</v>
      </c>
      <c r="C160" s="34">
        <f>IF(B168=0, "-", B160/B168)</f>
        <v>4.0540540540540543E-2</v>
      </c>
      <c r="D160" s="65">
        <v>6</v>
      </c>
      <c r="E160" s="9">
        <f>IF(D168=0, "-", D160/D168)</f>
        <v>6.741573033707865E-2</v>
      </c>
      <c r="F160" s="81">
        <v>33</v>
      </c>
      <c r="G160" s="34">
        <f>IF(F168=0, "-", F160/F168)</f>
        <v>7.8014184397163122E-2</v>
      </c>
      <c r="H160" s="65">
        <v>47</v>
      </c>
      <c r="I160" s="9">
        <f>IF(H168=0, "-", H160/H168)</f>
        <v>0.17279411764705882</v>
      </c>
      <c r="J160" s="8">
        <f t="shared" si="14"/>
        <v>-0.5</v>
      </c>
      <c r="K160" s="9">
        <f t="shared" si="15"/>
        <v>-0.2978723404255319</v>
      </c>
    </row>
    <row r="161" spans="1:11" x14ac:dyDescent="0.25">
      <c r="A161" s="7" t="s">
        <v>283</v>
      </c>
      <c r="B161" s="65">
        <v>69</v>
      </c>
      <c r="C161" s="34">
        <f>IF(B168=0, "-", B161/B168)</f>
        <v>0.93243243243243246</v>
      </c>
      <c r="D161" s="65">
        <v>76</v>
      </c>
      <c r="E161" s="9">
        <f>IF(D168=0, "-", D161/D168)</f>
        <v>0.8539325842696629</v>
      </c>
      <c r="F161" s="81">
        <v>365</v>
      </c>
      <c r="G161" s="34">
        <f>IF(F168=0, "-", F161/F168)</f>
        <v>0.86288416075650121</v>
      </c>
      <c r="H161" s="65">
        <v>194</v>
      </c>
      <c r="I161" s="9">
        <f>IF(H168=0, "-", H161/H168)</f>
        <v>0.71323529411764708</v>
      </c>
      <c r="J161" s="8">
        <f t="shared" si="14"/>
        <v>-9.2105263157894732E-2</v>
      </c>
      <c r="K161" s="9">
        <f t="shared" si="15"/>
        <v>0.88144329896907214</v>
      </c>
    </row>
    <row r="162" spans="1:11" x14ac:dyDescent="0.25">
      <c r="A162" s="7" t="s">
        <v>284</v>
      </c>
      <c r="B162" s="65">
        <v>0</v>
      </c>
      <c r="C162" s="34">
        <f>IF(B168=0, "-", B162/B168)</f>
        <v>0</v>
      </c>
      <c r="D162" s="65">
        <v>0</v>
      </c>
      <c r="E162" s="9">
        <f>IF(D168=0, "-", D162/D168)</f>
        <v>0</v>
      </c>
      <c r="F162" s="81">
        <v>0</v>
      </c>
      <c r="G162" s="34">
        <f>IF(F168=0, "-", F162/F168)</f>
        <v>0</v>
      </c>
      <c r="H162" s="65">
        <v>4</v>
      </c>
      <c r="I162" s="9">
        <f>IF(H168=0, "-", H162/H168)</f>
        <v>1.4705882352941176E-2</v>
      </c>
      <c r="J162" s="8" t="str">
        <f t="shared" si="14"/>
        <v>-</v>
      </c>
      <c r="K162" s="9">
        <f t="shared" si="15"/>
        <v>-1</v>
      </c>
    </row>
    <row r="163" spans="1:11" x14ac:dyDescent="0.25">
      <c r="A163" s="7" t="s">
        <v>285</v>
      </c>
      <c r="B163" s="65">
        <v>0</v>
      </c>
      <c r="C163" s="34">
        <f>IF(B168=0, "-", B163/B168)</f>
        <v>0</v>
      </c>
      <c r="D163" s="65">
        <v>0</v>
      </c>
      <c r="E163" s="9">
        <f>IF(D168=0, "-", D163/D168)</f>
        <v>0</v>
      </c>
      <c r="F163" s="81">
        <v>4</v>
      </c>
      <c r="G163" s="34">
        <f>IF(F168=0, "-", F163/F168)</f>
        <v>9.4562647754137114E-3</v>
      </c>
      <c r="H163" s="65">
        <v>0</v>
      </c>
      <c r="I163" s="9">
        <f>IF(H168=0, "-", H163/H168)</f>
        <v>0</v>
      </c>
      <c r="J163" s="8" t="str">
        <f t="shared" si="14"/>
        <v>-</v>
      </c>
      <c r="K163" s="9" t="str">
        <f t="shared" si="15"/>
        <v>-</v>
      </c>
    </row>
    <row r="164" spans="1:11" x14ac:dyDescent="0.25">
      <c r="A164" s="7" t="s">
        <v>286</v>
      </c>
      <c r="B164" s="65">
        <v>0</v>
      </c>
      <c r="C164" s="34">
        <f>IF(B168=0, "-", B164/B168)</f>
        <v>0</v>
      </c>
      <c r="D164" s="65">
        <v>3</v>
      </c>
      <c r="E164" s="9">
        <f>IF(D168=0, "-", D164/D168)</f>
        <v>3.3707865168539325E-2</v>
      </c>
      <c r="F164" s="81">
        <v>3</v>
      </c>
      <c r="G164" s="34">
        <f>IF(F168=0, "-", F164/F168)</f>
        <v>7.0921985815602835E-3</v>
      </c>
      <c r="H164" s="65">
        <v>9</v>
      </c>
      <c r="I164" s="9">
        <f>IF(H168=0, "-", H164/H168)</f>
        <v>3.3088235294117647E-2</v>
      </c>
      <c r="J164" s="8">
        <f t="shared" si="14"/>
        <v>-1</v>
      </c>
      <c r="K164" s="9">
        <f t="shared" si="15"/>
        <v>-0.66666666666666663</v>
      </c>
    </row>
    <row r="165" spans="1:11" x14ac:dyDescent="0.25">
      <c r="A165" s="7" t="s">
        <v>287</v>
      </c>
      <c r="B165" s="65">
        <v>0</v>
      </c>
      <c r="C165" s="34">
        <f>IF(B168=0, "-", B165/B168)</f>
        <v>0</v>
      </c>
      <c r="D165" s="65">
        <v>0</v>
      </c>
      <c r="E165" s="9">
        <f>IF(D168=0, "-", D165/D168)</f>
        <v>0</v>
      </c>
      <c r="F165" s="81">
        <v>1</v>
      </c>
      <c r="G165" s="34">
        <f>IF(F168=0, "-", F165/F168)</f>
        <v>2.3640661938534278E-3</v>
      </c>
      <c r="H165" s="65">
        <v>0</v>
      </c>
      <c r="I165" s="9">
        <f>IF(H168=0, "-", H165/H168)</f>
        <v>0</v>
      </c>
      <c r="J165" s="8" t="str">
        <f t="shared" si="14"/>
        <v>-</v>
      </c>
      <c r="K165" s="9" t="str">
        <f t="shared" si="15"/>
        <v>-</v>
      </c>
    </row>
    <row r="166" spans="1:11" x14ac:dyDescent="0.25">
      <c r="A166" s="7" t="s">
        <v>288</v>
      </c>
      <c r="B166" s="65">
        <v>2</v>
      </c>
      <c r="C166" s="34">
        <f>IF(B168=0, "-", B166/B168)</f>
        <v>2.7027027027027029E-2</v>
      </c>
      <c r="D166" s="65">
        <v>4</v>
      </c>
      <c r="E166" s="9">
        <f>IF(D168=0, "-", D166/D168)</f>
        <v>4.49438202247191E-2</v>
      </c>
      <c r="F166" s="81">
        <v>17</v>
      </c>
      <c r="G166" s="34">
        <f>IF(F168=0, "-", F166/F168)</f>
        <v>4.0189125295508277E-2</v>
      </c>
      <c r="H166" s="65">
        <v>7</v>
      </c>
      <c r="I166" s="9">
        <f>IF(H168=0, "-", H166/H168)</f>
        <v>2.5735294117647058E-2</v>
      </c>
      <c r="J166" s="8">
        <f t="shared" si="14"/>
        <v>-0.5</v>
      </c>
      <c r="K166" s="9">
        <f t="shared" si="15"/>
        <v>1.4285714285714286</v>
      </c>
    </row>
    <row r="167" spans="1:11" x14ac:dyDescent="0.25">
      <c r="A167" s="2"/>
      <c r="B167" s="68"/>
      <c r="C167" s="33"/>
      <c r="D167" s="68"/>
      <c r="E167" s="6"/>
      <c r="F167" s="82"/>
      <c r="G167" s="33"/>
      <c r="H167" s="68"/>
      <c r="I167" s="6"/>
      <c r="J167" s="5"/>
      <c r="K167" s="6"/>
    </row>
    <row r="168" spans="1:11" s="43" customFormat="1" ht="13" x14ac:dyDescent="0.3">
      <c r="A168" s="162" t="s">
        <v>563</v>
      </c>
      <c r="B168" s="71">
        <f>SUM(B159:B167)</f>
        <v>74</v>
      </c>
      <c r="C168" s="40">
        <f>B168/7974</f>
        <v>9.2801605216955105E-3</v>
      </c>
      <c r="D168" s="71">
        <f>SUM(D159:D167)</f>
        <v>89</v>
      </c>
      <c r="E168" s="41">
        <f>D168/6214</f>
        <v>1.4322497586095913E-2</v>
      </c>
      <c r="F168" s="77">
        <f>SUM(F159:F167)</f>
        <v>423</v>
      </c>
      <c r="G168" s="42">
        <f>F168/37676</f>
        <v>1.1227306508121881E-2</v>
      </c>
      <c r="H168" s="71">
        <f>SUM(H159:H167)</f>
        <v>272</v>
      </c>
      <c r="I168" s="41">
        <f>H168/35131</f>
        <v>7.7424496883094704E-3</v>
      </c>
      <c r="J168" s="37">
        <f>IF(D168=0, "-", IF((B168-D168)/D168&lt;10, (B168-D168)/D168, "&gt;999%"))</f>
        <v>-0.16853932584269662</v>
      </c>
      <c r="K168" s="38">
        <f>IF(H168=0, "-", IF((F168-H168)/H168&lt;10, (F168-H168)/H168, "&gt;999%"))</f>
        <v>0.55514705882352944</v>
      </c>
    </row>
    <row r="169" spans="1:11" x14ac:dyDescent="0.25">
      <c r="B169" s="83"/>
      <c r="D169" s="83"/>
      <c r="F169" s="83"/>
      <c r="H169" s="83"/>
    </row>
    <row r="170" spans="1:11" ht="13" x14ac:dyDescent="0.3">
      <c r="A170" s="163" t="s">
        <v>147</v>
      </c>
      <c r="B170" s="61" t="s">
        <v>12</v>
      </c>
      <c r="C170" s="62" t="s">
        <v>13</v>
      </c>
      <c r="D170" s="61" t="s">
        <v>12</v>
      </c>
      <c r="E170" s="63" t="s">
        <v>13</v>
      </c>
      <c r="F170" s="62" t="s">
        <v>12</v>
      </c>
      <c r="G170" s="62" t="s">
        <v>13</v>
      </c>
      <c r="H170" s="61" t="s">
        <v>12</v>
      </c>
      <c r="I170" s="63" t="s">
        <v>13</v>
      </c>
      <c r="J170" s="61"/>
      <c r="K170" s="63"/>
    </row>
    <row r="171" spans="1:11" x14ac:dyDescent="0.25">
      <c r="A171" s="7" t="s">
        <v>289</v>
      </c>
      <c r="B171" s="65">
        <v>0</v>
      </c>
      <c r="C171" s="34">
        <f>IF(B178=0, "-", B171/B178)</f>
        <v>0</v>
      </c>
      <c r="D171" s="65">
        <v>1</v>
      </c>
      <c r="E171" s="9">
        <f>IF(D178=0, "-", D171/D178)</f>
        <v>0.5</v>
      </c>
      <c r="F171" s="81">
        <v>0</v>
      </c>
      <c r="G171" s="34">
        <f>IF(F178=0, "-", F171/F178)</f>
        <v>0</v>
      </c>
      <c r="H171" s="65">
        <v>2</v>
      </c>
      <c r="I171" s="9">
        <f>IF(H178=0, "-", H171/H178)</f>
        <v>0.125</v>
      </c>
      <c r="J171" s="8">
        <f t="shared" ref="J171:J176" si="16">IF(D171=0, "-", IF((B171-D171)/D171&lt;10, (B171-D171)/D171, "&gt;999%"))</f>
        <v>-1</v>
      </c>
      <c r="K171" s="9">
        <f t="shared" ref="K171:K176" si="17">IF(H171=0, "-", IF((F171-H171)/H171&lt;10, (F171-H171)/H171, "&gt;999%"))</f>
        <v>-1</v>
      </c>
    </row>
    <row r="172" spans="1:11" x14ac:dyDescent="0.25">
      <c r="A172" s="7" t="s">
        <v>290</v>
      </c>
      <c r="B172" s="65">
        <v>0</v>
      </c>
      <c r="C172" s="34">
        <f>IF(B178=0, "-", B172/B178)</f>
        <v>0</v>
      </c>
      <c r="D172" s="65">
        <v>1</v>
      </c>
      <c r="E172" s="9">
        <f>IF(D178=0, "-", D172/D178)</f>
        <v>0.5</v>
      </c>
      <c r="F172" s="81">
        <v>0</v>
      </c>
      <c r="G172" s="34">
        <f>IF(F178=0, "-", F172/F178)</f>
        <v>0</v>
      </c>
      <c r="H172" s="65">
        <v>3</v>
      </c>
      <c r="I172" s="9">
        <f>IF(H178=0, "-", H172/H178)</f>
        <v>0.1875</v>
      </c>
      <c r="J172" s="8">
        <f t="shared" si="16"/>
        <v>-1</v>
      </c>
      <c r="K172" s="9">
        <f t="shared" si="17"/>
        <v>-1</v>
      </c>
    </row>
    <row r="173" spans="1:11" x14ac:dyDescent="0.25">
      <c r="A173" s="7" t="s">
        <v>291</v>
      </c>
      <c r="B173" s="65">
        <v>2</v>
      </c>
      <c r="C173" s="34">
        <f>IF(B178=0, "-", B173/B178)</f>
        <v>0.22222222222222221</v>
      </c>
      <c r="D173" s="65">
        <v>0</v>
      </c>
      <c r="E173" s="9">
        <f>IF(D178=0, "-", D173/D178)</f>
        <v>0</v>
      </c>
      <c r="F173" s="81">
        <v>16</v>
      </c>
      <c r="G173" s="34">
        <f>IF(F178=0, "-", F173/F178)</f>
        <v>0.47058823529411764</v>
      </c>
      <c r="H173" s="65">
        <v>4</v>
      </c>
      <c r="I173" s="9">
        <f>IF(H178=0, "-", H173/H178)</f>
        <v>0.25</v>
      </c>
      <c r="J173" s="8" t="str">
        <f t="shared" si="16"/>
        <v>-</v>
      </c>
      <c r="K173" s="9">
        <f t="shared" si="17"/>
        <v>3</v>
      </c>
    </row>
    <row r="174" spans="1:11" x14ac:dyDescent="0.25">
      <c r="A174" s="7" t="s">
        <v>292</v>
      </c>
      <c r="B174" s="65">
        <v>2</v>
      </c>
      <c r="C174" s="34">
        <f>IF(B178=0, "-", B174/B178)</f>
        <v>0.22222222222222221</v>
      </c>
      <c r="D174" s="65">
        <v>0</v>
      </c>
      <c r="E174" s="9">
        <f>IF(D178=0, "-", D174/D178)</f>
        <v>0</v>
      </c>
      <c r="F174" s="81">
        <v>6</v>
      </c>
      <c r="G174" s="34">
        <f>IF(F178=0, "-", F174/F178)</f>
        <v>0.17647058823529413</v>
      </c>
      <c r="H174" s="65">
        <v>0</v>
      </c>
      <c r="I174" s="9">
        <f>IF(H178=0, "-", H174/H178)</f>
        <v>0</v>
      </c>
      <c r="J174" s="8" t="str">
        <f t="shared" si="16"/>
        <v>-</v>
      </c>
      <c r="K174" s="9" t="str">
        <f t="shared" si="17"/>
        <v>-</v>
      </c>
    </row>
    <row r="175" spans="1:11" x14ac:dyDescent="0.25">
      <c r="A175" s="7" t="s">
        <v>293</v>
      </c>
      <c r="B175" s="65">
        <v>4</v>
      </c>
      <c r="C175" s="34">
        <f>IF(B178=0, "-", B175/B178)</f>
        <v>0.44444444444444442</v>
      </c>
      <c r="D175" s="65">
        <v>0</v>
      </c>
      <c r="E175" s="9">
        <f>IF(D178=0, "-", D175/D178)</f>
        <v>0</v>
      </c>
      <c r="F175" s="81">
        <v>7</v>
      </c>
      <c r="G175" s="34">
        <f>IF(F178=0, "-", F175/F178)</f>
        <v>0.20588235294117646</v>
      </c>
      <c r="H175" s="65">
        <v>7</v>
      </c>
      <c r="I175" s="9">
        <f>IF(H178=0, "-", H175/H178)</f>
        <v>0.4375</v>
      </c>
      <c r="J175" s="8" t="str">
        <f t="shared" si="16"/>
        <v>-</v>
      </c>
      <c r="K175" s="9">
        <f t="shared" si="17"/>
        <v>0</v>
      </c>
    </row>
    <row r="176" spans="1:11" x14ac:dyDescent="0.25">
      <c r="A176" s="7" t="s">
        <v>294</v>
      </c>
      <c r="B176" s="65">
        <v>1</v>
      </c>
      <c r="C176" s="34">
        <f>IF(B178=0, "-", B176/B178)</f>
        <v>0.1111111111111111</v>
      </c>
      <c r="D176" s="65">
        <v>0</v>
      </c>
      <c r="E176" s="9">
        <f>IF(D178=0, "-", D176/D178)</f>
        <v>0</v>
      </c>
      <c r="F176" s="81">
        <v>5</v>
      </c>
      <c r="G176" s="34">
        <f>IF(F178=0, "-", F176/F178)</f>
        <v>0.14705882352941177</v>
      </c>
      <c r="H176" s="65">
        <v>0</v>
      </c>
      <c r="I176" s="9">
        <f>IF(H178=0, "-", H176/H178)</f>
        <v>0</v>
      </c>
      <c r="J176" s="8" t="str">
        <f t="shared" si="16"/>
        <v>-</v>
      </c>
      <c r="K176" s="9" t="str">
        <f t="shared" si="17"/>
        <v>-</v>
      </c>
    </row>
    <row r="177" spans="1:11" x14ac:dyDescent="0.25">
      <c r="A177" s="2"/>
      <c r="B177" s="68"/>
      <c r="C177" s="33"/>
      <c r="D177" s="68"/>
      <c r="E177" s="6"/>
      <c r="F177" s="82"/>
      <c r="G177" s="33"/>
      <c r="H177" s="68"/>
      <c r="I177" s="6"/>
      <c r="J177" s="5"/>
      <c r="K177" s="6"/>
    </row>
    <row r="178" spans="1:11" s="43" customFormat="1" ht="13" x14ac:dyDescent="0.3">
      <c r="A178" s="162" t="s">
        <v>562</v>
      </c>
      <c r="B178" s="71">
        <f>SUM(B171:B177)</f>
        <v>9</v>
      </c>
      <c r="C178" s="40">
        <f>B178/7974</f>
        <v>1.128668171557562E-3</v>
      </c>
      <c r="D178" s="71">
        <f>SUM(D171:D177)</f>
        <v>2</v>
      </c>
      <c r="E178" s="41">
        <f>D178/6214</f>
        <v>3.2185387833923401E-4</v>
      </c>
      <c r="F178" s="77">
        <f>SUM(F171:F177)</f>
        <v>34</v>
      </c>
      <c r="G178" s="42">
        <f>F178/37676</f>
        <v>9.0243125597197157E-4</v>
      </c>
      <c r="H178" s="71">
        <f>SUM(H171:H177)</f>
        <v>16</v>
      </c>
      <c r="I178" s="41">
        <f>H178/35131</f>
        <v>4.554382169593806E-4</v>
      </c>
      <c r="J178" s="37">
        <f>IF(D178=0, "-", IF((B178-D178)/D178&lt;10, (B178-D178)/D178, "&gt;999%"))</f>
        <v>3.5</v>
      </c>
      <c r="K178" s="38">
        <f>IF(H178=0, "-", IF((F178-H178)/H178&lt;10, (F178-H178)/H178, "&gt;999%"))</f>
        <v>1.125</v>
      </c>
    </row>
    <row r="179" spans="1:11" x14ac:dyDescent="0.25">
      <c r="B179" s="83"/>
      <c r="D179" s="83"/>
      <c r="F179" s="83"/>
      <c r="H179" s="83"/>
    </row>
    <row r="180" spans="1:11" s="43" customFormat="1" ht="13" x14ac:dyDescent="0.3">
      <c r="A180" s="162" t="s">
        <v>561</v>
      </c>
      <c r="B180" s="71">
        <v>83</v>
      </c>
      <c r="C180" s="40">
        <f>B180/7974</f>
        <v>1.0408828693253073E-2</v>
      </c>
      <c r="D180" s="71">
        <v>91</v>
      </c>
      <c r="E180" s="41">
        <f>D180/6214</f>
        <v>1.4644351464435146E-2</v>
      </c>
      <c r="F180" s="77">
        <v>457</v>
      </c>
      <c r="G180" s="42">
        <f>F180/37676</f>
        <v>1.2129737764093852E-2</v>
      </c>
      <c r="H180" s="71">
        <v>288</v>
      </c>
      <c r="I180" s="41">
        <f>H180/35131</f>
        <v>8.1978879052688504E-3</v>
      </c>
      <c r="J180" s="37">
        <f>IF(D180=0, "-", IF((B180-D180)/D180&lt;10, (B180-D180)/D180, "&gt;999%"))</f>
        <v>-8.7912087912087919E-2</v>
      </c>
      <c r="K180" s="38">
        <f>IF(H180=0, "-", IF((F180-H180)/H180&lt;10, (F180-H180)/H180, "&gt;999%"))</f>
        <v>0.58680555555555558</v>
      </c>
    </row>
    <row r="181" spans="1:11" x14ac:dyDescent="0.25">
      <c r="B181" s="83"/>
      <c r="D181" s="83"/>
      <c r="F181" s="83"/>
      <c r="H181" s="83"/>
    </row>
    <row r="182" spans="1:11" ht="15.5" x14ac:dyDescent="0.35">
      <c r="A182" s="164" t="s">
        <v>117</v>
      </c>
      <c r="B182" s="196" t="s">
        <v>1</v>
      </c>
      <c r="C182" s="200"/>
      <c r="D182" s="200"/>
      <c r="E182" s="197"/>
      <c r="F182" s="196" t="s">
        <v>14</v>
      </c>
      <c r="G182" s="200"/>
      <c r="H182" s="200"/>
      <c r="I182" s="197"/>
      <c r="J182" s="196" t="s">
        <v>15</v>
      </c>
      <c r="K182" s="197"/>
    </row>
    <row r="183" spans="1:11" ht="13" x14ac:dyDescent="0.3">
      <c r="A183" s="22"/>
      <c r="B183" s="196">
        <f>VALUE(RIGHT($B$2, 4))</f>
        <v>2023</v>
      </c>
      <c r="C183" s="197"/>
      <c r="D183" s="196">
        <f>B183-1</f>
        <v>2022</v>
      </c>
      <c r="E183" s="204"/>
      <c r="F183" s="196">
        <f>B183</f>
        <v>2023</v>
      </c>
      <c r="G183" s="204"/>
      <c r="H183" s="196">
        <f>D183</f>
        <v>2022</v>
      </c>
      <c r="I183" s="204"/>
      <c r="J183" s="140" t="s">
        <v>4</v>
      </c>
      <c r="K183" s="141" t="s">
        <v>2</v>
      </c>
    </row>
    <row r="184" spans="1:11" ht="13" x14ac:dyDescent="0.3">
      <c r="A184" s="163" t="s">
        <v>148</v>
      </c>
      <c r="B184" s="61" t="s">
        <v>12</v>
      </c>
      <c r="C184" s="62" t="s">
        <v>13</v>
      </c>
      <c r="D184" s="61" t="s">
        <v>12</v>
      </c>
      <c r="E184" s="63" t="s">
        <v>13</v>
      </c>
      <c r="F184" s="62" t="s">
        <v>12</v>
      </c>
      <c r="G184" s="62" t="s">
        <v>13</v>
      </c>
      <c r="H184" s="61" t="s">
        <v>12</v>
      </c>
      <c r="I184" s="63" t="s">
        <v>13</v>
      </c>
      <c r="J184" s="61"/>
      <c r="K184" s="63"/>
    </row>
    <row r="185" spans="1:11" x14ac:dyDescent="0.25">
      <c r="A185" s="7" t="s">
        <v>295</v>
      </c>
      <c r="B185" s="65">
        <v>2</v>
      </c>
      <c r="C185" s="34">
        <f>IF(B194=0, "-", B185/B194)</f>
        <v>3.4482758620689655E-2</v>
      </c>
      <c r="D185" s="65">
        <v>1</v>
      </c>
      <c r="E185" s="9">
        <f>IF(D194=0, "-", D185/D194)</f>
        <v>3.7037037037037035E-2</v>
      </c>
      <c r="F185" s="81">
        <v>18</v>
      </c>
      <c r="G185" s="34">
        <f>IF(F194=0, "-", F185/F194)</f>
        <v>7.0588235294117646E-2</v>
      </c>
      <c r="H185" s="65">
        <v>13</v>
      </c>
      <c r="I185" s="9">
        <f>IF(H194=0, "-", H185/H194)</f>
        <v>0.10569105691056911</v>
      </c>
      <c r="J185" s="8">
        <f t="shared" ref="J185:J192" si="18">IF(D185=0, "-", IF((B185-D185)/D185&lt;10, (B185-D185)/D185, "&gt;999%"))</f>
        <v>1</v>
      </c>
      <c r="K185" s="9">
        <f t="shared" ref="K185:K192" si="19">IF(H185=0, "-", IF((F185-H185)/H185&lt;10, (F185-H185)/H185, "&gt;999%"))</f>
        <v>0.38461538461538464</v>
      </c>
    </row>
    <row r="186" spans="1:11" x14ac:dyDescent="0.25">
      <c r="A186" s="7" t="s">
        <v>296</v>
      </c>
      <c r="B186" s="65">
        <v>27</v>
      </c>
      <c r="C186" s="34">
        <f>IF(B194=0, "-", B186/B194)</f>
        <v>0.46551724137931033</v>
      </c>
      <c r="D186" s="65">
        <v>13</v>
      </c>
      <c r="E186" s="9">
        <f>IF(D194=0, "-", D186/D194)</f>
        <v>0.48148148148148145</v>
      </c>
      <c r="F186" s="81">
        <v>99</v>
      </c>
      <c r="G186" s="34">
        <f>IF(F194=0, "-", F186/F194)</f>
        <v>0.38823529411764707</v>
      </c>
      <c r="H186" s="65">
        <v>45</v>
      </c>
      <c r="I186" s="9">
        <f>IF(H194=0, "-", H186/H194)</f>
        <v>0.36585365853658536</v>
      </c>
      <c r="J186" s="8">
        <f t="shared" si="18"/>
        <v>1.0769230769230769</v>
      </c>
      <c r="K186" s="9">
        <f t="shared" si="19"/>
        <v>1.2</v>
      </c>
    </row>
    <row r="187" spans="1:11" x14ac:dyDescent="0.25">
      <c r="A187" s="7" t="s">
        <v>297</v>
      </c>
      <c r="B187" s="65">
        <v>0</v>
      </c>
      <c r="C187" s="34">
        <f>IF(B194=0, "-", B187/B194)</f>
        <v>0</v>
      </c>
      <c r="D187" s="65">
        <v>2</v>
      </c>
      <c r="E187" s="9">
        <f>IF(D194=0, "-", D187/D194)</f>
        <v>7.407407407407407E-2</v>
      </c>
      <c r="F187" s="81">
        <v>13</v>
      </c>
      <c r="G187" s="34">
        <f>IF(F194=0, "-", F187/F194)</f>
        <v>5.0980392156862744E-2</v>
      </c>
      <c r="H187" s="65">
        <v>16</v>
      </c>
      <c r="I187" s="9">
        <f>IF(H194=0, "-", H187/H194)</f>
        <v>0.13008130081300814</v>
      </c>
      <c r="J187" s="8">
        <f t="shared" si="18"/>
        <v>-1</v>
      </c>
      <c r="K187" s="9">
        <f t="shared" si="19"/>
        <v>-0.1875</v>
      </c>
    </row>
    <row r="188" spans="1:11" x14ac:dyDescent="0.25">
      <c r="A188" s="7" t="s">
        <v>298</v>
      </c>
      <c r="B188" s="65">
        <v>3</v>
      </c>
      <c r="C188" s="34">
        <f>IF(B194=0, "-", B188/B194)</f>
        <v>5.1724137931034482E-2</v>
      </c>
      <c r="D188" s="65">
        <v>0</v>
      </c>
      <c r="E188" s="9">
        <f>IF(D194=0, "-", D188/D194)</f>
        <v>0</v>
      </c>
      <c r="F188" s="81">
        <v>7</v>
      </c>
      <c r="G188" s="34">
        <f>IF(F194=0, "-", F188/F194)</f>
        <v>2.7450980392156862E-2</v>
      </c>
      <c r="H188" s="65">
        <v>10</v>
      </c>
      <c r="I188" s="9">
        <f>IF(H194=0, "-", H188/H194)</f>
        <v>8.1300813008130079E-2</v>
      </c>
      <c r="J188" s="8" t="str">
        <f t="shared" si="18"/>
        <v>-</v>
      </c>
      <c r="K188" s="9">
        <f t="shared" si="19"/>
        <v>-0.3</v>
      </c>
    </row>
    <row r="189" spans="1:11" x14ac:dyDescent="0.25">
      <c r="A189" s="7" t="s">
        <v>299</v>
      </c>
      <c r="B189" s="65">
        <v>0</v>
      </c>
      <c r="C189" s="34">
        <f>IF(B194=0, "-", B189/B194)</f>
        <v>0</v>
      </c>
      <c r="D189" s="65">
        <v>0</v>
      </c>
      <c r="E189" s="9">
        <f>IF(D194=0, "-", D189/D194)</f>
        <v>0</v>
      </c>
      <c r="F189" s="81">
        <v>0</v>
      </c>
      <c r="G189" s="34">
        <f>IF(F194=0, "-", F189/F194)</f>
        <v>0</v>
      </c>
      <c r="H189" s="65">
        <v>1</v>
      </c>
      <c r="I189" s="9">
        <f>IF(H194=0, "-", H189/H194)</f>
        <v>8.130081300813009E-3</v>
      </c>
      <c r="J189" s="8" t="str">
        <f t="shared" si="18"/>
        <v>-</v>
      </c>
      <c r="K189" s="9">
        <f t="shared" si="19"/>
        <v>-1</v>
      </c>
    </row>
    <row r="190" spans="1:11" x14ac:dyDescent="0.25">
      <c r="A190" s="7" t="s">
        <v>300</v>
      </c>
      <c r="B190" s="65">
        <v>2</v>
      </c>
      <c r="C190" s="34">
        <f>IF(B194=0, "-", B190/B194)</f>
        <v>3.4482758620689655E-2</v>
      </c>
      <c r="D190" s="65">
        <v>0</v>
      </c>
      <c r="E190" s="9">
        <f>IF(D194=0, "-", D190/D194)</f>
        <v>0</v>
      </c>
      <c r="F190" s="81">
        <v>15</v>
      </c>
      <c r="G190" s="34">
        <f>IF(F194=0, "-", F190/F194)</f>
        <v>5.8823529411764705E-2</v>
      </c>
      <c r="H190" s="65">
        <v>0</v>
      </c>
      <c r="I190" s="9">
        <f>IF(H194=0, "-", H190/H194)</f>
        <v>0</v>
      </c>
      <c r="J190" s="8" t="str">
        <f t="shared" si="18"/>
        <v>-</v>
      </c>
      <c r="K190" s="9" t="str">
        <f t="shared" si="19"/>
        <v>-</v>
      </c>
    </row>
    <row r="191" spans="1:11" x14ac:dyDescent="0.25">
      <c r="A191" s="7" t="s">
        <v>301</v>
      </c>
      <c r="B191" s="65">
        <v>6</v>
      </c>
      <c r="C191" s="34">
        <f>IF(B194=0, "-", B191/B194)</f>
        <v>0.10344827586206896</v>
      </c>
      <c r="D191" s="65">
        <v>11</v>
      </c>
      <c r="E191" s="9">
        <f>IF(D194=0, "-", D191/D194)</f>
        <v>0.40740740740740738</v>
      </c>
      <c r="F191" s="81">
        <v>66</v>
      </c>
      <c r="G191" s="34">
        <f>IF(F194=0, "-", F191/F194)</f>
        <v>0.25882352941176473</v>
      </c>
      <c r="H191" s="65">
        <v>38</v>
      </c>
      <c r="I191" s="9">
        <f>IF(H194=0, "-", H191/H194)</f>
        <v>0.30894308943089432</v>
      </c>
      <c r="J191" s="8">
        <f t="shared" si="18"/>
        <v>-0.45454545454545453</v>
      </c>
      <c r="K191" s="9">
        <f t="shared" si="19"/>
        <v>0.73684210526315785</v>
      </c>
    </row>
    <row r="192" spans="1:11" x14ac:dyDescent="0.25">
      <c r="A192" s="7" t="s">
        <v>302</v>
      </c>
      <c r="B192" s="65">
        <v>18</v>
      </c>
      <c r="C192" s="34">
        <f>IF(B194=0, "-", B192/B194)</f>
        <v>0.31034482758620691</v>
      </c>
      <c r="D192" s="65">
        <v>0</v>
      </c>
      <c r="E192" s="9">
        <f>IF(D194=0, "-", D192/D194)</f>
        <v>0</v>
      </c>
      <c r="F192" s="81">
        <v>37</v>
      </c>
      <c r="G192" s="34">
        <f>IF(F194=0, "-", F192/F194)</f>
        <v>0.14509803921568629</v>
      </c>
      <c r="H192" s="65">
        <v>0</v>
      </c>
      <c r="I192" s="9">
        <f>IF(H194=0, "-", H192/H194)</f>
        <v>0</v>
      </c>
      <c r="J192" s="8" t="str">
        <f t="shared" si="18"/>
        <v>-</v>
      </c>
      <c r="K192" s="9" t="str">
        <f t="shared" si="19"/>
        <v>-</v>
      </c>
    </row>
    <row r="193" spans="1:11" x14ac:dyDescent="0.25">
      <c r="A193" s="2"/>
      <c r="B193" s="68"/>
      <c r="C193" s="33"/>
      <c r="D193" s="68"/>
      <c r="E193" s="6"/>
      <c r="F193" s="82"/>
      <c r="G193" s="33"/>
      <c r="H193" s="68"/>
      <c r="I193" s="6"/>
      <c r="J193" s="5"/>
      <c r="K193" s="6"/>
    </row>
    <row r="194" spans="1:11" s="43" customFormat="1" ht="13" x14ac:dyDescent="0.3">
      <c r="A194" s="162" t="s">
        <v>560</v>
      </c>
      <c r="B194" s="71">
        <f>SUM(B185:B193)</f>
        <v>58</v>
      </c>
      <c r="C194" s="40">
        <f>B194/7974</f>
        <v>7.2736393278154E-3</v>
      </c>
      <c r="D194" s="71">
        <f>SUM(D185:D193)</f>
        <v>27</v>
      </c>
      <c r="E194" s="41">
        <f>D194/6214</f>
        <v>4.345027357579659E-3</v>
      </c>
      <c r="F194" s="77">
        <f>SUM(F185:F193)</f>
        <v>255</v>
      </c>
      <c r="G194" s="42">
        <f>F194/37676</f>
        <v>6.7682344197897868E-3</v>
      </c>
      <c r="H194" s="71">
        <f>SUM(H185:H193)</f>
        <v>123</v>
      </c>
      <c r="I194" s="41">
        <f>H194/35131</f>
        <v>3.5011812928752383E-3</v>
      </c>
      <c r="J194" s="37">
        <f>IF(D194=0, "-", IF((B194-D194)/D194&lt;10, (B194-D194)/D194, "&gt;999%"))</f>
        <v>1.1481481481481481</v>
      </c>
      <c r="K194" s="38">
        <f>IF(H194=0, "-", IF((F194-H194)/H194&lt;10, (F194-H194)/H194, "&gt;999%"))</f>
        <v>1.0731707317073171</v>
      </c>
    </row>
    <row r="195" spans="1:11" x14ac:dyDescent="0.25">
      <c r="B195" s="83"/>
      <c r="D195" s="83"/>
      <c r="F195" s="83"/>
      <c r="H195" s="83"/>
    </row>
    <row r="196" spans="1:11" ht="13" x14ac:dyDescent="0.3">
      <c r="A196" s="163" t="s">
        <v>149</v>
      </c>
      <c r="B196" s="61" t="s">
        <v>12</v>
      </c>
      <c r="C196" s="62" t="s">
        <v>13</v>
      </c>
      <c r="D196" s="61" t="s">
        <v>12</v>
      </c>
      <c r="E196" s="63" t="s">
        <v>13</v>
      </c>
      <c r="F196" s="62" t="s">
        <v>12</v>
      </c>
      <c r="G196" s="62" t="s">
        <v>13</v>
      </c>
      <c r="H196" s="61" t="s">
        <v>12</v>
      </c>
      <c r="I196" s="63" t="s">
        <v>13</v>
      </c>
      <c r="J196" s="61"/>
      <c r="K196" s="63"/>
    </row>
    <row r="197" spans="1:11" x14ac:dyDescent="0.25">
      <c r="A197" s="7" t="s">
        <v>303</v>
      </c>
      <c r="B197" s="65">
        <v>0</v>
      </c>
      <c r="C197" s="34">
        <f>IF(B213=0, "-", B197/B213)</f>
        <v>0</v>
      </c>
      <c r="D197" s="65">
        <v>0</v>
      </c>
      <c r="E197" s="9">
        <f>IF(D213=0, "-", D197/D213)</f>
        <v>0</v>
      </c>
      <c r="F197" s="81">
        <v>2</v>
      </c>
      <c r="G197" s="34">
        <f>IF(F213=0, "-", F197/F213)</f>
        <v>2.2988505747126436E-2</v>
      </c>
      <c r="H197" s="65">
        <v>2</v>
      </c>
      <c r="I197" s="9">
        <f>IF(H213=0, "-", H197/H213)</f>
        <v>2.7027027027027029E-2</v>
      </c>
      <c r="J197" s="8" t="str">
        <f t="shared" ref="J197:J211" si="20">IF(D197=0, "-", IF((B197-D197)/D197&lt;10, (B197-D197)/D197, "&gt;999%"))</f>
        <v>-</v>
      </c>
      <c r="K197" s="9">
        <f t="shared" ref="K197:K211" si="21">IF(H197=0, "-", IF((F197-H197)/H197&lt;10, (F197-H197)/H197, "&gt;999%"))</f>
        <v>0</v>
      </c>
    </row>
    <row r="198" spans="1:11" x14ac:dyDescent="0.25">
      <c r="A198" s="7" t="s">
        <v>304</v>
      </c>
      <c r="B198" s="65">
        <v>2</v>
      </c>
      <c r="C198" s="34">
        <f>IF(B213=0, "-", B198/B213)</f>
        <v>0.10526315789473684</v>
      </c>
      <c r="D198" s="65">
        <v>0</v>
      </c>
      <c r="E198" s="9">
        <f>IF(D213=0, "-", D198/D213)</f>
        <v>0</v>
      </c>
      <c r="F198" s="81">
        <v>5</v>
      </c>
      <c r="G198" s="34">
        <f>IF(F213=0, "-", F198/F213)</f>
        <v>5.7471264367816091E-2</v>
      </c>
      <c r="H198" s="65">
        <v>0</v>
      </c>
      <c r="I198" s="9">
        <f>IF(H213=0, "-", H198/H213)</f>
        <v>0</v>
      </c>
      <c r="J198" s="8" t="str">
        <f t="shared" si="20"/>
        <v>-</v>
      </c>
      <c r="K198" s="9" t="str">
        <f t="shared" si="21"/>
        <v>-</v>
      </c>
    </row>
    <row r="199" spans="1:11" x14ac:dyDescent="0.25">
      <c r="A199" s="7" t="s">
        <v>305</v>
      </c>
      <c r="B199" s="65">
        <v>3</v>
      </c>
      <c r="C199" s="34">
        <f>IF(B213=0, "-", B199/B213)</f>
        <v>0.15789473684210525</v>
      </c>
      <c r="D199" s="65">
        <v>5</v>
      </c>
      <c r="E199" s="9">
        <f>IF(D213=0, "-", D199/D213)</f>
        <v>0.2</v>
      </c>
      <c r="F199" s="81">
        <v>16</v>
      </c>
      <c r="G199" s="34">
        <f>IF(F213=0, "-", F199/F213)</f>
        <v>0.18390804597701149</v>
      </c>
      <c r="H199" s="65">
        <v>17</v>
      </c>
      <c r="I199" s="9">
        <f>IF(H213=0, "-", H199/H213)</f>
        <v>0.22972972972972974</v>
      </c>
      <c r="J199" s="8">
        <f t="shared" si="20"/>
        <v>-0.4</v>
      </c>
      <c r="K199" s="9">
        <f t="shared" si="21"/>
        <v>-5.8823529411764705E-2</v>
      </c>
    </row>
    <row r="200" spans="1:11" x14ac:dyDescent="0.25">
      <c r="A200" s="7" t="s">
        <v>306</v>
      </c>
      <c r="B200" s="65">
        <v>3</v>
      </c>
      <c r="C200" s="34">
        <f>IF(B213=0, "-", B200/B213)</f>
        <v>0.15789473684210525</v>
      </c>
      <c r="D200" s="65">
        <v>1</v>
      </c>
      <c r="E200" s="9">
        <f>IF(D213=0, "-", D200/D213)</f>
        <v>0.04</v>
      </c>
      <c r="F200" s="81">
        <v>3</v>
      </c>
      <c r="G200" s="34">
        <f>IF(F213=0, "-", F200/F213)</f>
        <v>3.4482758620689655E-2</v>
      </c>
      <c r="H200" s="65">
        <v>4</v>
      </c>
      <c r="I200" s="9">
        <f>IF(H213=0, "-", H200/H213)</f>
        <v>5.4054054054054057E-2</v>
      </c>
      <c r="J200" s="8">
        <f t="shared" si="20"/>
        <v>2</v>
      </c>
      <c r="K200" s="9">
        <f t="shared" si="21"/>
        <v>-0.25</v>
      </c>
    </row>
    <row r="201" spans="1:11" x14ac:dyDescent="0.25">
      <c r="A201" s="7" t="s">
        <v>307</v>
      </c>
      <c r="B201" s="65">
        <v>2</v>
      </c>
      <c r="C201" s="34">
        <f>IF(B213=0, "-", B201/B213)</f>
        <v>0.10526315789473684</v>
      </c>
      <c r="D201" s="65">
        <v>1</v>
      </c>
      <c r="E201" s="9">
        <f>IF(D213=0, "-", D201/D213)</f>
        <v>0.04</v>
      </c>
      <c r="F201" s="81">
        <v>8</v>
      </c>
      <c r="G201" s="34">
        <f>IF(F213=0, "-", F201/F213)</f>
        <v>9.1954022988505746E-2</v>
      </c>
      <c r="H201" s="65">
        <v>5</v>
      </c>
      <c r="I201" s="9">
        <f>IF(H213=0, "-", H201/H213)</f>
        <v>6.7567567567567571E-2</v>
      </c>
      <c r="J201" s="8">
        <f t="shared" si="20"/>
        <v>1</v>
      </c>
      <c r="K201" s="9">
        <f t="shared" si="21"/>
        <v>0.6</v>
      </c>
    </row>
    <row r="202" spans="1:11" x14ac:dyDescent="0.25">
      <c r="A202" s="7" t="s">
        <v>308</v>
      </c>
      <c r="B202" s="65">
        <v>0</v>
      </c>
      <c r="C202" s="34">
        <f>IF(B213=0, "-", B202/B213)</f>
        <v>0</v>
      </c>
      <c r="D202" s="65">
        <v>1</v>
      </c>
      <c r="E202" s="9">
        <f>IF(D213=0, "-", D202/D213)</f>
        <v>0.04</v>
      </c>
      <c r="F202" s="81">
        <v>3</v>
      </c>
      <c r="G202" s="34">
        <f>IF(F213=0, "-", F202/F213)</f>
        <v>3.4482758620689655E-2</v>
      </c>
      <c r="H202" s="65">
        <v>2</v>
      </c>
      <c r="I202" s="9">
        <f>IF(H213=0, "-", H202/H213)</f>
        <v>2.7027027027027029E-2</v>
      </c>
      <c r="J202" s="8">
        <f t="shared" si="20"/>
        <v>-1</v>
      </c>
      <c r="K202" s="9">
        <f t="shared" si="21"/>
        <v>0.5</v>
      </c>
    </row>
    <row r="203" spans="1:11" x14ac:dyDescent="0.25">
      <c r="A203" s="7" t="s">
        <v>309</v>
      </c>
      <c r="B203" s="65">
        <v>0</v>
      </c>
      <c r="C203" s="34">
        <f>IF(B213=0, "-", B203/B213)</f>
        <v>0</v>
      </c>
      <c r="D203" s="65">
        <v>0</v>
      </c>
      <c r="E203" s="9">
        <f>IF(D213=0, "-", D203/D213)</f>
        <v>0</v>
      </c>
      <c r="F203" s="81">
        <v>0</v>
      </c>
      <c r="G203" s="34">
        <f>IF(F213=0, "-", F203/F213)</f>
        <v>0</v>
      </c>
      <c r="H203" s="65">
        <v>1</v>
      </c>
      <c r="I203" s="9">
        <f>IF(H213=0, "-", H203/H213)</f>
        <v>1.3513513513513514E-2</v>
      </c>
      <c r="J203" s="8" t="str">
        <f t="shared" si="20"/>
        <v>-</v>
      </c>
      <c r="K203" s="9">
        <f t="shared" si="21"/>
        <v>-1</v>
      </c>
    </row>
    <row r="204" spans="1:11" x14ac:dyDescent="0.25">
      <c r="A204" s="7" t="s">
        <v>310</v>
      </c>
      <c r="B204" s="65">
        <v>0</v>
      </c>
      <c r="C204" s="34">
        <f>IF(B213=0, "-", B204/B213)</f>
        <v>0</v>
      </c>
      <c r="D204" s="65">
        <v>0</v>
      </c>
      <c r="E204" s="9">
        <f>IF(D213=0, "-", D204/D213)</f>
        <v>0</v>
      </c>
      <c r="F204" s="81">
        <v>0</v>
      </c>
      <c r="G204" s="34">
        <f>IF(F213=0, "-", F204/F213)</f>
        <v>0</v>
      </c>
      <c r="H204" s="65">
        <v>1</v>
      </c>
      <c r="I204" s="9">
        <f>IF(H213=0, "-", H204/H213)</f>
        <v>1.3513513513513514E-2</v>
      </c>
      <c r="J204" s="8" t="str">
        <f t="shared" si="20"/>
        <v>-</v>
      </c>
      <c r="K204" s="9">
        <f t="shared" si="21"/>
        <v>-1</v>
      </c>
    </row>
    <row r="205" spans="1:11" x14ac:dyDescent="0.25">
      <c r="A205" s="7" t="s">
        <v>311</v>
      </c>
      <c r="B205" s="65">
        <v>3</v>
      </c>
      <c r="C205" s="34">
        <f>IF(B213=0, "-", B205/B213)</f>
        <v>0.15789473684210525</v>
      </c>
      <c r="D205" s="65">
        <v>0</v>
      </c>
      <c r="E205" s="9">
        <f>IF(D213=0, "-", D205/D213)</f>
        <v>0</v>
      </c>
      <c r="F205" s="81">
        <v>5</v>
      </c>
      <c r="G205" s="34">
        <f>IF(F213=0, "-", F205/F213)</f>
        <v>5.7471264367816091E-2</v>
      </c>
      <c r="H205" s="65">
        <v>0</v>
      </c>
      <c r="I205" s="9">
        <f>IF(H213=0, "-", H205/H213)</f>
        <v>0</v>
      </c>
      <c r="J205" s="8" t="str">
        <f t="shared" si="20"/>
        <v>-</v>
      </c>
      <c r="K205" s="9" t="str">
        <f t="shared" si="21"/>
        <v>-</v>
      </c>
    </row>
    <row r="206" spans="1:11" x14ac:dyDescent="0.25">
      <c r="A206" s="7" t="s">
        <v>312</v>
      </c>
      <c r="B206" s="65">
        <v>0</v>
      </c>
      <c r="C206" s="34">
        <f>IF(B213=0, "-", B206/B213)</f>
        <v>0</v>
      </c>
      <c r="D206" s="65">
        <v>0</v>
      </c>
      <c r="E206" s="9">
        <f>IF(D213=0, "-", D206/D213)</f>
        <v>0</v>
      </c>
      <c r="F206" s="81">
        <v>0</v>
      </c>
      <c r="G206" s="34">
        <f>IF(F213=0, "-", F206/F213)</f>
        <v>0</v>
      </c>
      <c r="H206" s="65">
        <v>2</v>
      </c>
      <c r="I206" s="9">
        <f>IF(H213=0, "-", H206/H213)</f>
        <v>2.7027027027027029E-2</v>
      </c>
      <c r="J206" s="8" t="str">
        <f t="shared" si="20"/>
        <v>-</v>
      </c>
      <c r="K206" s="9">
        <f t="shared" si="21"/>
        <v>-1</v>
      </c>
    </row>
    <row r="207" spans="1:11" x14ac:dyDescent="0.25">
      <c r="A207" s="7" t="s">
        <v>313</v>
      </c>
      <c r="B207" s="65">
        <v>3</v>
      </c>
      <c r="C207" s="34">
        <f>IF(B213=0, "-", B207/B213)</f>
        <v>0.15789473684210525</v>
      </c>
      <c r="D207" s="65">
        <v>13</v>
      </c>
      <c r="E207" s="9">
        <f>IF(D213=0, "-", D207/D213)</f>
        <v>0.52</v>
      </c>
      <c r="F207" s="81">
        <v>22</v>
      </c>
      <c r="G207" s="34">
        <f>IF(F213=0, "-", F207/F213)</f>
        <v>0.25287356321839083</v>
      </c>
      <c r="H207" s="65">
        <v>29</v>
      </c>
      <c r="I207" s="9">
        <f>IF(H213=0, "-", H207/H213)</f>
        <v>0.39189189189189189</v>
      </c>
      <c r="J207" s="8">
        <f t="shared" si="20"/>
        <v>-0.76923076923076927</v>
      </c>
      <c r="K207" s="9">
        <f t="shared" si="21"/>
        <v>-0.2413793103448276</v>
      </c>
    </row>
    <row r="208" spans="1:11" x14ac:dyDescent="0.25">
      <c r="A208" s="7" t="s">
        <v>314</v>
      </c>
      <c r="B208" s="65">
        <v>0</v>
      </c>
      <c r="C208" s="34">
        <f>IF(B213=0, "-", B208/B213)</f>
        <v>0</v>
      </c>
      <c r="D208" s="65">
        <v>1</v>
      </c>
      <c r="E208" s="9">
        <f>IF(D213=0, "-", D208/D213)</f>
        <v>0.04</v>
      </c>
      <c r="F208" s="81">
        <v>2</v>
      </c>
      <c r="G208" s="34">
        <f>IF(F213=0, "-", F208/F213)</f>
        <v>2.2988505747126436E-2</v>
      </c>
      <c r="H208" s="65">
        <v>2</v>
      </c>
      <c r="I208" s="9">
        <f>IF(H213=0, "-", H208/H213)</f>
        <v>2.7027027027027029E-2</v>
      </c>
      <c r="J208" s="8">
        <f t="shared" si="20"/>
        <v>-1</v>
      </c>
      <c r="K208" s="9">
        <f t="shared" si="21"/>
        <v>0</v>
      </c>
    </row>
    <row r="209" spans="1:11" x14ac:dyDescent="0.25">
      <c r="A209" s="7" t="s">
        <v>315</v>
      </c>
      <c r="B209" s="65">
        <v>0</v>
      </c>
      <c r="C209" s="34">
        <f>IF(B213=0, "-", B209/B213)</f>
        <v>0</v>
      </c>
      <c r="D209" s="65">
        <v>2</v>
      </c>
      <c r="E209" s="9">
        <f>IF(D213=0, "-", D209/D213)</f>
        <v>0.08</v>
      </c>
      <c r="F209" s="81">
        <v>5</v>
      </c>
      <c r="G209" s="34">
        <f>IF(F213=0, "-", F209/F213)</f>
        <v>5.7471264367816091E-2</v>
      </c>
      <c r="H209" s="65">
        <v>5</v>
      </c>
      <c r="I209" s="9">
        <f>IF(H213=0, "-", H209/H213)</f>
        <v>6.7567567567567571E-2</v>
      </c>
      <c r="J209" s="8">
        <f t="shared" si="20"/>
        <v>-1</v>
      </c>
      <c r="K209" s="9">
        <f t="shared" si="21"/>
        <v>0</v>
      </c>
    </row>
    <row r="210" spans="1:11" x14ac:dyDescent="0.25">
      <c r="A210" s="7" t="s">
        <v>316</v>
      </c>
      <c r="B210" s="65">
        <v>1</v>
      </c>
      <c r="C210" s="34">
        <f>IF(B213=0, "-", B210/B213)</f>
        <v>5.2631578947368418E-2</v>
      </c>
      <c r="D210" s="65">
        <v>1</v>
      </c>
      <c r="E210" s="9">
        <f>IF(D213=0, "-", D210/D213)</f>
        <v>0.04</v>
      </c>
      <c r="F210" s="81">
        <v>9</v>
      </c>
      <c r="G210" s="34">
        <f>IF(F213=0, "-", F210/F213)</f>
        <v>0.10344827586206896</v>
      </c>
      <c r="H210" s="65">
        <v>3</v>
      </c>
      <c r="I210" s="9">
        <f>IF(H213=0, "-", H210/H213)</f>
        <v>4.0540540540540543E-2</v>
      </c>
      <c r="J210" s="8">
        <f t="shared" si="20"/>
        <v>0</v>
      </c>
      <c r="K210" s="9">
        <f t="shared" si="21"/>
        <v>2</v>
      </c>
    </row>
    <row r="211" spans="1:11" x14ac:dyDescent="0.25">
      <c r="A211" s="7" t="s">
        <v>317</v>
      </c>
      <c r="B211" s="65">
        <v>2</v>
      </c>
      <c r="C211" s="34">
        <f>IF(B213=0, "-", B211/B213)</f>
        <v>0.10526315789473684</v>
      </c>
      <c r="D211" s="65">
        <v>0</v>
      </c>
      <c r="E211" s="9">
        <f>IF(D213=0, "-", D211/D213)</f>
        <v>0</v>
      </c>
      <c r="F211" s="81">
        <v>7</v>
      </c>
      <c r="G211" s="34">
        <f>IF(F213=0, "-", F211/F213)</f>
        <v>8.0459770114942528E-2</v>
      </c>
      <c r="H211" s="65">
        <v>1</v>
      </c>
      <c r="I211" s="9">
        <f>IF(H213=0, "-", H211/H213)</f>
        <v>1.3513513513513514E-2</v>
      </c>
      <c r="J211" s="8" t="str">
        <f t="shared" si="20"/>
        <v>-</v>
      </c>
      <c r="K211" s="9">
        <f t="shared" si="21"/>
        <v>6</v>
      </c>
    </row>
    <row r="212" spans="1:11" x14ac:dyDescent="0.25">
      <c r="A212" s="2"/>
      <c r="B212" s="68"/>
      <c r="C212" s="33"/>
      <c r="D212" s="68"/>
      <c r="E212" s="6"/>
      <c r="F212" s="82"/>
      <c r="G212" s="33"/>
      <c r="H212" s="68"/>
      <c r="I212" s="6"/>
      <c r="J212" s="5"/>
      <c r="K212" s="6"/>
    </row>
    <row r="213" spans="1:11" s="43" customFormat="1" ht="13" x14ac:dyDescent="0.3">
      <c r="A213" s="162" t="s">
        <v>559</v>
      </c>
      <c r="B213" s="71">
        <f>SUM(B197:B212)</f>
        <v>19</v>
      </c>
      <c r="C213" s="40">
        <f>B213/7974</f>
        <v>2.3827439177326309E-3</v>
      </c>
      <c r="D213" s="71">
        <f>SUM(D197:D212)</f>
        <v>25</v>
      </c>
      <c r="E213" s="41">
        <f>D213/6214</f>
        <v>4.0231734792404248E-3</v>
      </c>
      <c r="F213" s="77">
        <f>SUM(F197:F212)</f>
        <v>87</v>
      </c>
      <c r="G213" s="42">
        <f>F213/37676</f>
        <v>2.309162331457692E-3</v>
      </c>
      <c r="H213" s="71">
        <f>SUM(H197:H212)</f>
        <v>74</v>
      </c>
      <c r="I213" s="41">
        <f>H213/35131</f>
        <v>2.1064017534371351E-3</v>
      </c>
      <c r="J213" s="37">
        <f>IF(D213=0, "-", IF((B213-D213)/D213&lt;10, (B213-D213)/D213, "&gt;999%"))</f>
        <v>-0.24</v>
      </c>
      <c r="K213" s="38">
        <f>IF(H213=0, "-", IF((F213-H213)/H213&lt;10, (F213-H213)/H213, "&gt;999%"))</f>
        <v>0.17567567567567569</v>
      </c>
    </row>
    <row r="214" spans="1:11" x14ac:dyDescent="0.25">
      <c r="B214" s="83"/>
      <c r="D214" s="83"/>
      <c r="F214" s="83"/>
      <c r="H214" s="83"/>
    </row>
    <row r="215" spans="1:11" ht="13" x14ac:dyDescent="0.3">
      <c r="A215" s="163" t="s">
        <v>150</v>
      </c>
      <c r="B215" s="61" t="s">
        <v>12</v>
      </c>
      <c r="C215" s="62" t="s">
        <v>13</v>
      </c>
      <c r="D215" s="61" t="s">
        <v>12</v>
      </c>
      <c r="E215" s="63" t="s">
        <v>13</v>
      </c>
      <c r="F215" s="62" t="s">
        <v>12</v>
      </c>
      <c r="G215" s="62" t="s">
        <v>13</v>
      </c>
      <c r="H215" s="61" t="s">
        <v>12</v>
      </c>
      <c r="I215" s="63" t="s">
        <v>13</v>
      </c>
      <c r="J215" s="61"/>
      <c r="K215" s="63"/>
    </row>
    <row r="216" spans="1:11" x14ac:dyDescent="0.25">
      <c r="A216" s="7" t="s">
        <v>318</v>
      </c>
      <c r="B216" s="65">
        <v>2</v>
      </c>
      <c r="C216" s="34">
        <f>IF(B226=0, "-", B216/B226)</f>
        <v>0.2</v>
      </c>
      <c r="D216" s="65">
        <v>0</v>
      </c>
      <c r="E216" s="9">
        <f>IF(D226=0, "-", D216/D226)</f>
        <v>0</v>
      </c>
      <c r="F216" s="81">
        <v>3</v>
      </c>
      <c r="G216" s="34">
        <f>IF(F226=0, "-", F216/F226)</f>
        <v>6.6666666666666666E-2</v>
      </c>
      <c r="H216" s="65">
        <v>3</v>
      </c>
      <c r="I216" s="9">
        <f>IF(H226=0, "-", H216/H226)</f>
        <v>7.6923076923076927E-2</v>
      </c>
      <c r="J216" s="8" t="str">
        <f t="shared" ref="J216:J224" si="22">IF(D216=0, "-", IF((B216-D216)/D216&lt;10, (B216-D216)/D216, "&gt;999%"))</f>
        <v>-</v>
      </c>
      <c r="K216" s="9">
        <f t="shared" ref="K216:K224" si="23">IF(H216=0, "-", IF((F216-H216)/H216&lt;10, (F216-H216)/H216, "&gt;999%"))</f>
        <v>0</v>
      </c>
    </row>
    <row r="217" spans="1:11" x14ac:dyDescent="0.25">
      <c r="A217" s="7" t="s">
        <v>319</v>
      </c>
      <c r="B217" s="65">
        <v>1</v>
      </c>
      <c r="C217" s="34">
        <f>IF(B226=0, "-", B217/B226)</f>
        <v>0.1</v>
      </c>
      <c r="D217" s="65">
        <v>0</v>
      </c>
      <c r="E217" s="9">
        <f>IF(D226=0, "-", D217/D226)</f>
        <v>0</v>
      </c>
      <c r="F217" s="81">
        <v>2</v>
      </c>
      <c r="G217" s="34">
        <f>IF(F226=0, "-", F217/F226)</f>
        <v>4.4444444444444446E-2</v>
      </c>
      <c r="H217" s="65">
        <v>2</v>
      </c>
      <c r="I217" s="9">
        <f>IF(H226=0, "-", H217/H226)</f>
        <v>5.128205128205128E-2</v>
      </c>
      <c r="J217" s="8" t="str">
        <f t="shared" si="22"/>
        <v>-</v>
      </c>
      <c r="K217" s="9">
        <f t="shared" si="23"/>
        <v>0</v>
      </c>
    </row>
    <row r="218" spans="1:11" x14ac:dyDescent="0.25">
      <c r="A218" s="7" t="s">
        <v>320</v>
      </c>
      <c r="B218" s="65">
        <v>0</v>
      </c>
      <c r="C218" s="34">
        <f>IF(B226=0, "-", B218/B226)</f>
        <v>0</v>
      </c>
      <c r="D218" s="65">
        <v>0</v>
      </c>
      <c r="E218" s="9">
        <f>IF(D226=0, "-", D218/D226)</f>
        <v>0</v>
      </c>
      <c r="F218" s="81">
        <v>1</v>
      </c>
      <c r="G218" s="34">
        <f>IF(F226=0, "-", F218/F226)</f>
        <v>2.2222222222222223E-2</v>
      </c>
      <c r="H218" s="65">
        <v>1</v>
      </c>
      <c r="I218" s="9">
        <f>IF(H226=0, "-", H218/H226)</f>
        <v>2.564102564102564E-2</v>
      </c>
      <c r="J218" s="8" t="str">
        <f t="shared" si="22"/>
        <v>-</v>
      </c>
      <c r="K218" s="9">
        <f t="shared" si="23"/>
        <v>0</v>
      </c>
    </row>
    <row r="219" spans="1:11" x14ac:dyDescent="0.25">
      <c r="A219" s="7" t="s">
        <v>321</v>
      </c>
      <c r="B219" s="65">
        <v>2</v>
      </c>
      <c r="C219" s="34">
        <f>IF(B226=0, "-", B219/B226)</f>
        <v>0.2</v>
      </c>
      <c r="D219" s="65">
        <v>1</v>
      </c>
      <c r="E219" s="9">
        <f>IF(D226=0, "-", D219/D226)</f>
        <v>8.3333333333333329E-2</v>
      </c>
      <c r="F219" s="81">
        <v>15</v>
      </c>
      <c r="G219" s="34">
        <f>IF(F226=0, "-", F219/F226)</f>
        <v>0.33333333333333331</v>
      </c>
      <c r="H219" s="65">
        <v>8</v>
      </c>
      <c r="I219" s="9">
        <f>IF(H226=0, "-", H219/H226)</f>
        <v>0.20512820512820512</v>
      </c>
      <c r="J219" s="8">
        <f t="shared" si="22"/>
        <v>1</v>
      </c>
      <c r="K219" s="9">
        <f t="shared" si="23"/>
        <v>0.875</v>
      </c>
    </row>
    <row r="220" spans="1:11" x14ac:dyDescent="0.25">
      <c r="A220" s="7" t="s">
        <v>322</v>
      </c>
      <c r="B220" s="65">
        <v>0</v>
      </c>
      <c r="C220" s="34">
        <f>IF(B226=0, "-", B220/B226)</f>
        <v>0</v>
      </c>
      <c r="D220" s="65">
        <v>0</v>
      </c>
      <c r="E220" s="9">
        <f>IF(D226=0, "-", D220/D226)</f>
        <v>0</v>
      </c>
      <c r="F220" s="81">
        <v>1</v>
      </c>
      <c r="G220" s="34">
        <f>IF(F226=0, "-", F220/F226)</f>
        <v>2.2222222222222223E-2</v>
      </c>
      <c r="H220" s="65">
        <v>0</v>
      </c>
      <c r="I220" s="9">
        <f>IF(H226=0, "-", H220/H226)</f>
        <v>0</v>
      </c>
      <c r="J220" s="8" t="str">
        <f t="shared" si="22"/>
        <v>-</v>
      </c>
      <c r="K220" s="9" t="str">
        <f t="shared" si="23"/>
        <v>-</v>
      </c>
    </row>
    <row r="221" spans="1:11" x14ac:dyDescent="0.25">
      <c r="A221" s="7" t="s">
        <v>323</v>
      </c>
      <c r="B221" s="65">
        <v>1</v>
      </c>
      <c r="C221" s="34">
        <f>IF(B226=0, "-", B221/B226)</f>
        <v>0.1</v>
      </c>
      <c r="D221" s="65">
        <v>0</v>
      </c>
      <c r="E221" s="9">
        <f>IF(D226=0, "-", D221/D226)</f>
        <v>0</v>
      </c>
      <c r="F221" s="81">
        <v>2</v>
      </c>
      <c r="G221" s="34">
        <f>IF(F226=0, "-", F221/F226)</f>
        <v>4.4444444444444446E-2</v>
      </c>
      <c r="H221" s="65">
        <v>0</v>
      </c>
      <c r="I221" s="9">
        <f>IF(H226=0, "-", H221/H226)</f>
        <v>0</v>
      </c>
      <c r="J221" s="8" t="str">
        <f t="shared" si="22"/>
        <v>-</v>
      </c>
      <c r="K221" s="9" t="str">
        <f t="shared" si="23"/>
        <v>-</v>
      </c>
    </row>
    <row r="222" spans="1:11" x14ac:dyDescent="0.25">
      <c r="A222" s="7" t="s">
        <v>324</v>
      </c>
      <c r="B222" s="65">
        <v>1</v>
      </c>
      <c r="C222" s="34">
        <f>IF(B226=0, "-", B222/B226)</f>
        <v>0.1</v>
      </c>
      <c r="D222" s="65">
        <v>2</v>
      </c>
      <c r="E222" s="9">
        <f>IF(D226=0, "-", D222/D226)</f>
        <v>0.16666666666666666</v>
      </c>
      <c r="F222" s="81">
        <v>4</v>
      </c>
      <c r="G222" s="34">
        <f>IF(F226=0, "-", F222/F226)</f>
        <v>8.8888888888888892E-2</v>
      </c>
      <c r="H222" s="65">
        <v>5</v>
      </c>
      <c r="I222" s="9">
        <f>IF(H226=0, "-", H222/H226)</f>
        <v>0.12820512820512819</v>
      </c>
      <c r="J222" s="8">
        <f t="shared" si="22"/>
        <v>-0.5</v>
      </c>
      <c r="K222" s="9">
        <f t="shared" si="23"/>
        <v>-0.2</v>
      </c>
    </row>
    <row r="223" spans="1:11" x14ac:dyDescent="0.25">
      <c r="A223" s="7" t="s">
        <v>325</v>
      </c>
      <c r="B223" s="65">
        <v>2</v>
      </c>
      <c r="C223" s="34">
        <f>IF(B226=0, "-", B223/B226)</f>
        <v>0.2</v>
      </c>
      <c r="D223" s="65">
        <v>0</v>
      </c>
      <c r="E223" s="9">
        <f>IF(D226=0, "-", D223/D226)</f>
        <v>0</v>
      </c>
      <c r="F223" s="81">
        <v>2</v>
      </c>
      <c r="G223" s="34">
        <f>IF(F226=0, "-", F223/F226)</f>
        <v>4.4444444444444446E-2</v>
      </c>
      <c r="H223" s="65">
        <v>0</v>
      </c>
      <c r="I223" s="9">
        <f>IF(H226=0, "-", H223/H226)</f>
        <v>0</v>
      </c>
      <c r="J223" s="8" t="str">
        <f t="shared" si="22"/>
        <v>-</v>
      </c>
      <c r="K223" s="9" t="str">
        <f t="shared" si="23"/>
        <v>-</v>
      </c>
    </row>
    <row r="224" spans="1:11" x14ac:dyDescent="0.25">
      <c r="A224" s="7" t="s">
        <v>326</v>
      </c>
      <c r="B224" s="65">
        <v>1</v>
      </c>
      <c r="C224" s="34">
        <f>IF(B226=0, "-", B224/B226)</f>
        <v>0.1</v>
      </c>
      <c r="D224" s="65">
        <v>9</v>
      </c>
      <c r="E224" s="9">
        <f>IF(D226=0, "-", D224/D226)</f>
        <v>0.75</v>
      </c>
      <c r="F224" s="81">
        <v>15</v>
      </c>
      <c r="G224" s="34">
        <f>IF(F226=0, "-", F224/F226)</f>
        <v>0.33333333333333331</v>
      </c>
      <c r="H224" s="65">
        <v>20</v>
      </c>
      <c r="I224" s="9">
        <f>IF(H226=0, "-", H224/H226)</f>
        <v>0.51282051282051277</v>
      </c>
      <c r="J224" s="8">
        <f t="shared" si="22"/>
        <v>-0.88888888888888884</v>
      </c>
      <c r="K224" s="9">
        <f t="shared" si="23"/>
        <v>-0.25</v>
      </c>
    </row>
    <row r="225" spans="1:11" x14ac:dyDescent="0.25">
      <c r="A225" s="2"/>
      <c r="B225" s="68"/>
      <c r="C225" s="33"/>
      <c r="D225" s="68"/>
      <c r="E225" s="6"/>
      <c r="F225" s="82"/>
      <c r="G225" s="33"/>
      <c r="H225" s="68"/>
      <c r="I225" s="6"/>
      <c r="J225" s="5"/>
      <c r="K225" s="6"/>
    </row>
    <row r="226" spans="1:11" s="43" customFormat="1" ht="13" x14ac:dyDescent="0.3">
      <c r="A226" s="162" t="s">
        <v>558</v>
      </c>
      <c r="B226" s="71">
        <f>SUM(B216:B225)</f>
        <v>10</v>
      </c>
      <c r="C226" s="40">
        <f>B226/7974</f>
        <v>1.2540757461750689E-3</v>
      </c>
      <c r="D226" s="71">
        <f>SUM(D216:D225)</f>
        <v>12</v>
      </c>
      <c r="E226" s="41">
        <f>D226/6214</f>
        <v>1.9311232700354038E-3</v>
      </c>
      <c r="F226" s="77">
        <f>SUM(F216:F225)</f>
        <v>45</v>
      </c>
      <c r="G226" s="42">
        <f>F226/37676</f>
        <v>1.1943943093746681E-3</v>
      </c>
      <c r="H226" s="71">
        <f>SUM(H216:H225)</f>
        <v>39</v>
      </c>
      <c r="I226" s="41">
        <f>H226/35131</f>
        <v>1.1101306538384903E-3</v>
      </c>
      <c r="J226" s="37">
        <f>IF(D226=0, "-", IF((B226-D226)/D226&lt;10, (B226-D226)/D226, "&gt;999%"))</f>
        <v>-0.16666666666666666</v>
      </c>
      <c r="K226" s="38">
        <f>IF(H226=0, "-", IF((F226-H226)/H226&lt;10, (F226-H226)/H226, "&gt;999%"))</f>
        <v>0.15384615384615385</v>
      </c>
    </row>
    <row r="227" spans="1:11" x14ac:dyDescent="0.25">
      <c r="B227" s="83"/>
      <c r="D227" s="83"/>
      <c r="F227" s="83"/>
      <c r="H227" s="83"/>
    </row>
    <row r="228" spans="1:11" s="43" customFormat="1" ht="13" x14ac:dyDescent="0.3">
      <c r="A228" s="162" t="s">
        <v>557</v>
      </c>
      <c r="B228" s="71">
        <v>87</v>
      </c>
      <c r="C228" s="40">
        <f>B228/7974</f>
        <v>1.0910458991723101E-2</v>
      </c>
      <c r="D228" s="71">
        <v>64</v>
      </c>
      <c r="E228" s="41">
        <f>D228/6214</f>
        <v>1.0299324106855488E-2</v>
      </c>
      <c r="F228" s="77">
        <v>387</v>
      </c>
      <c r="G228" s="42">
        <f>F228/37676</f>
        <v>1.0271791060622147E-2</v>
      </c>
      <c r="H228" s="71">
        <v>236</v>
      </c>
      <c r="I228" s="41">
        <f>H228/35131</f>
        <v>6.7177137001508637E-3</v>
      </c>
      <c r="J228" s="37">
        <f>IF(D228=0, "-", IF((B228-D228)/D228&lt;10, (B228-D228)/D228, "&gt;999%"))</f>
        <v>0.359375</v>
      </c>
      <c r="K228" s="38">
        <f>IF(H228=0, "-", IF((F228-H228)/H228&lt;10, (F228-H228)/H228, "&gt;999%"))</f>
        <v>0.63983050847457623</v>
      </c>
    </row>
    <row r="229" spans="1:11" x14ac:dyDescent="0.25">
      <c r="B229" s="83"/>
      <c r="D229" s="83"/>
      <c r="F229" s="83"/>
      <c r="H229" s="83"/>
    </row>
    <row r="230" spans="1:11" ht="13" x14ac:dyDescent="0.3">
      <c r="A230" s="27" t="s">
        <v>555</v>
      </c>
      <c r="B230" s="71">
        <f>B234-B232</f>
        <v>927</v>
      </c>
      <c r="C230" s="40">
        <f>B230/7974</f>
        <v>0.1162528216704289</v>
      </c>
      <c r="D230" s="71">
        <f>D234-D232</f>
        <v>884</v>
      </c>
      <c r="E230" s="41">
        <f>D230/6214</f>
        <v>0.14225941422594143</v>
      </c>
      <c r="F230" s="77">
        <f>F234-F232</f>
        <v>4677</v>
      </c>
      <c r="G230" s="42">
        <f>F230/37676</f>
        <v>0.12413738188767386</v>
      </c>
      <c r="H230" s="71">
        <f>H234-H232</f>
        <v>5512</v>
      </c>
      <c r="I230" s="41">
        <f>H230/35131</f>
        <v>0.15689846574250663</v>
      </c>
      <c r="J230" s="37">
        <f>IF(D230=0, "-", IF((B230-D230)/D230&lt;10, (B230-D230)/D230, "&gt;999%"))</f>
        <v>4.8642533936651584E-2</v>
      </c>
      <c r="K230" s="38">
        <f>IF(H230=0, "-", IF((F230-H230)/H230&lt;10, (F230-H230)/H230, "&gt;999%"))</f>
        <v>-0.15148766328011612</v>
      </c>
    </row>
    <row r="231" spans="1:11" ht="13" x14ac:dyDescent="0.3">
      <c r="A231" s="27"/>
      <c r="B231" s="71"/>
      <c r="C231" s="40"/>
      <c r="D231" s="71"/>
      <c r="E231" s="41"/>
      <c r="F231" s="77"/>
      <c r="G231" s="42"/>
      <c r="H231" s="71"/>
      <c r="I231" s="41"/>
      <c r="J231" s="37"/>
      <c r="K231" s="38"/>
    </row>
    <row r="232" spans="1:11" ht="13" x14ac:dyDescent="0.3">
      <c r="A232" s="27" t="s">
        <v>556</v>
      </c>
      <c r="B232" s="71">
        <v>355</v>
      </c>
      <c r="C232" s="40">
        <f>B232/7974</f>
        <v>4.4519688989214948E-2</v>
      </c>
      <c r="D232" s="71">
        <v>207</v>
      </c>
      <c r="E232" s="41">
        <f>D232/6214</f>
        <v>3.3311876408110716E-2</v>
      </c>
      <c r="F232" s="77">
        <v>1717</v>
      </c>
      <c r="G232" s="42">
        <f>F232/37676</f>
        <v>4.5572778426584561E-2</v>
      </c>
      <c r="H232" s="71">
        <v>1085</v>
      </c>
      <c r="I232" s="41">
        <f>H232/35131</f>
        <v>3.0884404087557996E-2</v>
      </c>
      <c r="J232" s="37">
        <f>IF(D232=0, "-", IF((B232-D232)/D232&lt;10, (B232-D232)/D232, "&gt;999%"))</f>
        <v>0.71497584541062797</v>
      </c>
      <c r="K232" s="38">
        <f>IF(H232=0, "-", IF((F232-H232)/H232&lt;10, (F232-H232)/H232, "&gt;999%"))</f>
        <v>0.58248847926267278</v>
      </c>
    </row>
    <row r="233" spans="1:11" ht="13" x14ac:dyDescent="0.3">
      <c r="A233" s="27"/>
      <c r="B233" s="71"/>
      <c r="C233" s="40"/>
      <c r="D233" s="71"/>
      <c r="E233" s="41"/>
      <c r="F233" s="77"/>
      <c r="G233" s="42"/>
      <c r="H233" s="71"/>
      <c r="I233" s="41"/>
      <c r="J233" s="37"/>
      <c r="K233" s="38"/>
    </row>
    <row r="234" spans="1:11" ht="13" x14ac:dyDescent="0.3">
      <c r="A234" s="27" t="s">
        <v>554</v>
      </c>
      <c r="B234" s="71">
        <v>1282</v>
      </c>
      <c r="C234" s="40">
        <f>B234/7974</f>
        <v>0.16077251065964385</v>
      </c>
      <c r="D234" s="71">
        <v>1091</v>
      </c>
      <c r="E234" s="41">
        <f>D234/6214</f>
        <v>0.17557129063405214</v>
      </c>
      <c r="F234" s="77">
        <v>6394</v>
      </c>
      <c r="G234" s="42">
        <f>F234/37676</f>
        <v>0.16971016031425842</v>
      </c>
      <c r="H234" s="71">
        <v>6597</v>
      </c>
      <c r="I234" s="41">
        <f>H234/35131</f>
        <v>0.18778286983006462</v>
      </c>
      <c r="J234" s="37">
        <f>IF(D234=0, "-", IF((B234-D234)/D234&lt;10, (B234-D234)/D234, "&gt;999%"))</f>
        <v>0.17506874427131072</v>
      </c>
      <c r="K234" s="38">
        <f>IF(H234=0, "-", IF((F234-H234)/H234&lt;10, (F234-H234)/H234, "&gt;999%"))</f>
        <v>-3.0771562831590115E-2</v>
      </c>
    </row>
  </sheetData>
  <mergeCells count="58">
    <mergeCell ref="B1:K1"/>
    <mergeCell ref="B2:K2"/>
    <mergeCell ref="B182:E182"/>
    <mergeCell ref="F182:I182"/>
    <mergeCell ref="J182:K182"/>
    <mergeCell ref="B183:C183"/>
    <mergeCell ref="D183:E183"/>
    <mergeCell ref="F183:G183"/>
    <mergeCell ref="H183:I183"/>
    <mergeCell ref="B156:E156"/>
    <mergeCell ref="F156:I156"/>
    <mergeCell ref="J156:K156"/>
    <mergeCell ref="B157:C157"/>
    <mergeCell ref="D157:E157"/>
    <mergeCell ref="F157:G157"/>
    <mergeCell ref="H157:I157"/>
    <mergeCell ref="B136:E136"/>
    <mergeCell ref="F136:I136"/>
    <mergeCell ref="J136:K136"/>
    <mergeCell ref="B137:C137"/>
    <mergeCell ref="D137:E137"/>
    <mergeCell ref="F137:G137"/>
    <mergeCell ref="H137:I137"/>
    <mergeCell ref="B110:E110"/>
    <mergeCell ref="F110:I110"/>
    <mergeCell ref="J110:K110"/>
    <mergeCell ref="B111:C111"/>
    <mergeCell ref="D111:E111"/>
    <mergeCell ref="F111:G111"/>
    <mergeCell ref="H111:I111"/>
    <mergeCell ref="B75:E75"/>
    <mergeCell ref="F75:I75"/>
    <mergeCell ref="J75:K75"/>
    <mergeCell ref="B76:C76"/>
    <mergeCell ref="D76:E76"/>
    <mergeCell ref="F76:G76"/>
    <mergeCell ref="H76:I76"/>
    <mergeCell ref="B40:E40"/>
    <mergeCell ref="F40:I40"/>
    <mergeCell ref="J40:K40"/>
    <mergeCell ref="B41:C41"/>
    <mergeCell ref="D41:E41"/>
    <mergeCell ref="F41:G41"/>
    <mergeCell ref="H41:I41"/>
    <mergeCell ref="B15:E15"/>
    <mergeCell ref="F15:I15"/>
    <mergeCell ref="J15:K15"/>
    <mergeCell ref="B16:C16"/>
    <mergeCell ref="D16:E16"/>
    <mergeCell ref="F16:G16"/>
    <mergeCell ref="H16:I16"/>
    <mergeCell ref="B4:E4"/>
    <mergeCell ref="F4:I4"/>
    <mergeCell ref="J4:K4"/>
    <mergeCell ref="B5:C5"/>
    <mergeCell ref="D5:E5"/>
    <mergeCell ref="F5:G5"/>
    <mergeCell ref="H5:I5"/>
  </mergeCells>
  <phoneticPr fontId="3" type="noConversion"/>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rowBreaks count="4" manualBreakCount="4">
    <brk id="52" max="16383" man="1"/>
    <brk id="109" max="16383" man="1"/>
    <brk id="155" max="16383" man="1"/>
    <brk id="214" max="16383"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0"/>
  <dimension ref="A1:K49"/>
  <sheetViews>
    <sheetView tabSelected="1" zoomScaleNormal="100" workbookViewId="0">
      <selection activeCell="M1" sqref="M1"/>
    </sheetView>
  </sheetViews>
  <sheetFormatPr defaultRowHeight="12.5" x14ac:dyDescent="0.25"/>
  <cols>
    <col min="1" max="1" width="18.26953125" bestFit="1" customWidth="1"/>
    <col min="2" max="11" width="8.453125" customWidth="1"/>
  </cols>
  <sheetData>
    <row r="1" spans="1:11" s="52" customFormat="1" ht="20" x14ac:dyDescent="0.4">
      <c r="A1" s="4" t="s">
        <v>10</v>
      </c>
      <c r="B1" s="198" t="s">
        <v>608</v>
      </c>
      <c r="C1" s="198"/>
      <c r="D1" s="198"/>
      <c r="E1" s="199"/>
      <c r="F1" s="199"/>
      <c r="G1" s="199"/>
      <c r="H1" s="199"/>
      <c r="I1" s="199"/>
      <c r="J1" s="199"/>
      <c r="K1" s="199"/>
    </row>
    <row r="2" spans="1:11" s="52" customFormat="1" ht="20" x14ac:dyDescent="0.4">
      <c r="A2" s="4" t="s">
        <v>108</v>
      </c>
      <c r="B2" s="202" t="s">
        <v>99</v>
      </c>
      <c r="C2" s="198"/>
      <c r="D2" s="198"/>
      <c r="E2" s="203"/>
      <c r="F2" s="203"/>
      <c r="G2" s="203"/>
      <c r="H2" s="203"/>
      <c r="I2" s="203"/>
      <c r="J2" s="203"/>
      <c r="K2" s="203"/>
    </row>
    <row r="4" spans="1:11" ht="15.5" x14ac:dyDescent="0.35">
      <c r="A4" s="56"/>
      <c r="B4" s="196" t="s">
        <v>1</v>
      </c>
      <c r="C4" s="200"/>
      <c r="D4" s="200"/>
      <c r="E4" s="197"/>
      <c r="F4" s="196" t="s">
        <v>14</v>
      </c>
      <c r="G4" s="200"/>
      <c r="H4" s="200"/>
      <c r="I4" s="197"/>
      <c r="J4" s="196" t="s">
        <v>15</v>
      </c>
      <c r="K4" s="197"/>
    </row>
    <row r="5" spans="1:11" ht="13" x14ac:dyDescent="0.3">
      <c r="A5" s="27"/>
      <c r="B5" s="196">
        <f>VALUE(RIGHT($B$2, 4))</f>
        <v>2023</v>
      </c>
      <c r="C5" s="197"/>
      <c r="D5" s="196">
        <f>B5-1</f>
        <v>2022</v>
      </c>
      <c r="E5" s="204"/>
      <c r="F5" s="196">
        <f>B5</f>
        <v>2023</v>
      </c>
      <c r="G5" s="204"/>
      <c r="H5" s="196">
        <f>D5</f>
        <v>2022</v>
      </c>
      <c r="I5" s="204"/>
      <c r="J5" s="140" t="s">
        <v>4</v>
      </c>
      <c r="K5" s="141" t="s">
        <v>2</v>
      </c>
    </row>
    <row r="6" spans="1:11" ht="13" x14ac:dyDescent="0.3">
      <c r="A6" s="22"/>
      <c r="B6" s="61" t="s">
        <v>12</v>
      </c>
      <c r="C6" s="62" t="s">
        <v>13</v>
      </c>
      <c r="D6" s="61" t="s">
        <v>12</v>
      </c>
      <c r="E6" s="63" t="s">
        <v>13</v>
      </c>
      <c r="F6" s="84" t="s">
        <v>12</v>
      </c>
      <c r="G6" s="62" t="s">
        <v>13</v>
      </c>
      <c r="H6" s="85" t="s">
        <v>12</v>
      </c>
      <c r="I6" s="63" t="s">
        <v>13</v>
      </c>
      <c r="J6" s="61"/>
      <c r="K6" s="63"/>
    </row>
    <row r="7" spans="1:11" x14ac:dyDescent="0.25">
      <c r="A7" s="7" t="s">
        <v>31</v>
      </c>
      <c r="B7" s="65">
        <v>1</v>
      </c>
      <c r="C7" s="39">
        <f>IF(B49=0, "-", B7/B49)</f>
        <v>7.8003120124804995E-4</v>
      </c>
      <c r="D7" s="65">
        <v>0</v>
      </c>
      <c r="E7" s="21">
        <f>IF(D49=0, "-", D7/D49)</f>
        <v>0</v>
      </c>
      <c r="F7" s="81">
        <v>4</v>
      </c>
      <c r="G7" s="39">
        <f>IF(F49=0, "-", F7/F49)</f>
        <v>6.2558648733187366E-4</v>
      </c>
      <c r="H7" s="65">
        <v>14</v>
      </c>
      <c r="I7" s="21">
        <f>IF(H49=0, "-", H7/H49)</f>
        <v>2.1221767470062151E-3</v>
      </c>
      <c r="J7" s="20" t="str">
        <f t="shared" ref="J7:J47" si="0">IF(D7=0, "-", IF((B7-D7)/D7&lt;10, (B7-D7)/D7, "&gt;999%"))</f>
        <v>-</v>
      </c>
      <c r="K7" s="21">
        <f t="shared" ref="K7:K47" si="1">IF(H7=0, "-", IF((F7-H7)/H7&lt;10, (F7-H7)/H7, "&gt;999%"))</f>
        <v>-0.7142857142857143</v>
      </c>
    </row>
    <row r="8" spans="1:11" x14ac:dyDescent="0.25">
      <c r="A8" s="7" t="s">
        <v>32</v>
      </c>
      <c r="B8" s="65">
        <v>2</v>
      </c>
      <c r="C8" s="39">
        <f>IF(B49=0, "-", B8/B49)</f>
        <v>1.5600624024960999E-3</v>
      </c>
      <c r="D8" s="65">
        <v>0</v>
      </c>
      <c r="E8" s="21">
        <f>IF(D49=0, "-", D8/D49)</f>
        <v>0</v>
      </c>
      <c r="F8" s="81">
        <v>3</v>
      </c>
      <c r="G8" s="39">
        <f>IF(F49=0, "-", F8/F49)</f>
        <v>4.6918986549890525E-4</v>
      </c>
      <c r="H8" s="65">
        <v>3</v>
      </c>
      <c r="I8" s="21">
        <f>IF(H49=0, "-", H8/H49)</f>
        <v>4.5475216007276033E-4</v>
      </c>
      <c r="J8" s="20" t="str">
        <f t="shared" si="0"/>
        <v>-</v>
      </c>
      <c r="K8" s="21">
        <f t="shared" si="1"/>
        <v>0</v>
      </c>
    </row>
    <row r="9" spans="1:11" x14ac:dyDescent="0.25">
      <c r="A9" s="7" t="s">
        <v>33</v>
      </c>
      <c r="B9" s="65">
        <v>26</v>
      </c>
      <c r="C9" s="39">
        <f>IF(B49=0, "-", B9/B49)</f>
        <v>2.0280811232449299E-2</v>
      </c>
      <c r="D9" s="65">
        <v>15</v>
      </c>
      <c r="E9" s="21">
        <f>IF(D49=0, "-", D9/D49)</f>
        <v>1.3748854262144821E-2</v>
      </c>
      <c r="F9" s="81">
        <v>103</v>
      </c>
      <c r="G9" s="39">
        <f>IF(F49=0, "-", F9/F49)</f>
        <v>1.6108852048795745E-2</v>
      </c>
      <c r="H9" s="65">
        <v>65</v>
      </c>
      <c r="I9" s="21">
        <f>IF(H49=0, "-", H9/H49)</f>
        <v>9.8529634682431415E-3</v>
      </c>
      <c r="J9" s="20">
        <f t="shared" si="0"/>
        <v>0.73333333333333328</v>
      </c>
      <c r="K9" s="21">
        <f t="shared" si="1"/>
        <v>0.58461538461538465</v>
      </c>
    </row>
    <row r="10" spans="1:11" x14ac:dyDescent="0.25">
      <c r="A10" s="7" t="s">
        <v>34</v>
      </c>
      <c r="B10" s="65">
        <v>1</v>
      </c>
      <c r="C10" s="39">
        <f>IF(B49=0, "-", B10/B49)</f>
        <v>7.8003120124804995E-4</v>
      </c>
      <c r="D10" s="65">
        <v>0</v>
      </c>
      <c r="E10" s="21">
        <f>IF(D49=0, "-", D10/D49)</f>
        <v>0</v>
      </c>
      <c r="F10" s="81">
        <v>2</v>
      </c>
      <c r="G10" s="39">
        <f>IF(F49=0, "-", F10/F49)</f>
        <v>3.1279324366593683E-4</v>
      </c>
      <c r="H10" s="65">
        <v>3</v>
      </c>
      <c r="I10" s="21">
        <f>IF(H49=0, "-", H10/H49)</f>
        <v>4.5475216007276033E-4</v>
      </c>
      <c r="J10" s="20" t="str">
        <f t="shared" si="0"/>
        <v>-</v>
      </c>
      <c r="K10" s="21">
        <f t="shared" si="1"/>
        <v>-0.33333333333333331</v>
      </c>
    </row>
    <row r="11" spans="1:11" x14ac:dyDescent="0.25">
      <c r="A11" s="7" t="s">
        <v>35</v>
      </c>
      <c r="B11" s="65">
        <v>49</v>
      </c>
      <c r="C11" s="39">
        <f>IF(B49=0, "-", B11/B49)</f>
        <v>3.8221528861154444E-2</v>
      </c>
      <c r="D11" s="65">
        <v>28</v>
      </c>
      <c r="E11" s="21">
        <f>IF(D49=0, "-", D11/D49)</f>
        <v>2.5664527956003668E-2</v>
      </c>
      <c r="F11" s="81">
        <v>186</v>
      </c>
      <c r="G11" s="39">
        <f>IF(F49=0, "-", F11/F49)</f>
        <v>2.9089771660932125E-2</v>
      </c>
      <c r="H11" s="65">
        <v>196</v>
      </c>
      <c r="I11" s="21">
        <f>IF(H49=0, "-", H11/H49)</f>
        <v>2.971047445808701E-2</v>
      </c>
      <c r="J11" s="20">
        <f t="shared" si="0"/>
        <v>0.75</v>
      </c>
      <c r="K11" s="21">
        <f t="shared" si="1"/>
        <v>-5.1020408163265307E-2</v>
      </c>
    </row>
    <row r="12" spans="1:11" x14ac:dyDescent="0.25">
      <c r="A12" s="7" t="s">
        <v>38</v>
      </c>
      <c r="B12" s="65">
        <v>2</v>
      </c>
      <c r="C12" s="39">
        <f>IF(B49=0, "-", B12/B49)</f>
        <v>1.5600624024960999E-3</v>
      </c>
      <c r="D12" s="65">
        <v>1</v>
      </c>
      <c r="E12" s="21">
        <f>IF(D49=0, "-", D12/D49)</f>
        <v>9.1659028414298811E-4</v>
      </c>
      <c r="F12" s="81">
        <v>8</v>
      </c>
      <c r="G12" s="39">
        <f>IF(F49=0, "-", F12/F49)</f>
        <v>1.2511729746637473E-3</v>
      </c>
      <c r="H12" s="65">
        <v>5</v>
      </c>
      <c r="I12" s="21">
        <f>IF(H49=0, "-", H12/H49)</f>
        <v>7.579202667879339E-4</v>
      </c>
      <c r="J12" s="20">
        <f t="shared" si="0"/>
        <v>1</v>
      </c>
      <c r="K12" s="21">
        <f t="shared" si="1"/>
        <v>0.6</v>
      </c>
    </row>
    <row r="13" spans="1:11" x14ac:dyDescent="0.25">
      <c r="A13" s="7" t="s">
        <v>39</v>
      </c>
      <c r="B13" s="65">
        <v>0</v>
      </c>
      <c r="C13" s="39">
        <f>IF(B49=0, "-", B13/B49)</f>
        <v>0</v>
      </c>
      <c r="D13" s="65">
        <v>0</v>
      </c>
      <c r="E13" s="21">
        <f>IF(D49=0, "-", D13/D49)</f>
        <v>0</v>
      </c>
      <c r="F13" s="81">
        <v>0</v>
      </c>
      <c r="G13" s="39">
        <f>IF(F49=0, "-", F13/F49)</f>
        <v>0</v>
      </c>
      <c r="H13" s="65">
        <v>5</v>
      </c>
      <c r="I13" s="21">
        <f>IF(H49=0, "-", H13/H49)</f>
        <v>7.579202667879339E-4</v>
      </c>
      <c r="J13" s="20" t="str">
        <f t="shared" si="0"/>
        <v>-</v>
      </c>
      <c r="K13" s="21">
        <f t="shared" si="1"/>
        <v>-1</v>
      </c>
    </row>
    <row r="14" spans="1:11" x14ac:dyDescent="0.25">
      <c r="A14" s="7" t="s">
        <v>40</v>
      </c>
      <c r="B14" s="65">
        <v>0</v>
      </c>
      <c r="C14" s="39">
        <f>IF(B49=0, "-", B14/B49)</f>
        <v>0</v>
      </c>
      <c r="D14" s="65">
        <v>0</v>
      </c>
      <c r="E14" s="21">
        <f>IF(D49=0, "-", D14/D49)</f>
        <v>0</v>
      </c>
      <c r="F14" s="81">
        <v>3</v>
      </c>
      <c r="G14" s="39">
        <f>IF(F49=0, "-", F14/F49)</f>
        <v>4.6918986549890525E-4</v>
      </c>
      <c r="H14" s="65">
        <v>7</v>
      </c>
      <c r="I14" s="21">
        <f>IF(H49=0, "-", H14/H49)</f>
        <v>1.0610883735031075E-3</v>
      </c>
      <c r="J14" s="20" t="str">
        <f t="shared" si="0"/>
        <v>-</v>
      </c>
      <c r="K14" s="21">
        <f t="shared" si="1"/>
        <v>-0.5714285714285714</v>
      </c>
    </row>
    <row r="15" spans="1:11" x14ac:dyDescent="0.25">
      <c r="A15" s="7" t="s">
        <v>41</v>
      </c>
      <c r="B15" s="65">
        <v>6</v>
      </c>
      <c r="C15" s="39">
        <f>IF(B49=0, "-", B15/B49)</f>
        <v>4.6801872074882997E-3</v>
      </c>
      <c r="D15" s="65">
        <v>0</v>
      </c>
      <c r="E15" s="21">
        <f>IF(D49=0, "-", D15/D49)</f>
        <v>0</v>
      </c>
      <c r="F15" s="81">
        <v>17</v>
      </c>
      <c r="G15" s="39">
        <f>IF(F49=0, "-", F15/F49)</f>
        <v>2.6587425711604631E-3</v>
      </c>
      <c r="H15" s="65">
        <v>0</v>
      </c>
      <c r="I15" s="21">
        <f>IF(H49=0, "-", H15/H49)</f>
        <v>0</v>
      </c>
      <c r="J15" s="20" t="str">
        <f t="shared" si="0"/>
        <v>-</v>
      </c>
      <c r="K15" s="21" t="str">
        <f t="shared" si="1"/>
        <v>-</v>
      </c>
    </row>
    <row r="16" spans="1:11" x14ac:dyDescent="0.25">
      <c r="A16" s="7" t="s">
        <v>44</v>
      </c>
      <c r="B16" s="65">
        <v>2</v>
      </c>
      <c r="C16" s="39">
        <f>IF(B49=0, "-", B16/B49)</f>
        <v>1.5600624024960999E-3</v>
      </c>
      <c r="D16" s="65">
        <v>1</v>
      </c>
      <c r="E16" s="21">
        <f>IF(D49=0, "-", D16/D49)</f>
        <v>9.1659028414298811E-4</v>
      </c>
      <c r="F16" s="81">
        <v>15</v>
      </c>
      <c r="G16" s="39">
        <f>IF(F49=0, "-", F16/F49)</f>
        <v>2.3459493274945262E-3</v>
      </c>
      <c r="H16" s="65">
        <v>8</v>
      </c>
      <c r="I16" s="21">
        <f>IF(H49=0, "-", H16/H49)</f>
        <v>1.2126724268606943E-3</v>
      </c>
      <c r="J16" s="20">
        <f t="shared" si="0"/>
        <v>1</v>
      </c>
      <c r="K16" s="21">
        <f t="shared" si="1"/>
        <v>0.875</v>
      </c>
    </row>
    <row r="17" spans="1:11" x14ac:dyDescent="0.25">
      <c r="A17" s="7" t="s">
        <v>45</v>
      </c>
      <c r="B17" s="65">
        <v>0</v>
      </c>
      <c r="C17" s="39">
        <f>IF(B49=0, "-", B17/B49)</f>
        <v>0</v>
      </c>
      <c r="D17" s="65">
        <v>7</v>
      </c>
      <c r="E17" s="21">
        <f>IF(D49=0, "-", D17/D49)</f>
        <v>6.416131989000917E-3</v>
      </c>
      <c r="F17" s="81">
        <v>26</v>
      </c>
      <c r="G17" s="39">
        <f>IF(F49=0, "-", F17/F49)</f>
        <v>4.0663121676571788E-3</v>
      </c>
      <c r="H17" s="65">
        <v>30</v>
      </c>
      <c r="I17" s="21">
        <f>IF(H49=0, "-", H17/H49)</f>
        <v>4.5475216007276036E-3</v>
      </c>
      <c r="J17" s="20">
        <f t="shared" si="0"/>
        <v>-1</v>
      </c>
      <c r="K17" s="21">
        <f t="shared" si="1"/>
        <v>-0.13333333333333333</v>
      </c>
    </row>
    <row r="18" spans="1:11" x14ac:dyDescent="0.25">
      <c r="A18" s="7" t="s">
        <v>47</v>
      </c>
      <c r="B18" s="65">
        <v>28</v>
      </c>
      <c r="C18" s="39">
        <f>IF(B49=0, "-", B18/B49)</f>
        <v>2.1840873634945399E-2</v>
      </c>
      <c r="D18" s="65">
        <v>14</v>
      </c>
      <c r="E18" s="21">
        <f>IF(D49=0, "-", D18/D49)</f>
        <v>1.2832263978001834E-2</v>
      </c>
      <c r="F18" s="81">
        <v>112</v>
      </c>
      <c r="G18" s="39">
        <f>IF(F49=0, "-", F18/F49)</f>
        <v>1.7516421645292463E-2</v>
      </c>
      <c r="H18" s="65">
        <v>54</v>
      </c>
      <c r="I18" s="21">
        <f>IF(H49=0, "-", H18/H49)</f>
        <v>8.1855388813096858E-3</v>
      </c>
      <c r="J18" s="20">
        <f t="shared" si="0"/>
        <v>1</v>
      </c>
      <c r="K18" s="21">
        <f t="shared" si="1"/>
        <v>1.0740740740740742</v>
      </c>
    </row>
    <row r="19" spans="1:11" x14ac:dyDescent="0.25">
      <c r="A19" s="7" t="s">
        <v>50</v>
      </c>
      <c r="B19" s="65">
        <v>0</v>
      </c>
      <c r="C19" s="39">
        <f>IF(B49=0, "-", B19/B49)</f>
        <v>0</v>
      </c>
      <c r="D19" s="65">
        <v>1</v>
      </c>
      <c r="E19" s="21">
        <f>IF(D49=0, "-", D19/D49)</f>
        <v>9.1659028414298811E-4</v>
      </c>
      <c r="F19" s="81">
        <v>0</v>
      </c>
      <c r="G19" s="39">
        <f>IF(F49=0, "-", F19/F49)</f>
        <v>0</v>
      </c>
      <c r="H19" s="65">
        <v>2</v>
      </c>
      <c r="I19" s="21">
        <f>IF(H49=0, "-", H19/H49)</f>
        <v>3.0316810671517357E-4</v>
      </c>
      <c r="J19" s="20">
        <f t="shared" si="0"/>
        <v>-1</v>
      </c>
      <c r="K19" s="21">
        <f t="shared" si="1"/>
        <v>-1</v>
      </c>
    </row>
    <row r="20" spans="1:11" x14ac:dyDescent="0.25">
      <c r="A20" s="7" t="s">
        <v>53</v>
      </c>
      <c r="B20" s="65">
        <v>12</v>
      </c>
      <c r="C20" s="39">
        <f>IF(B49=0, "-", B20/B49)</f>
        <v>9.3603744149765994E-3</v>
      </c>
      <c r="D20" s="65">
        <v>2</v>
      </c>
      <c r="E20" s="21">
        <f>IF(D49=0, "-", D20/D49)</f>
        <v>1.8331805682859762E-3</v>
      </c>
      <c r="F20" s="81">
        <v>38</v>
      </c>
      <c r="G20" s="39">
        <f>IF(F49=0, "-", F20/F49)</f>
        <v>5.9430716296527998E-3</v>
      </c>
      <c r="H20" s="65">
        <v>41</v>
      </c>
      <c r="I20" s="21">
        <f>IF(H49=0, "-", H20/H49)</f>
        <v>6.2149461876610584E-3</v>
      </c>
      <c r="J20" s="20">
        <f t="shared" si="0"/>
        <v>5</v>
      </c>
      <c r="K20" s="21">
        <f t="shared" si="1"/>
        <v>-7.3170731707317069E-2</v>
      </c>
    </row>
    <row r="21" spans="1:11" x14ac:dyDescent="0.25">
      <c r="A21" s="7" t="s">
        <v>54</v>
      </c>
      <c r="B21" s="65">
        <v>170</v>
      </c>
      <c r="C21" s="39">
        <f>IF(B49=0, "-", B21/B49)</f>
        <v>0.13260530421216848</v>
      </c>
      <c r="D21" s="65">
        <v>104</v>
      </c>
      <c r="E21" s="21">
        <f>IF(D49=0, "-", D21/D49)</f>
        <v>9.5325389550870762E-2</v>
      </c>
      <c r="F21" s="81">
        <v>726</v>
      </c>
      <c r="G21" s="39">
        <f>IF(F49=0, "-", F21/F49)</f>
        <v>0.11354394745073507</v>
      </c>
      <c r="H21" s="65">
        <v>784</v>
      </c>
      <c r="I21" s="21">
        <f>IF(H49=0, "-", H21/H49)</f>
        <v>0.11884189783234804</v>
      </c>
      <c r="J21" s="20">
        <f t="shared" si="0"/>
        <v>0.63461538461538458</v>
      </c>
      <c r="K21" s="21">
        <f t="shared" si="1"/>
        <v>-7.3979591836734693E-2</v>
      </c>
    </row>
    <row r="22" spans="1:11" x14ac:dyDescent="0.25">
      <c r="A22" s="7" t="s">
        <v>60</v>
      </c>
      <c r="B22" s="65">
        <v>0</v>
      </c>
      <c r="C22" s="39">
        <f>IF(B49=0, "-", B22/B49)</f>
        <v>0</v>
      </c>
      <c r="D22" s="65">
        <v>1</v>
      </c>
      <c r="E22" s="21">
        <f>IF(D49=0, "-", D22/D49)</f>
        <v>9.1659028414298811E-4</v>
      </c>
      <c r="F22" s="81">
        <v>8</v>
      </c>
      <c r="G22" s="39">
        <f>IF(F49=0, "-", F22/F49)</f>
        <v>1.2511729746637473E-3</v>
      </c>
      <c r="H22" s="65">
        <v>8</v>
      </c>
      <c r="I22" s="21">
        <f>IF(H49=0, "-", H22/H49)</f>
        <v>1.2126724268606943E-3</v>
      </c>
      <c r="J22" s="20">
        <f t="shared" si="0"/>
        <v>-1</v>
      </c>
      <c r="K22" s="21">
        <f t="shared" si="1"/>
        <v>0</v>
      </c>
    </row>
    <row r="23" spans="1:11" x14ac:dyDescent="0.25">
      <c r="A23" s="7" t="s">
        <v>63</v>
      </c>
      <c r="B23" s="65">
        <v>160</v>
      </c>
      <c r="C23" s="39">
        <f>IF(B49=0, "-", B23/B49)</f>
        <v>0.12480499219968799</v>
      </c>
      <c r="D23" s="65">
        <v>186</v>
      </c>
      <c r="E23" s="21">
        <f>IF(D49=0, "-", D23/D49)</f>
        <v>0.17048579285059579</v>
      </c>
      <c r="F23" s="81">
        <v>1062</v>
      </c>
      <c r="G23" s="39">
        <f>IF(F49=0, "-", F23/F49)</f>
        <v>0.16609321238661245</v>
      </c>
      <c r="H23" s="65">
        <v>975</v>
      </c>
      <c r="I23" s="21">
        <f>IF(H49=0, "-", H23/H49)</f>
        <v>0.1477944520236471</v>
      </c>
      <c r="J23" s="20">
        <f t="shared" si="0"/>
        <v>-0.13978494623655913</v>
      </c>
      <c r="K23" s="21">
        <f t="shared" si="1"/>
        <v>8.9230769230769225E-2</v>
      </c>
    </row>
    <row r="24" spans="1:11" x14ac:dyDescent="0.25">
      <c r="A24" s="7" t="s">
        <v>64</v>
      </c>
      <c r="B24" s="65">
        <v>0</v>
      </c>
      <c r="C24" s="39">
        <f>IF(B49=0, "-", B24/B49)</f>
        <v>0</v>
      </c>
      <c r="D24" s="65">
        <v>0</v>
      </c>
      <c r="E24" s="21">
        <f>IF(D49=0, "-", D24/D49)</f>
        <v>0</v>
      </c>
      <c r="F24" s="81">
        <v>1</v>
      </c>
      <c r="G24" s="39">
        <f>IF(F49=0, "-", F24/F49)</f>
        <v>1.5639662183296842E-4</v>
      </c>
      <c r="H24" s="65">
        <v>0</v>
      </c>
      <c r="I24" s="21">
        <f>IF(H49=0, "-", H24/H49)</f>
        <v>0</v>
      </c>
      <c r="J24" s="20" t="str">
        <f t="shared" si="0"/>
        <v>-</v>
      </c>
      <c r="K24" s="21" t="str">
        <f t="shared" si="1"/>
        <v>-</v>
      </c>
    </row>
    <row r="25" spans="1:11" x14ac:dyDescent="0.25">
      <c r="A25" s="7" t="s">
        <v>66</v>
      </c>
      <c r="B25" s="65">
        <v>0</v>
      </c>
      <c r="C25" s="39">
        <f>IF(B49=0, "-", B25/B49)</f>
        <v>0</v>
      </c>
      <c r="D25" s="65">
        <v>0</v>
      </c>
      <c r="E25" s="21">
        <f>IF(D49=0, "-", D25/D49)</f>
        <v>0</v>
      </c>
      <c r="F25" s="81">
        <v>4</v>
      </c>
      <c r="G25" s="39">
        <f>IF(F49=0, "-", F25/F49)</f>
        <v>6.2558648733187366E-4</v>
      </c>
      <c r="H25" s="65">
        <v>4</v>
      </c>
      <c r="I25" s="21">
        <f>IF(H49=0, "-", H25/H49)</f>
        <v>6.0633621343034714E-4</v>
      </c>
      <c r="J25" s="20" t="str">
        <f t="shared" si="0"/>
        <v>-</v>
      </c>
      <c r="K25" s="21">
        <f t="shared" si="1"/>
        <v>0</v>
      </c>
    </row>
    <row r="26" spans="1:11" x14ac:dyDescent="0.25">
      <c r="A26" s="7" t="s">
        <v>67</v>
      </c>
      <c r="B26" s="65">
        <v>7</v>
      </c>
      <c r="C26" s="39">
        <f>IF(B49=0, "-", B26/B49)</f>
        <v>5.4602184087363496E-3</v>
      </c>
      <c r="D26" s="65">
        <v>3</v>
      </c>
      <c r="E26" s="21">
        <f>IF(D49=0, "-", D26/D49)</f>
        <v>2.7497708524289641E-3</v>
      </c>
      <c r="F26" s="81">
        <v>30</v>
      </c>
      <c r="G26" s="39">
        <f>IF(F49=0, "-", F26/F49)</f>
        <v>4.6918986549890525E-3</v>
      </c>
      <c r="H26" s="65">
        <v>24</v>
      </c>
      <c r="I26" s="21">
        <f>IF(H49=0, "-", H26/H49)</f>
        <v>3.6380172805820826E-3</v>
      </c>
      <c r="J26" s="20">
        <f t="shared" si="0"/>
        <v>1.3333333333333333</v>
      </c>
      <c r="K26" s="21">
        <f t="shared" si="1"/>
        <v>0.25</v>
      </c>
    </row>
    <row r="27" spans="1:11" x14ac:dyDescent="0.25">
      <c r="A27" s="7" t="s">
        <v>68</v>
      </c>
      <c r="B27" s="65">
        <v>3</v>
      </c>
      <c r="C27" s="39">
        <f>IF(B49=0, "-", B27/B49)</f>
        <v>2.3400936037441498E-3</v>
      </c>
      <c r="D27" s="65">
        <v>0</v>
      </c>
      <c r="E27" s="21">
        <f>IF(D49=0, "-", D27/D49)</f>
        <v>0</v>
      </c>
      <c r="F27" s="81">
        <v>5</v>
      </c>
      <c r="G27" s="39">
        <f>IF(F49=0, "-", F27/F49)</f>
        <v>7.8198310916484208E-4</v>
      </c>
      <c r="H27" s="65">
        <v>3</v>
      </c>
      <c r="I27" s="21">
        <f>IF(H49=0, "-", H27/H49)</f>
        <v>4.5475216007276033E-4</v>
      </c>
      <c r="J27" s="20" t="str">
        <f t="shared" si="0"/>
        <v>-</v>
      </c>
      <c r="K27" s="21">
        <f t="shared" si="1"/>
        <v>0.66666666666666663</v>
      </c>
    </row>
    <row r="28" spans="1:11" x14ac:dyDescent="0.25">
      <c r="A28" s="7" t="s">
        <v>71</v>
      </c>
      <c r="B28" s="65">
        <v>1</v>
      </c>
      <c r="C28" s="39">
        <f>IF(B49=0, "-", B28/B49)</f>
        <v>7.8003120124804995E-4</v>
      </c>
      <c r="D28" s="65">
        <v>0</v>
      </c>
      <c r="E28" s="21">
        <f>IF(D49=0, "-", D28/D49)</f>
        <v>0</v>
      </c>
      <c r="F28" s="81">
        <v>2</v>
      </c>
      <c r="G28" s="39">
        <f>IF(F49=0, "-", F28/F49)</f>
        <v>3.1279324366593683E-4</v>
      </c>
      <c r="H28" s="65">
        <v>1</v>
      </c>
      <c r="I28" s="21">
        <f>IF(H49=0, "-", H28/H49)</f>
        <v>1.5158405335758679E-4</v>
      </c>
      <c r="J28" s="20" t="str">
        <f t="shared" si="0"/>
        <v>-</v>
      </c>
      <c r="K28" s="21">
        <f t="shared" si="1"/>
        <v>1</v>
      </c>
    </row>
    <row r="29" spans="1:11" x14ac:dyDescent="0.25">
      <c r="A29" s="7" t="s">
        <v>72</v>
      </c>
      <c r="B29" s="65">
        <v>130</v>
      </c>
      <c r="C29" s="39">
        <f>IF(B49=0, "-", B29/B49)</f>
        <v>0.10140405616224649</v>
      </c>
      <c r="D29" s="65">
        <v>59</v>
      </c>
      <c r="E29" s="21">
        <f>IF(D49=0, "-", D29/D49)</f>
        <v>5.4078826764436295E-2</v>
      </c>
      <c r="F29" s="81">
        <v>717</v>
      </c>
      <c r="G29" s="39">
        <f>IF(F49=0, "-", F29/F49)</f>
        <v>0.11213637785423834</v>
      </c>
      <c r="H29" s="65">
        <v>610</v>
      </c>
      <c r="I29" s="21">
        <f>IF(H49=0, "-", H29/H49)</f>
        <v>9.2466272548127934E-2</v>
      </c>
      <c r="J29" s="20">
        <f t="shared" si="0"/>
        <v>1.2033898305084745</v>
      </c>
      <c r="K29" s="21">
        <f t="shared" si="1"/>
        <v>0.17540983606557378</v>
      </c>
    </row>
    <row r="30" spans="1:11" x14ac:dyDescent="0.25">
      <c r="A30" s="7" t="s">
        <v>73</v>
      </c>
      <c r="B30" s="65">
        <v>1</v>
      </c>
      <c r="C30" s="39">
        <f>IF(B49=0, "-", B30/B49)</f>
        <v>7.8003120124804995E-4</v>
      </c>
      <c r="D30" s="65">
        <v>2</v>
      </c>
      <c r="E30" s="21">
        <f>IF(D49=0, "-", D30/D49)</f>
        <v>1.8331805682859762E-3</v>
      </c>
      <c r="F30" s="81">
        <v>4</v>
      </c>
      <c r="G30" s="39">
        <f>IF(F49=0, "-", F30/F49)</f>
        <v>6.2558648733187366E-4</v>
      </c>
      <c r="H30" s="65">
        <v>5</v>
      </c>
      <c r="I30" s="21">
        <f>IF(H49=0, "-", H30/H49)</f>
        <v>7.579202667879339E-4</v>
      </c>
      <c r="J30" s="20">
        <f t="shared" si="0"/>
        <v>-0.5</v>
      </c>
      <c r="K30" s="21">
        <f t="shared" si="1"/>
        <v>-0.2</v>
      </c>
    </row>
    <row r="31" spans="1:11" x14ac:dyDescent="0.25">
      <c r="A31" s="7" t="s">
        <v>74</v>
      </c>
      <c r="B31" s="65">
        <v>54</v>
      </c>
      <c r="C31" s="39">
        <f>IF(B49=0, "-", B31/B49)</f>
        <v>4.2121684867394697E-2</v>
      </c>
      <c r="D31" s="65">
        <v>61</v>
      </c>
      <c r="E31" s="21">
        <f>IF(D49=0, "-", D31/D49)</f>
        <v>5.5912007332722273E-2</v>
      </c>
      <c r="F31" s="81">
        <v>244</v>
      </c>
      <c r="G31" s="39">
        <f>IF(F49=0, "-", F31/F49)</f>
        <v>3.8160775727244294E-2</v>
      </c>
      <c r="H31" s="65">
        <v>250</v>
      </c>
      <c r="I31" s="21">
        <f>IF(H49=0, "-", H31/H49)</f>
        <v>3.7896013339396697E-2</v>
      </c>
      <c r="J31" s="20">
        <f t="shared" si="0"/>
        <v>-0.11475409836065574</v>
      </c>
      <c r="K31" s="21">
        <f t="shared" si="1"/>
        <v>-2.4E-2</v>
      </c>
    </row>
    <row r="32" spans="1:11" x14ac:dyDescent="0.25">
      <c r="A32" s="7" t="s">
        <v>76</v>
      </c>
      <c r="B32" s="65">
        <v>4</v>
      </c>
      <c r="C32" s="39">
        <f>IF(B49=0, "-", B32/B49)</f>
        <v>3.1201248049921998E-3</v>
      </c>
      <c r="D32" s="65">
        <v>2</v>
      </c>
      <c r="E32" s="21">
        <f>IF(D49=0, "-", D32/D49)</f>
        <v>1.8331805682859762E-3</v>
      </c>
      <c r="F32" s="81">
        <v>22</v>
      </c>
      <c r="G32" s="39">
        <f>IF(F49=0, "-", F32/F49)</f>
        <v>3.4407256803253052E-3</v>
      </c>
      <c r="H32" s="65">
        <v>9</v>
      </c>
      <c r="I32" s="21">
        <f>IF(H49=0, "-", H32/H49)</f>
        <v>1.364256480218281E-3</v>
      </c>
      <c r="J32" s="20">
        <f t="shared" si="0"/>
        <v>1</v>
      </c>
      <c r="K32" s="21">
        <f t="shared" si="1"/>
        <v>1.4444444444444444</v>
      </c>
    </row>
    <row r="33" spans="1:11" x14ac:dyDescent="0.25">
      <c r="A33" s="7" t="s">
        <v>77</v>
      </c>
      <c r="B33" s="65">
        <v>58</v>
      </c>
      <c r="C33" s="39">
        <f>IF(B49=0, "-", B33/B49)</f>
        <v>4.5241809672386897E-2</v>
      </c>
      <c r="D33" s="65">
        <v>70</v>
      </c>
      <c r="E33" s="21">
        <f>IF(D49=0, "-", D33/D49)</f>
        <v>6.4161319890009172E-2</v>
      </c>
      <c r="F33" s="81">
        <v>403</v>
      </c>
      <c r="G33" s="39">
        <f>IF(F49=0, "-", F33/F49)</f>
        <v>6.302783859868627E-2</v>
      </c>
      <c r="H33" s="65">
        <v>526</v>
      </c>
      <c r="I33" s="21">
        <f>IF(H49=0, "-", H33/H49)</f>
        <v>7.9733212066090645E-2</v>
      </c>
      <c r="J33" s="20">
        <f t="shared" si="0"/>
        <v>-0.17142857142857143</v>
      </c>
      <c r="K33" s="21">
        <f t="shared" si="1"/>
        <v>-0.23384030418250951</v>
      </c>
    </row>
    <row r="34" spans="1:11" x14ac:dyDescent="0.25">
      <c r="A34" s="7" t="s">
        <v>78</v>
      </c>
      <c r="B34" s="65">
        <v>22</v>
      </c>
      <c r="C34" s="39">
        <f>IF(B49=0, "-", B34/B49)</f>
        <v>1.7160686427457099E-2</v>
      </c>
      <c r="D34" s="65">
        <v>7</v>
      </c>
      <c r="E34" s="21">
        <f>IF(D49=0, "-", D34/D49)</f>
        <v>6.416131989000917E-3</v>
      </c>
      <c r="F34" s="81">
        <v>73</v>
      </c>
      <c r="G34" s="39">
        <f>IF(F49=0, "-", F34/F49)</f>
        <v>1.1416953393806694E-2</v>
      </c>
      <c r="H34" s="65">
        <v>69</v>
      </c>
      <c r="I34" s="21">
        <f>IF(H49=0, "-", H34/H49)</f>
        <v>1.0459299681673489E-2</v>
      </c>
      <c r="J34" s="20">
        <f t="shared" si="0"/>
        <v>2.1428571428571428</v>
      </c>
      <c r="K34" s="21">
        <f t="shared" si="1"/>
        <v>5.7971014492753624E-2</v>
      </c>
    </row>
    <row r="35" spans="1:11" x14ac:dyDescent="0.25">
      <c r="A35" s="7" t="s">
        <v>79</v>
      </c>
      <c r="B35" s="65">
        <v>0</v>
      </c>
      <c r="C35" s="39">
        <f>IF(B49=0, "-", B35/B49)</f>
        <v>0</v>
      </c>
      <c r="D35" s="65">
        <v>3</v>
      </c>
      <c r="E35" s="21">
        <f>IF(D49=0, "-", D35/D49)</f>
        <v>2.7497708524289641E-3</v>
      </c>
      <c r="F35" s="81">
        <v>0</v>
      </c>
      <c r="G35" s="39">
        <f>IF(F49=0, "-", F35/F49)</f>
        <v>0</v>
      </c>
      <c r="H35" s="65">
        <v>55</v>
      </c>
      <c r="I35" s="21">
        <f>IF(H49=0, "-", H35/H49)</f>
        <v>8.337122934667273E-3</v>
      </c>
      <c r="J35" s="20">
        <f t="shared" si="0"/>
        <v>-1</v>
      </c>
      <c r="K35" s="21">
        <f t="shared" si="1"/>
        <v>-1</v>
      </c>
    </row>
    <row r="36" spans="1:11" x14ac:dyDescent="0.25">
      <c r="A36" s="7" t="s">
        <v>80</v>
      </c>
      <c r="B36" s="65">
        <v>3</v>
      </c>
      <c r="C36" s="39">
        <f>IF(B49=0, "-", B36/B49)</f>
        <v>2.3400936037441498E-3</v>
      </c>
      <c r="D36" s="65">
        <v>3</v>
      </c>
      <c r="E36" s="21">
        <f>IF(D49=0, "-", D36/D49)</f>
        <v>2.7497708524289641E-3</v>
      </c>
      <c r="F36" s="81">
        <v>38</v>
      </c>
      <c r="G36" s="39">
        <f>IF(F49=0, "-", F36/F49)</f>
        <v>5.9430716296527998E-3</v>
      </c>
      <c r="H36" s="65">
        <v>18</v>
      </c>
      <c r="I36" s="21">
        <f>IF(H49=0, "-", H36/H49)</f>
        <v>2.7285129604365621E-3</v>
      </c>
      <c r="J36" s="20">
        <f t="shared" si="0"/>
        <v>0</v>
      </c>
      <c r="K36" s="21">
        <f t="shared" si="1"/>
        <v>1.1111111111111112</v>
      </c>
    </row>
    <row r="37" spans="1:11" x14ac:dyDescent="0.25">
      <c r="A37" s="7" t="s">
        <v>81</v>
      </c>
      <c r="B37" s="65">
        <v>2</v>
      </c>
      <c r="C37" s="39">
        <f>IF(B49=0, "-", B37/B49)</f>
        <v>1.5600624024960999E-3</v>
      </c>
      <c r="D37" s="65">
        <v>0</v>
      </c>
      <c r="E37" s="21">
        <f>IF(D49=0, "-", D37/D49)</f>
        <v>0</v>
      </c>
      <c r="F37" s="81">
        <v>11</v>
      </c>
      <c r="G37" s="39">
        <f>IF(F49=0, "-", F37/F49)</f>
        <v>1.7203628401626526E-3</v>
      </c>
      <c r="H37" s="65">
        <v>3</v>
      </c>
      <c r="I37" s="21">
        <f>IF(H49=0, "-", H37/H49)</f>
        <v>4.5475216007276033E-4</v>
      </c>
      <c r="J37" s="20" t="str">
        <f t="shared" si="0"/>
        <v>-</v>
      </c>
      <c r="K37" s="21">
        <f t="shared" si="1"/>
        <v>2.6666666666666665</v>
      </c>
    </row>
    <row r="38" spans="1:11" x14ac:dyDescent="0.25">
      <c r="A38" s="7" t="s">
        <v>82</v>
      </c>
      <c r="B38" s="65">
        <v>6</v>
      </c>
      <c r="C38" s="39">
        <f>IF(B49=0, "-", B38/B49)</f>
        <v>4.6801872074882997E-3</v>
      </c>
      <c r="D38" s="65">
        <v>1</v>
      </c>
      <c r="E38" s="21">
        <f>IF(D49=0, "-", D38/D49)</f>
        <v>9.1659028414298811E-4</v>
      </c>
      <c r="F38" s="81">
        <v>20</v>
      </c>
      <c r="G38" s="39">
        <f>IF(F49=0, "-", F38/F49)</f>
        <v>3.1279324366593683E-3</v>
      </c>
      <c r="H38" s="65">
        <v>19</v>
      </c>
      <c r="I38" s="21">
        <f>IF(H49=0, "-", H38/H49)</f>
        <v>2.8800970137941488E-3</v>
      </c>
      <c r="J38" s="20">
        <f t="shared" si="0"/>
        <v>5</v>
      </c>
      <c r="K38" s="21">
        <f t="shared" si="1"/>
        <v>5.2631578947368418E-2</v>
      </c>
    </row>
    <row r="39" spans="1:11" x14ac:dyDescent="0.25">
      <c r="A39" s="7" t="s">
        <v>83</v>
      </c>
      <c r="B39" s="65">
        <v>7</v>
      </c>
      <c r="C39" s="39">
        <f>IF(B49=0, "-", B39/B49)</f>
        <v>5.4602184087363496E-3</v>
      </c>
      <c r="D39" s="65">
        <v>17</v>
      </c>
      <c r="E39" s="21">
        <f>IF(D49=0, "-", D39/D49)</f>
        <v>1.5582034830430797E-2</v>
      </c>
      <c r="F39" s="81">
        <v>41</v>
      </c>
      <c r="G39" s="39">
        <f>IF(F49=0, "-", F39/F49)</f>
        <v>6.4122614951517051E-3</v>
      </c>
      <c r="H39" s="65">
        <v>48</v>
      </c>
      <c r="I39" s="21">
        <f>IF(H49=0, "-", H39/H49)</f>
        <v>7.2760345611641653E-3</v>
      </c>
      <c r="J39" s="20">
        <f t="shared" si="0"/>
        <v>-0.58823529411764708</v>
      </c>
      <c r="K39" s="21">
        <f t="shared" si="1"/>
        <v>-0.14583333333333334</v>
      </c>
    </row>
    <row r="40" spans="1:11" x14ac:dyDescent="0.25">
      <c r="A40" s="7" t="s">
        <v>85</v>
      </c>
      <c r="B40" s="65">
        <v>1</v>
      </c>
      <c r="C40" s="39">
        <f>IF(B49=0, "-", B40/B49)</f>
        <v>7.8003120124804995E-4</v>
      </c>
      <c r="D40" s="65">
        <v>1</v>
      </c>
      <c r="E40" s="21">
        <f>IF(D49=0, "-", D40/D49)</f>
        <v>9.1659028414298811E-4</v>
      </c>
      <c r="F40" s="81">
        <v>2</v>
      </c>
      <c r="G40" s="39">
        <f>IF(F49=0, "-", F40/F49)</f>
        <v>3.1279324366593683E-4</v>
      </c>
      <c r="H40" s="65">
        <v>9</v>
      </c>
      <c r="I40" s="21">
        <f>IF(H49=0, "-", H40/H49)</f>
        <v>1.364256480218281E-3</v>
      </c>
      <c r="J40" s="20">
        <f t="shared" si="0"/>
        <v>0</v>
      </c>
      <c r="K40" s="21">
        <f t="shared" si="1"/>
        <v>-0.77777777777777779</v>
      </c>
    </row>
    <row r="41" spans="1:11" x14ac:dyDescent="0.25">
      <c r="A41" s="7" t="s">
        <v>87</v>
      </c>
      <c r="B41" s="65">
        <v>17</v>
      </c>
      <c r="C41" s="39">
        <f>IF(B49=0, "-", B41/B49)</f>
        <v>1.3260530421216849E-2</v>
      </c>
      <c r="D41" s="65">
        <v>14</v>
      </c>
      <c r="E41" s="21">
        <f>IF(D49=0, "-", D41/D49)</f>
        <v>1.2832263978001834E-2</v>
      </c>
      <c r="F41" s="81">
        <v>53</v>
      </c>
      <c r="G41" s="39">
        <f>IF(F49=0, "-", F41/F49)</f>
        <v>8.289020957147326E-3</v>
      </c>
      <c r="H41" s="65">
        <v>76</v>
      </c>
      <c r="I41" s="21">
        <f>IF(H49=0, "-", H41/H49)</f>
        <v>1.1520388055176595E-2</v>
      </c>
      <c r="J41" s="20">
        <f t="shared" si="0"/>
        <v>0.21428571428571427</v>
      </c>
      <c r="K41" s="21">
        <f t="shared" si="1"/>
        <v>-0.30263157894736842</v>
      </c>
    </row>
    <row r="42" spans="1:11" x14ac:dyDescent="0.25">
      <c r="A42" s="7" t="s">
        <v>89</v>
      </c>
      <c r="B42" s="65">
        <v>38</v>
      </c>
      <c r="C42" s="39">
        <f>IF(B49=0, "-", B42/B49)</f>
        <v>2.9641185647425898E-2</v>
      </c>
      <c r="D42" s="65">
        <v>57</v>
      </c>
      <c r="E42" s="21">
        <f>IF(D49=0, "-", D42/D49)</f>
        <v>5.2245646196150318E-2</v>
      </c>
      <c r="F42" s="81">
        <v>308</v>
      </c>
      <c r="G42" s="39">
        <f>IF(F49=0, "-", F42/F49)</f>
        <v>4.8170159524554272E-2</v>
      </c>
      <c r="H42" s="65">
        <v>163</v>
      </c>
      <c r="I42" s="21">
        <f>IF(H49=0, "-", H42/H49)</f>
        <v>2.4708200697286645E-2</v>
      </c>
      <c r="J42" s="20">
        <f t="shared" si="0"/>
        <v>-0.33333333333333331</v>
      </c>
      <c r="K42" s="21">
        <f t="shared" si="1"/>
        <v>0.88957055214723924</v>
      </c>
    </row>
    <row r="43" spans="1:11" x14ac:dyDescent="0.25">
      <c r="A43" s="7" t="s">
        <v>90</v>
      </c>
      <c r="B43" s="65">
        <v>50</v>
      </c>
      <c r="C43" s="39">
        <f>IF(B49=0, "-", B43/B49)</f>
        <v>3.9001560062402497E-2</v>
      </c>
      <c r="D43" s="65">
        <v>135</v>
      </c>
      <c r="E43" s="21">
        <f>IF(D49=0, "-", D43/D49)</f>
        <v>0.12373968835930339</v>
      </c>
      <c r="F43" s="81">
        <v>300</v>
      </c>
      <c r="G43" s="39">
        <f>IF(F49=0, "-", F43/F49)</f>
        <v>4.6918986549890525E-2</v>
      </c>
      <c r="H43" s="65">
        <v>503</v>
      </c>
      <c r="I43" s="21">
        <f>IF(H49=0, "-", H43/H49)</f>
        <v>7.6246778838866144E-2</v>
      </c>
      <c r="J43" s="20">
        <f t="shared" si="0"/>
        <v>-0.62962962962962965</v>
      </c>
      <c r="K43" s="21">
        <f t="shared" si="1"/>
        <v>-0.40357852882703776</v>
      </c>
    </row>
    <row r="44" spans="1:11" x14ac:dyDescent="0.25">
      <c r="A44" s="7" t="s">
        <v>91</v>
      </c>
      <c r="B44" s="65">
        <v>79</v>
      </c>
      <c r="C44" s="39">
        <f>IF(B49=0, "-", B44/B49)</f>
        <v>6.1622464898595943E-2</v>
      </c>
      <c r="D44" s="65">
        <v>5</v>
      </c>
      <c r="E44" s="21">
        <f>IF(D49=0, "-", D44/D49)</f>
        <v>4.5829514207149404E-3</v>
      </c>
      <c r="F44" s="81">
        <v>584</v>
      </c>
      <c r="G44" s="39">
        <f>IF(F49=0, "-", F44/F49)</f>
        <v>9.1335627150453555E-2</v>
      </c>
      <c r="H44" s="65">
        <v>150</v>
      </c>
      <c r="I44" s="21">
        <f>IF(H49=0, "-", H44/H49)</f>
        <v>2.2737608003638016E-2</v>
      </c>
      <c r="J44" s="20" t="str">
        <f t="shared" si="0"/>
        <v>&gt;999%</v>
      </c>
      <c r="K44" s="21">
        <f t="shared" si="1"/>
        <v>2.8933333333333335</v>
      </c>
    </row>
    <row r="45" spans="1:11" x14ac:dyDescent="0.25">
      <c r="A45" s="7" t="s">
        <v>92</v>
      </c>
      <c r="B45" s="65">
        <v>278</v>
      </c>
      <c r="C45" s="39">
        <f>IF(B49=0, "-", B45/B49)</f>
        <v>0.21684867394695787</v>
      </c>
      <c r="D45" s="65">
        <v>231</v>
      </c>
      <c r="E45" s="21">
        <f>IF(D49=0, "-", D45/D49)</f>
        <v>0.21173235563703025</v>
      </c>
      <c r="F45" s="81">
        <v>1007</v>
      </c>
      <c r="G45" s="39">
        <f>IF(F49=0, "-", F45/F49)</f>
        <v>0.15749139818579919</v>
      </c>
      <c r="H45" s="65">
        <v>1637</v>
      </c>
      <c r="I45" s="21">
        <f>IF(H49=0, "-", H45/H49)</f>
        <v>0.24814309534636955</v>
      </c>
      <c r="J45" s="20">
        <f t="shared" si="0"/>
        <v>0.20346320346320346</v>
      </c>
      <c r="K45" s="21">
        <f t="shared" si="1"/>
        <v>-0.38485033598045204</v>
      </c>
    </row>
    <row r="46" spans="1:11" x14ac:dyDescent="0.25">
      <c r="A46" s="7" t="s">
        <v>94</v>
      </c>
      <c r="B46" s="65">
        <v>61</v>
      </c>
      <c r="C46" s="39">
        <f>IF(B49=0, "-", B46/B49)</f>
        <v>4.7581903276131043E-2</v>
      </c>
      <c r="D46" s="65">
        <v>58</v>
      </c>
      <c r="E46" s="21">
        <f>IF(D49=0, "-", D46/D49)</f>
        <v>5.3162236480293307E-2</v>
      </c>
      <c r="F46" s="81">
        <v>207</v>
      </c>
      <c r="G46" s="39">
        <f>IF(F49=0, "-", F46/F49)</f>
        <v>3.237410071942446E-2</v>
      </c>
      <c r="H46" s="65">
        <v>210</v>
      </c>
      <c r="I46" s="21">
        <f>IF(H49=0, "-", H46/H49)</f>
        <v>3.1832651205093224E-2</v>
      </c>
      <c r="J46" s="20">
        <f t="shared" si="0"/>
        <v>5.1724137931034482E-2</v>
      </c>
      <c r="K46" s="21">
        <f t="shared" si="1"/>
        <v>-1.4285714285714285E-2</v>
      </c>
    </row>
    <row r="47" spans="1:11" x14ac:dyDescent="0.25">
      <c r="A47" s="7" t="s">
        <v>95</v>
      </c>
      <c r="B47" s="65">
        <v>1</v>
      </c>
      <c r="C47" s="39">
        <f>IF(B49=0, "-", B47/B49)</f>
        <v>7.8003120124804995E-4</v>
      </c>
      <c r="D47" s="65">
        <v>2</v>
      </c>
      <c r="E47" s="21">
        <f>IF(D49=0, "-", D47/D49)</f>
        <v>1.8331805682859762E-3</v>
      </c>
      <c r="F47" s="81">
        <v>5</v>
      </c>
      <c r="G47" s="39">
        <f>IF(F49=0, "-", F47/F49)</f>
        <v>7.8198310916484208E-4</v>
      </c>
      <c r="H47" s="65">
        <v>5</v>
      </c>
      <c r="I47" s="21">
        <f>IF(H49=0, "-", H47/H49)</f>
        <v>7.579202667879339E-4</v>
      </c>
      <c r="J47" s="20">
        <f t="shared" si="0"/>
        <v>-0.5</v>
      </c>
      <c r="K47" s="21">
        <f t="shared" si="1"/>
        <v>0</v>
      </c>
    </row>
    <row r="48" spans="1:11" x14ac:dyDescent="0.25">
      <c r="A48" s="2"/>
      <c r="B48" s="68"/>
      <c r="C48" s="33"/>
      <c r="D48" s="68"/>
      <c r="E48" s="6"/>
      <c r="F48" s="82"/>
      <c r="G48" s="33"/>
      <c r="H48" s="68"/>
      <c r="I48" s="6"/>
      <c r="J48" s="5"/>
      <c r="K48" s="6"/>
    </row>
    <row r="49" spans="1:11" s="43" customFormat="1" ht="13" x14ac:dyDescent="0.3">
      <c r="A49" s="162" t="s">
        <v>554</v>
      </c>
      <c r="B49" s="71">
        <f>SUM(B7:B48)</f>
        <v>1282</v>
      </c>
      <c r="C49" s="40">
        <v>1</v>
      </c>
      <c r="D49" s="71">
        <f>SUM(D7:D48)</f>
        <v>1091</v>
      </c>
      <c r="E49" s="41">
        <v>1</v>
      </c>
      <c r="F49" s="77">
        <f>SUM(F7:F48)</f>
        <v>6394</v>
      </c>
      <c r="G49" s="42">
        <v>1</v>
      </c>
      <c r="H49" s="71">
        <f>SUM(H7:H48)</f>
        <v>6597</v>
      </c>
      <c r="I49" s="41">
        <v>1</v>
      </c>
      <c r="J49" s="37">
        <f>IF(D49=0, "-", (B49-D49)/D49)</f>
        <v>0.17506874427131072</v>
      </c>
      <c r="K49" s="38">
        <f>IF(H49=0, "-", (F49-H49)/H49)</f>
        <v>-3.0771562831590115E-2</v>
      </c>
    </row>
  </sheetData>
  <mergeCells count="9">
    <mergeCell ref="B1:K1"/>
    <mergeCell ref="B2:K2"/>
    <mergeCell ref="B4:E4"/>
    <mergeCell ref="F4:I4"/>
    <mergeCell ref="J4:K4"/>
    <mergeCell ref="B5:C5"/>
    <mergeCell ref="D5:E5"/>
    <mergeCell ref="F5:G5"/>
    <mergeCell ref="H5:I5"/>
  </mergeCells>
  <phoneticPr fontId="3" type="noConversion"/>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10</vt:i4>
      </vt:variant>
    </vt:vector>
  </HeadingPairs>
  <TitlesOfParts>
    <vt:vector size="26" baseType="lpstr">
      <vt:lpstr>Retail Sales By State</vt:lpstr>
      <vt:lpstr>Total Market Segmentation</vt:lpstr>
      <vt:lpstr>Retail Sales By Marque</vt:lpstr>
      <vt:lpstr>Retail Share By Marque</vt:lpstr>
      <vt:lpstr>Retail Sales By Buyer Type</vt:lpstr>
      <vt:lpstr>Retail Sales By Fuel Type</vt:lpstr>
      <vt:lpstr>Retail Sales By Country Of Orig</vt:lpstr>
      <vt:lpstr>Segment Model Passenger</vt:lpstr>
      <vt:lpstr>Marque Passenger</vt:lpstr>
      <vt:lpstr>Segment Model SUV</vt:lpstr>
      <vt:lpstr>Marque SUV</vt:lpstr>
      <vt:lpstr>Segment Model Light Commercial</vt:lpstr>
      <vt:lpstr>Marque Light Commercial</vt:lpstr>
      <vt:lpstr>Segment Model Heavy Commercial</vt:lpstr>
      <vt:lpstr>Marque Heavy Commercial</vt:lpstr>
      <vt:lpstr>Retail Sales By Marque &amp; Model</vt:lpstr>
      <vt:lpstr>'Retail Sales By State'!Print_Area</vt:lpstr>
      <vt:lpstr>'Marque Heavy Commercial'!Print_Titles</vt:lpstr>
      <vt:lpstr>'Marque Light Commercial'!Print_Titles</vt:lpstr>
      <vt:lpstr>'Marque Passenger'!Print_Titles</vt:lpstr>
      <vt:lpstr>'Marque SUV'!Print_Titles</vt:lpstr>
      <vt:lpstr>'Retail Sales By Marque &amp; Model'!Print_Titles</vt:lpstr>
      <vt:lpstr>'Segment Model Heavy Commercial'!Print_Titles</vt:lpstr>
      <vt:lpstr>'Segment Model Light Commercial'!Print_Titles</vt:lpstr>
      <vt:lpstr>'Segment Model Passenger'!Print_Titles</vt:lpstr>
      <vt:lpstr>'Segment Model SUV'!Print_Titles</vt:lpstr>
    </vt:vector>
  </TitlesOfParts>
  <Company>R. L. Polk Australia Pty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parack</dc:creator>
  <cp:lastModifiedBy>Packham, Linda</cp:lastModifiedBy>
  <cp:lastPrinted>2023-07-04T20:59:31Z</cp:lastPrinted>
  <dcterms:created xsi:type="dcterms:W3CDTF">2005-07-19T06:26:52Z</dcterms:created>
  <dcterms:modified xsi:type="dcterms:W3CDTF">2023-07-04T20:59:50Z</dcterms:modified>
</cp:coreProperties>
</file>